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20.xml" ContentType="application/vnd.openxmlformats-officedocument.drawing+xml"/>
  <Override PartName="/xl/comments19.xml" ContentType="application/vnd.openxmlformats-officedocument.spreadsheetml.comments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drawings/drawing21.xml" ContentType="application/vnd.openxmlformats-officedocument.drawing+xml"/>
  <Override PartName="/xl/comments20.xml" ContentType="application/vnd.openxmlformats-officedocument.spreadsheetml.comments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22.xml" ContentType="application/vnd.openxmlformats-officedocument.drawing+xml"/>
  <Override PartName="/xl/comments21.xml" ContentType="application/vnd.openxmlformats-officedocument.spreadsheetml.comments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23.xml" ContentType="application/vnd.openxmlformats-officedocument.drawing+xml"/>
  <Override PartName="/xl/comments22.xml" ContentType="application/vnd.openxmlformats-officedocument.spreadsheetml.comments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drawings/drawing24.xml" ContentType="application/vnd.openxmlformats-officedocument.drawing+xml"/>
  <Override PartName="/xl/comments23.xml" ContentType="application/vnd.openxmlformats-officedocument.spreadsheetml.comments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035" yWindow="-15" windowWidth="12180" windowHeight="12015" firstSheet="20" activeTab="25"/>
    <workbookView xWindow="-15" yWindow="-15" windowWidth="6690" windowHeight="12015"/>
  </bookViews>
  <sheets>
    <sheet name="Input" sheetId="20" r:id="rId1"/>
    <sheet name="Formulas" sheetId="21" r:id="rId2"/>
    <sheet name="1" sheetId="22" r:id="rId3"/>
    <sheet name="2" sheetId="95" r:id="rId4"/>
    <sheet name="3" sheetId="96" r:id="rId5"/>
    <sheet name="4" sheetId="97" r:id="rId6"/>
    <sheet name="5" sheetId="98" r:id="rId7"/>
    <sheet name="6" sheetId="99" r:id="rId8"/>
    <sheet name="7" sheetId="100" r:id="rId9"/>
    <sheet name="8" sheetId="101" r:id="rId10"/>
    <sheet name="9" sheetId="102" r:id="rId11"/>
    <sheet name="10" sheetId="103" r:id="rId12"/>
    <sheet name="11" sheetId="104" r:id="rId13"/>
    <sheet name="12" sheetId="105" r:id="rId14"/>
    <sheet name="13" sheetId="106" r:id="rId15"/>
    <sheet name="14" sheetId="107" r:id="rId16"/>
    <sheet name="15" sheetId="108" r:id="rId17"/>
    <sheet name="16" sheetId="109" r:id="rId18"/>
    <sheet name="17" sheetId="110" r:id="rId19"/>
    <sheet name="18" sheetId="111" r:id="rId20"/>
    <sheet name="19" sheetId="112" r:id="rId21"/>
    <sheet name="20" sheetId="113" r:id="rId22"/>
    <sheet name="21" sheetId="114" r:id="rId23"/>
    <sheet name="22" sheetId="115" r:id="rId24"/>
    <sheet name="23" sheetId="116" r:id="rId25"/>
    <sheet name="24" sheetId="117" r:id="rId26"/>
    <sheet name="prmGrasNat" sheetId="28" r:id="rId27"/>
    <sheet name="prmBouwNat" sheetId="29" r:id="rId28"/>
    <sheet name="prmGrasDroog" sheetId="30" r:id="rId29"/>
    <sheet name="prmBouwDroog" sheetId="31" r:id="rId30"/>
  </sheets>
  <definedNames>
    <definedName name="Abouw" localSheetId="2">'1'!$V$2</definedName>
    <definedName name="Abouw" localSheetId="11">'10'!$V$2</definedName>
    <definedName name="Abouw" localSheetId="12">'11'!$V$2</definedName>
    <definedName name="Abouw" localSheetId="13">'12'!$V$2</definedName>
    <definedName name="Abouw" localSheetId="14">'13'!$V$2</definedName>
    <definedName name="Abouw" localSheetId="15">'14'!$V$2</definedName>
    <definedName name="Abouw" localSheetId="16">'15'!$V$2</definedName>
    <definedName name="Abouw" localSheetId="17">'16'!$V$2</definedName>
    <definedName name="Abouw" localSheetId="18">'17'!$V$2</definedName>
    <definedName name="Abouw" localSheetId="19">'18'!$V$2</definedName>
    <definedName name="Abouw" localSheetId="20">'19'!$V$2</definedName>
    <definedName name="Abouw" localSheetId="3">'2'!$V$2</definedName>
    <definedName name="Abouw" localSheetId="21">'20'!$V$2</definedName>
    <definedName name="Abouw" localSheetId="22">'21'!$V$2</definedName>
    <definedName name="Abouw" localSheetId="23">'22'!$V$2</definedName>
    <definedName name="Abouw" localSheetId="24">'23'!$V$2</definedName>
    <definedName name="Abouw" localSheetId="25">'24'!$V$2</definedName>
    <definedName name="Abouw" localSheetId="4">'3'!$V$2</definedName>
    <definedName name="Abouw" localSheetId="5">'4'!$V$2</definedName>
    <definedName name="Abouw" localSheetId="6">'5'!$V$2</definedName>
    <definedName name="Abouw" localSheetId="7">'6'!$V$2</definedName>
    <definedName name="Abouw" localSheetId="8">'7'!$V$2</definedName>
    <definedName name="Abouw" localSheetId="9">'8'!$V$2</definedName>
    <definedName name="Abouw" localSheetId="10">'9'!$V$2</definedName>
    <definedName name="AbouwNT" localSheetId="2">'1'!$T$2</definedName>
    <definedName name="AbouwNT" localSheetId="11">'10'!$T$2</definedName>
    <definedName name="AbouwNT" localSheetId="12">'11'!$T$2</definedName>
    <definedName name="AbouwNT" localSheetId="13">'12'!$T$2</definedName>
    <definedName name="AbouwNT" localSheetId="14">'13'!$T$2</definedName>
    <definedName name="AbouwNT" localSheetId="15">'14'!$T$2</definedName>
    <definedName name="AbouwNT" localSheetId="16">'15'!$T$2</definedName>
    <definedName name="AbouwNT" localSheetId="17">'16'!$T$2</definedName>
    <definedName name="AbouwNT" localSheetId="18">'17'!$T$2</definedName>
    <definedName name="AbouwNT" localSheetId="19">'18'!$T$2</definedName>
    <definedName name="AbouwNT" localSheetId="20">'19'!$T$2</definedName>
    <definedName name="AbouwNT" localSheetId="3">'2'!$T$2</definedName>
    <definedName name="AbouwNT" localSheetId="21">'20'!$T$2</definedName>
    <definedName name="AbouwNT" localSheetId="22">'21'!$T$2</definedName>
    <definedName name="AbouwNT" localSheetId="23">'22'!$T$2</definedName>
    <definedName name="AbouwNT" localSheetId="24">'23'!$T$2</definedName>
    <definedName name="AbouwNT" localSheetId="25">'24'!$T$2</definedName>
    <definedName name="AbouwNT" localSheetId="4">'3'!$T$2</definedName>
    <definedName name="AbouwNT" localSheetId="5">'4'!$T$2</definedName>
    <definedName name="AbouwNT" localSheetId="6">'5'!$T$2</definedName>
    <definedName name="AbouwNT" localSheetId="7">'6'!$T$2</definedName>
    <definedName name="AbouwNT" localSheetId="8">'7'!$T$2</definedName>
    <definedName name="AbouwNT" localSheetId="9">'8'!$T$2</definedName>
    <definedName name="AbouwNT" localSheetId="10">'9'!$T$2</definedName>
    <definedName name="Agras" localSheetId="2">'1'!$R$2</definedName>
    <definedName name="Agras" localSheetId="11">'10'!$R$2</definedName>
    <definedName name="Agras" localSheetId="12">'11'!$R$2</definedName>
    <definedName name="Agras" localSheetId="13">'12'!$R$2</definedName>
    <definedName name="Agras" localSheetId="14">'13'!$R$2</definedName>
    <definedName name="Agras" localSheetId="15">'14'!$R$2</definedName>
    <definedName name="Agras" localSheetId="16">'15'!$R$2</definedName>
    <definedName name="Agras" localSheetId="17">'16'!$R$2</definedName>
    <definedName name="Agras" localSheetId="18">'17'!$R$2</definedName>
    <definedName name="Agras" localSheetId="19">'18'!$R$2</definedName>
    <definedName name="Agras" localSheetId="20">'19'!$R$2</definedName>
    <definedName name="Agras" localSheetId="3">'2'!$R$2</definedName>
    <definedName name="Agras" localSheetId="21">'20'!$R$2</definedName>
    <definedName name="Agras" localSheetId="22">'21'!$R$2</definedName>
    <definedName name="Agras" localSheetId="23">'22'!$R$2</definedName>
    <definedName name="Agras" localSheetId="24">'23'!$R$2</definedName>
    <definedName name="Agras" localSheetId="25">'24'!$R$2</definedName>
    <definedName name="Agras" localSheetId="4">'3'!$R$2</definedName>
    <definedName name="Agras" localSheetId="5">'4'!$R$2</definedName>
    <definedName name="Agras" localSheetId="6">'5'!$R$2</definedName>
    <definedName name="Agras" localSheetId="7">'6'!$R$2</definedName>
    <definedName name="Agras" localSheetId="8">'7'!$R$2</definedName>
    <definedName name="Agras" localSheetId="9">'8'!$R$2</definedName>
    <definedName name="Agras" localSheetId="10">'9'!$R$2</definedName>
    <definedName name="AgrasNT" localSheetId="2">'1'!$P$2</definedName>
    <definedName name="AgrasNT" localSheetId="11">'10'!$P$2</definedName>
    <definedName name="AgrasNT" localSheetId="12">'11'!$P$2</definedName>
    <definedName name="AgrasNT" localSheetId="13">'12'!$P$2</definedName>
    <definedName name="AgrasNT" localSheetId="14">'13'!$P$2</definedName>
    <definedName name="AgrasNT" localSheetId="15">'14'!$P$2</definedName>
    <definedName name="AgrasNT" localSheetId="16">'15'!$P$2</definedName>
    <definedName name="AgrasNT" localSheetId="17">'16'!$P$2</definedName>
    <definedName name="AgrasNT" localSheetId="18">'17'!$P$2</definedName>
    <definedName name="AgrasNT" localSheetId="19">'18'!$P$2</definedName>
    <definedName name="AgrasNT" localSheetId="20">'19'!$P$2</definedName>
    <definedName name="AgrasNT" localSheetId="3">'2'!$P$2</definedName>
    <definedName name="AgrasNT" localSheetId="21">'20'!$P$2</definedName>
    <definedName name="AgrasNT" localSheetId="22">'21'!$P$2</definedName>
    <definedName name="AgrasNT" localSheetId="23">'22'!$P$2</definedName>
    <definedName name="AgrasNT" localSheetId="24">'23'!$P$2</definedName>
    <definedName name="AgrasNT" localSheetId="25">'24'!$P$2</definedName>
    <definedName name="AgrasNT" localSheetId="4">'3'!$P$2</definedName>
    <definedName name="AgrasNT" localSheetId="5">'4'!$P$2</definedName>
    <definedName name="AgrasNT" localSheetId="6">'5'!$P$2</definedName>
    <definedName name="AgrasNT" localSheetId="7">'6'!$P$2</definedName>
    <definedName name="AgrasNT" localSheetId="8">'7'!$P$2</definedName>
    <definedName name="AgrasNT" localSheetId="9">'8'!$P$2</definedName>
    <definedName name="AgrasNT" localSheetId="10">'9'!$P$2</definedName>
    <definedName name="Bbouw" localSheetId="2">'1'!$V$3</definedName>
    <definedName name="Bbouw" localSheetId="11">'10'!$V$3</definedName>
    <definedName name="Bbouw" localSheetId="12">'11'!$V$3</definedName>
    <definedName name="Bbouw" localSheetId="13">'12'!$V$3</definedName>
    <definedName name="Bbouw" localSheetId="14">'13'!$V$3</definedName>
    <definedName name="Bbouw" localSheetId="15">'14'!$V$3</definedName>
    <definedName name="Bbouw" localSheetId="16">'15'!$V$3</definedName>
    <definedName name="Bbouw" localSheetId="17">'16'!$V$3</definedName>
    <definedName name="Bbouw" localSheetId="18">'17'!$V$3</definedName>
    <definedName name="Bbouw" localSheetId="19">'18'!$V$3</definedName>
    <definedName name="Bbouw" localSheetId="20">'19'!$V$3</definedName>
    <definedName name="Bbouw" localSheetId="3">'2'!$V$3</definedName>
    <definedName name="Bbouw" localSheetId="21">'20'!$V$3</definedName>
    <definedName name="Bbouw" localSheetId="22">'21'!$V$3</definedName>
    <definedName name="Bbouw" localSheetId="23">'22'!$V$3</definedName>
    <definedName name="Bbouw" localSheetId="24">'23'!$V$3</definedName>
    <definedName name="Bbouw" localSheetId="25">'24'!$V$3</definedName>
    <definedName name="Bbouw" localSheetId="4">'3'!$V$3</definedName>
    <definedName name="Bbouw" localSheetId="5">'4'!$V$3</definedName>
    <definedName name="Bbouw" localSheetId="6">'5'!$V$3</definedName>
    <definedName name="Bbouw" localSheetId="7">'6'!$V$3</definedName>
    <definedName name="Bbouw" localSheetId="8">'7'!$V$3</definedName>
    <definedName name="Bbouw" localSheetId="9">'8'!$V$3</definedName>
    <definedName name="Bbouw" localSheetId="10">'9'!$V$3</definedName>
    <definedName name="BbouwNT" localSheetId="2">'1'!$T$3</definedName>
    <definedName name="BbouwNT" localSheetId="11">'10'!$T$3</definedName>
    <definedName name="BbouwNT" localSheetId="12">'11'!$T$3</definedName>
    <definedName name="BbouwNT" localSheetId="13">'12'!$T$3</definedName>
    <definedName name="BbouwNT" localSheetId="14">'13'!$T$3</definedName>
    <definedName name="BbouwNT" localSheetId="15">'14'!$T$3</definedName>
    <definedName name="BbouwNT" localSheetId="16">'15'!$T$3</definedName>
    <definedName name="BbouwNT" localSheetId="17">'16'!$T$3</definedName>
    <definedName name="BbouwNT" localSheetId="18">'17'!$T$3</definedName>
    <definedName name="BbouwNT" localSheetId="19">'18'!$T$3</definedName>
    <definedName name="BbouwNT" localSheetId="20">'19'!$T$3</definedName>
    <definedName name="BbouwNT" localSheetId="3">'2'!$T$3</definedName>
    <definedName name="BbouwNT" localSheetId="21">'20'!$T$3</definedName>
    <definedName name="BbouwNT" localSheetId="22">'21'!$T$3</definedName>
    <definedName name="BbouwNT" localSheetId="23">'22'!$T$3</definedName>
    <definedName name="BbouwNT" localSheetId="24">'23'!$T$3</definedName>
    <definedName name="BbouwNT" localSheetId="25">'24'!$T$3</definedName>
    <definedName name="BbouwNT" localSheetId="4">'3'!$T$3</definedName>
    <definedName name="BbouwNT" localSheetId="5">'4'!$T$3</definedName>
    <definedName name="BbouwNT" localSheetId="6">'5'!$T$3</definedName>
    <definedName name="BbouwNT" localSheetId="7">'6'!$T$3</definedName>
    <definedName name="BbouwNT" localSheetId="8">'7'!$T$3</definedName>
    <definedName name="BbouwNT" localSheetId="9">'8'!$T$3</definedName>
    <definedName name="BbouwNT" localSheetId="10">'9'!$T$3</definedName>
    <definedName name="Bgras" localSheetId="2">'1'!$R$3</definedName>
    <definedName name="Bgras" localSheetId="11">'10'!$R$3</definedName>
    <definedName name="Bgras" localSheetId="12">'11'!$R$3</definedName>
    <definedName name="Bgras" localSheetId="13">'12'!$R$3</definedName>
    <definedName name="Bgras" localSheetId="14">'13'!$R$3</definedName>
    <definedName name="Bgras" localSheetId="15">'14'!$R$3</definedName>
    <definedName name="Bgras" localSheetId="16">'15'!$R$3</definedName>
    <definedName name="Bgras" localSheetId="17">'16'!$R$3</definedName>
    <definedName name="Bgras" localSheetId="18">'17'!$R$3</definedName>
    <definedName name="Bgras" localSheetId="19">'18'!$R$3</definedName>
    <definedName name="Bgras" localSheetId="20">'19'!$R$3</definedName>
    <definedName name="Bgras" localSheetId="3">'2'!$R$3</definedName>
    <definedName name="Bgras" localSheetId="21">'20'!$R$3</definedName>
    <definedName name="Bgras" localSheetId="22">'21'!$R$3</definedName>
    <definedName name="Bgras" localSheetId="23">'22'!$R$3</definedName>
    <definedName name="Bgras" localSheetId="24">'23'!$R$3</definedName>
    <definedName name="Bgras" localSheetId="25">'24'!$R$3</definedName>
    <definedName name="Bgras" localSheetId="4">'3'!$R$3</definedName>
    <definedName name="Bgras" localSheetId="5">'4'!$R$3</definedName>
    <definedName name="Bgras" localSheetId="6">'5'!$R$3</definedName>
    <definedName name="Bgras" localSheetId="7">'6'!$R$3</definedName>
    <definedName name="Bgras" localSheetId="8">'7'!$R$3</definedName>
    <definedName name="Bgras" localSheetId="9">'8'!$R$3</definedName>
    <definedName name="Bgras" localSheetId="10">'9'!$R$3</definedName>
    <definedName name="BgrasNT" localSheetId="2">'1'!$P$3</definedName>
    <definedName name="BgrasNT" localSheetId="11">'10'!$P$3</definedName>
    <definedName name="BgrasNT" localSheetId="12">'11'!$P$3</definedName>
    <definedName name="BgrasNT" localSheetId="13">'12'!$P$3</definedName>
    <definedName name="BgrasNT" localSheetId="14">'13'!$P$3</definedName>
    <definedName name="BgrasNT" localSheetId="15">'14'!$P$3</definedName>
    <definedName name="BgrasNT" localSheetId="16">'15'!$P$3</definedName>
    <definedName name="BgrasNT" localSheetId="17">'16'!$P$3</definedName>
    <definedName name="BgrasNT" localSheetId="18">'17'!$P$3</definedName>
    <definedName name="BgrasNT" localSheetId="19">'18'!$P$3</definedName>
    <definedName name="BgrasNT" localSheetId="20">'19'!$P$3</definedName>
    <definedName name="BgrasNT" localSheetId="3">'2'!$P$3</definedName>
    <definedName name="BgrasNT" localSheetId="21">'20'!$P$3</definedName>
    <definedName name="BgrasNT" localSheetId="22">'21'!$P$3</definedName>
    <definedName name="BgrasNT" localSheetId="23">'22'!$P$3</definedName>
    <definedName name="BgrasNT" localSheetId="24">'23'!$P$3</definedName>
    <definedName name="BgrasNT" localSheetId="25">'24'!$P$3</definedName>
    <definedName name="BgrasNT" localSheetId="4">'3'!$P$3</definedName>
    <definedName name="BgrasNT" localSheetId="5">'4'!$P$3</definedName>
    <definedName name="BgrasNT" localSheetId="6">'5'!$P$3</definedName>
    <definedName name="BgrasNT" localSheetId="7">'6'!$P$3</definedName>
    <definedName name="BgrasNT" localSheetId="8">'7'!$P$3</definedName>
    <definedName name="BgrasNT" localSheetId="9">'8'!$P$3</definedName>
    <definedName name="BgrasNT" localSheetId="10">'9'!$P$3</definedName>
    <definedName name="Cbouw" localSheetId="2">'1'!$V$4</definedName>
    <definedName name="Cbouw" localSheetId="11">'10'!$V$4</definedName>
    <definedName name="Cbouw" localSheetId="12">'11'!$V$4</definedName>
    <definedName name="Cbouw" localSheetId="13">'12'!$V$4</definedName>
    <definedName name="Cbouw" localSheetId="14">'13'!$V$4</definedName>
    <definedName name="Cbouw" localSheetId="15">'14'!$V$4</definedName>
    <definedName name="Cbouw" localSheetId="16">'15'!$V$4</definedName>
    <definedName name="Cbouw" localSheetId="17">'16'!$V$4</definedName>
    <definedName name="Cbouw" localSheetId="18">'17'!$V$4</definedName>
    <definedName name="Cbouw" localSheetId="19">'18'!$V$4</definedName>
    <definedName name="Cbouw" localSheetId="20">'19'!$V$4</definedName>
    <definedName name="Cbouw" localSheetId="3">'2'!$V$4</definedName>
    <definedName name="Cbouw" localSheetId="21">'20'!$V$4</definedName>
    <definedName name="Cbouw" localSheetId="22">'21'!$V$4</definedName>
    <definedName name="Cbouw" localSheetId="23">'22'!$V$4</definedName>
    <definedName name="Cbouw" localSheetId="24">'23'!$V$4</definedName>
    <definedName name="Cbouw" localSheetId="25">'24'!$V$4</definedName>
    <definedName name="Cbouw" localSheetId="4">'3'!$V$4</definedName>
    <definedName name="Cbouw" localSheetId="5">'4'!$V$4</definedName>
    <definedName name="Cbouw" localSheetId="6">'5'!$V$4</definedName>
    <definedName name="Cbouw" localSheetId="7">'6'!$V$4</definedName>
    <definedName name="Cbouw" localSheetId="8">'7'!$V$4</definedName>
    <definedName name="Cbouw" localSheetId="9">'8'!$V$4</definedName>
    <definedName name="Cbouw" localSheetId="10">'9'!$V$4</definedName>
    <definedName name="CbouwNT" localSheetId="2">'1'!$T$4</definedName>
    <definedName name="CbouwNT" localSheetId="11">'10'!$T$4</definedName>
    <definedName name="CbouwNT" localSheetId="12">'11'!$T$4</definedName>
    <definedName name="CbouwNT" localSheetId="13">'12'!$T$4</definedName>
    <definedName name="CbouwNT" localSheetId="14">'13'!$T$4</definedName>
    <definedName name="CbouwNT" localSheetId="15">'14'!$T$4</definedName>
    <definedName name="CbouwNT" localSheetId="16">'15'!$T$4</definedName>
    <definedName name="CbouwNT" localSheetId="17">'16'!$T$4</definedName>
    <definedName name="CbouwNT" localSheetId="18">'17'!$T$4</definedName>
    <definedName name="CbouwNT" localSheetId="19">'18'!$T$4</definedName>
    <definedName name="CbouwNT" localSheetId="20">'19'!$T$4</definedName>
    <definedName name="CbouwNT" localSheetId="3">'2'!$T$4</definedName>
    <definedName name="CbouwNT" localSheetId="21">'20'!$T$4</definedName>
    <definedName name="CbouwNT" localSheetId="22">'21'!$T$4</definedName>
    <definedName name="CbouwNT" localSheetId="23">'22'!$T$4</definedName>
    <definedName name="CbouwNT" localSheetId="24">'23'!$T$4</definedName>
    <definedName name="CbouwNT" localSheetId="25">'24'!$T$4</definedName>
    <definedName name="CbouwNT" localSheetId="4">'3'!$T$4</definedName>
    <definedName name="CbouwNT" localSheetId="5">'4'!$T$4</definedName>
    <definedName name="CbouwNT" localSheetId="6">'5'!$T$4</definedName>
    <definedName name="CbouwNT" localSheetId="7">'6'!$T$4</definedName>
    <definedName name="CbouwNT" localSheetId="8">'7'!$T$4</definedName>
    <definedName name="CbouwNT" localSheetId="9">'8'!$T$4</definedName>
    <definedName name="CbouwNT" localSheetId="10">'9'!$T$4</definedName>
    <definedName name="Cgras" localSheetId="2">'1'!$R$4</definedName>
    <definedName name="Cgras" localSheetId="11">'10'!$R$4</definedName>
    <definedName name="Cgras" localSheetId="12">'11'!$R$4</definedName>
    <definedName name="Cgras" localSheetId="13">'12'!$R$4</definedName>
    <definedName name="Cgras" localSheetId="14">'13'!$R$4</definedName>
    <definedName name="Cgras" localSheetId="15">'14'!$R$4</definedName>
    <definedName name="Cgras" localSheetId="16">'15'!$R$4</definedName>
    <definedName name="Cgras" localSheetId="17">'16'!$R$4</definedName>
    <definedName name="Cgras" localSheetId="18">'17'!$R$4</definedName>
    <definedName name="Cgras" localSheetId="19">'18'!$R$4</definedName>
    <definedName name="Cgras" localSheetId="20">'19'!$R$4</definedName>
    <definedName name="Cgras" localSheetId="3">'2'!$R$4</definedName>
    <definedName name="Cgras" localSheetId="21">'20'!$R$4</definedName>
    <definedName name="Cgras" localSheetId="22">'21'!$R$4</definedName>
    <definedName name="Cgras" localSheetId="23">'22'!$R$4</definedName>
    <definedName name="Cgras" localSheetId="24">'23'!$R$4</definedName>
    <definedName name="Cgras" localSheetId="25">'24'!$R$4</definedName>
    <definedName name="Cgras" localSheetId="4">'3'!$R$4</definedName>
    <definedName name="Cgras" localSheetId="5">'4'!$R$4</definedName>
    <definedName name="Cgras" localSheetId="6">'5'!$R$4</definedName>
    <definedName name="Cgras" localSheetId="7">'6'!$R$4</definedName>
    <definedName name="Cgras" localSheetId="8">'7'!$R$4</definedName>
    <definedName name="Cgras" localSheetId="9">'8'!$R$4</definedName>
    <definedName name="Cgras" localSheetId="10">'9'!$R$4</definedName>
    <definedName name="CgrasNT" localSheetId="2">'1'!$P$4</definedName>
    <definedName name="CgrasNT" localSheetId="11">'10'!$P$4</definedName>
    <definedName name="CgrasNT" localSheetId="12">'11'!$P$4</definedName>
    <definedName name="CgrasNT" localSheetId="13">'12'!$P$4</definedName>
    <definedName name="CgrasNT" localSheetId="14">'13'!$P$4</definedName>
    <definedName name="CgrasNT" localSheetId="15">'14'!$P$4</definedName>
    <definedName name="CgrasNT" localSheetId="16">'15'!$P$4</definedName>
    <definedName name="CgrasNT" localSheetId="17">'16'!$P$4</definedName>
    <definedName name="CgrasNT" localSheetId="18">'17'!$P$4</definedName>
    <definedName name="CgrasNT" localSheetId="19">'18'!$P$4</definedName>
    <definedName name="CgrasNT" localSheetId="20">'19'!$P$4</definedName>
    <definedName name="CgrasNT" localSheetId="3">'2'!$P$4</definedName>
    <definedName name="CgrasNT" localSheetId="21">'20'!$P$4</definedName>
    <definedName name="CgrasNT" localSheetId="22">'21'!$P$4</definedName>
    <definedName name="CgrasNT" localSheetId="23">'22'!$P$4</definedName>
    <definedName name="CgrasNT" localSheetId="24">'23'!$P$4</definedName>
    <definedName name="CgrasNT" localSheetId="25">'24'!$P$4</definedName>
    <definedName name="CgrasNT" localSheetId="4">'3'!$P$4</definedName>
    <definedName name="CgrasNT" localSheetId="5">'4'!$P$4</definedName>
    <definedName name="CgrasNT" localSheetId="6">'5'!$P$4</definedName>
    <definedName name="CgrasNT" localSheetId="7">'6'!$P$4</definedName>
    <definedName name="CgrasNT" localSheetId="8">'7'!$P$4</definedName>
    <definedName name="CgrasNT" localSheetId="9">'8'!$P$4</definedName>
    <definedName name="CgrasNT" localSheetId="10">'9'!$P$4</definedName>
    <definedName name="Dbouw" localSheetId="2">'1'!$V$5</definedName>
    <definedName name="Dbouw" localSheetId="11">'10'!$V$5</definedName>
    <definedName name="Dbouw" localSheetId="12">'11'!$V$5</definedName>
    <definedName name="Dbouw" localSheetId="13">'12'!$V$5</definedName>
    <definedName name="Dbouw" localSheetId="14">'13'!$V$5</definedName>
    <definedName name="Dbouw" localSheetId="15">'14'!$V$5</definedName>
    <definedName name="Dbouw" localSheetId="16">'15'!$V$5</definedName>
    <definedName name="Dbouw" localSheetId="17">'16'!$V$5</definedName>
    <definedName name="Dbouw" localSheetId="18">'17'!$V$5</definedName>
    <definedName name="Dbouw" localSheetId="19">'18'!$V$5</definedName>
    <definedName name="Dbouw" localSheetId="20">'19'!$V$5</definedName>
    <definedName name="Dbouw" localSheetId="3">'2'!$V$5</definedName>
    <definedName name="Dbouw" localSheetId="21">'20'!$V$5</definedName>
    <definedName name="Dbouw" localSheetId="22">'21'!$V$5</definedName>
    <definedName name="Dbouw" localSheetId="23">'22'!$V$5</definedName>
    <definedName name="Dbouw" localSheetId="24">'23'!$V$5</definedName>
    <definedName name="Dbouw" localSheetId="25">'24'!$V$5</definedName>
    <definedName name="Dbouw" localSheetId="4">'3'!$V$5</definedName>
    <definedName name="Dbouw" localSheetId="5">'4'!$V$5</definedName>
    <definedName name="Dbouw" localSheetId="6">'5'!$V$5</definedName>
    <definedName name="Dbouw" localSheetId="7">'6'!$V$5</definedName>
    <definedName name="Dbouw" localSheetId="8">'7'!$V$5</definedName>
    <definedName name="Dbouw" localSheetId="9">'8'!$V$5</definedName>
    <definedName name="Dbouw" localSheetId="10">'9'!$V$5</definedName>
    <definedName name="Dgras" localSheetId="2">'1'!$R$5</definedName>
    <definedName name="Dgras" localSheetId="11">'10'!$R$5</definedName>
    <definedName name="Dgras" localSheetId="12">'11'!$R$5</definedName>
    <definedName name="Dgras" localSheetId="13">'12'!$R$5</definedName>
    <definedName name="Dgras" localSheetId="14">'13'!$R$5</definedName>
    <definedName name="Dgras" localSheetId="15">'14'!$R$5</definedName>
    <definedName name="Dgras" localSheetId="16">'15'!$R$5</definedName>
    <definedName name="Dgras" localSheetId="17">'16'!$R$5</definedName>
    <definedName name="Dgras" localSheetId="18">'17'!$R$5</definedName>
    <definedName name="Dgras" localSheetId="19">'18'!$R$5</definedName>
    <definedName name="Dgras" localSheetId="20">'19'!$R$5</definedName>
    <definedName name="Dgras" localSheetId="3">'2'!$R$5</definedName>
    <definedName name="Dgras" localSheetId="21">'20'!$R$5</definedName>
    <definedName name="Dgras" localSheetId="22">'21'!$R$5</definedName>
    <definedName name="Dgras" localSheetId="23">'22'!$R$5</definedName>
    <definedName name="Dgras" localSheetId="24">'23'!$R$5</definedName>
    <definedName name="Dgras" localSheetId="25">'24'!$R$5</definedName>
    <definedName name="Dgras" localSheetId="4">'3'!$R$5</definedName>
    <definedName name="Dgras" localSheetId="5">'4'!$R$5</definedName>
    <definedName name="Dgras" localSheetId="6">'5'!$R$5</definedName>
    <definedName name="Dgras" localSheetId="7">'6'!$R$5</definedName>
    <definedName name="Dgras" localSheetId="8">'7'!$R$5</definedName>
    <definedName name="Dgras" localSheetId="9">'8'!$R$5</definedName>
    <definedName name="Dgras" localSheetId="10">'9'!$R$5</definedName>
    <definedName name="EstBouwDroog" localSheetId="2">'1'!$M$2:$M$15</definedName>
    <definedName name="EstBouwDroog" localSheetId="11">'10'!$M$2:$M$15</definedName>
    <definedName name="EstBouwDroog" localSheetId="12">'11'!$M$2:$M$15</definedName>
    <definedName name="EstBouwDroog" localSheetId="13">'12'!$M$2:$M$15</definedName>
    <definedName name="EstBouwDroog" localSheetId="14">'13'!$M$2:$M$15</definedName>
    <definedName name="EstBouwDroog" localSheetId="15">'14'!$M$2:$M$15</definedName>
    <definedName name="EstBouwDroog" localSheetId="16">'15'!$M$2:$M$15</definedName>
    <definedName name="EstBouwDroog" localSheetId="17">'16'!$M$2:$M$15</definedName>
    <definedName name="EstBouwDroog" localSheetId="18">'17'!$M$2:$M$15</definedName>
    <definedName name="EstBouwDroog" localSheetId="19">'18'!$M$2:$M$15</definedName>
    <definedName name="EstBouwDroog" localSheetId="20">'19'!$M$2:$M$15</definedName>
    <definedName name="EstBouwDroog" localSheetId="3">'2'!$M$2:$M$15</definedName>
    <definedName name="EstBouwDroog" localSheetId="21">'20'!$M$2:$M$15</definedName>
    <definedName name="EstBouwDroog" localSheetId="22">'21'!$M$2:$M$15</definedName>
    <definedName name="EstBouwDroog" localSheetId="23">'22'!$M$2:$M$15</definedName>
    <definedName name="EstBouwDroog" localSheetId="24">'23'!$M$2:$M$15</definedName>
    <definedName name="EstBouwDroog" localSheetId="25">'24'!$M$2:$M$15</definedName>
    <definedName name="EstBouwDroog" localSheetId="4">'3'!$M$2:$M$15</definedName>
    <definedName name="EstBouwDroog" localSheetId="5">'4'!$M$2:$M$15</definedName>
    <definedName name="EstBouwDroog" localSheetId="6">'5'!$M$2:$M$15</definedName>
    <definedName name="EstBouwDroog" localSheetId="7">'6'!$M$2:$M$15</definedName>
    <definedName name="EstBouwDroog" localSheetId="8">'7'!$M$2:$M$15</definedName>
    <definedName name="EstBouwDroog" localSheetId="9">'8'!$M$2:$M$15</definedName>
    <definedName name="EstBouwDroog" localSheetId="10">'9'!$M$2:$M$15</definedName>
    <definedName name="estBouwNat" localSheetId="2">'1'!$K$2:$K$15</definedName>
    <definedName name="estBouwNat" localSheetId="11">'10'!$K$2:$K$15</definedName>
    <definedName name="estBouwNat" localSheetId="12">'11'!$K$2:$K$15</definedName>
    <definedName name="estBouwNat" localSheetId="13">'12'!$K$2:$K$15</definedName>
    <definedName name="estBouwNat" localSheetId="14">'13'!$K$2:$K$15</definedName>
    <definedName name="estBouwNat" localSheetId="15">'14'!$K$2:$K$15</definedName>
    <definedName name="estBouwNat" localSheetId="16">'15'!$K$2:$K$15</definedName>
    <definedName name="estBouwNat" localSheetId="17">'16'!$K$2:$K$15</definedName>
    <definedName name="estBouwNat" localSheetId="18">'17'!$K$2:$K$15</definedName>
    <definedName name="estBouwNat" localSheetId="19">'18'!$K$2:$K$15</definedName>
    <definedName name="estBouwNat" localSheetId="20">'19'!$K$2:$K$15</definedName>
    <definedName name="estBouwNat" localSheetId="3">'2'!$K$2:$K$15</definedName>
    <definedName name="estBouwNat" localSheetId="21">'20'!$K$2:$K$15</definedName>
    <definedName name="estBouwNat" localSheetId="22">'21'!$K$2:$K$15</definedName>
    <definedName name="estBouwNat" localSheetId="23">'22'!$K$2:$K$15</definedName>
    <definedName name="estBouwNat" localSheetId="24">'23'!$K$2:$K$15</definedName>
    <definedName name="estBouwNat" localSheetId="25">'24'!$K$2:$K$15</definedName>
    <definedName name="estBouwNat" localSheetId="4">'3'!$K$2:$K$15</definedName>
    <definedName name="estBouwNat" localSheetId="5">'4'!$K$2:$K$15</definedName>
    <definedName name="estBouwNat" localSheetId="6">'5'!$K$2:$K$15</definedName>
    <definedName name="estBouwNat" localSheetId="7">'6'!$K$2:$K$15</definedName>
    <definedName name="estBouwNat" localSheetId="8">'7'!$K$2:$K$15</definedName>
    <definedName name="estBouwNat" localSheetId="9">'8'!$K$2:$K$15</definedName>
    <definedName name="estBouwNat" localSheetId="10">'9'!$K$2:$K$15</definedName>
    <definedName name="estGrasDroog" localSheetId="2">'1'!$I$2:$I$15</definedName>
    <definedName name="estGrasDroog" localSheetId="11">'10'!$I$2:$I$15</definedName>
    <definedName name="estGrasDroog" localSheetId="12">'11'!$I$2:$I$15</definedName>
    <definedName name="estGrasDroog" localSheetId="13">'12'!$I$2:$I$15</definedName>
    <definedName name="estGrasDroog" localSheetId="14">'13'!$I$2:$I$15</definedName>
    <definedName name="estGrasDroog" localSheetId="15">'14'!$I$2:$I$15</definedName>
    <definedName name="estGrasDroog" localSheetId="16">'15'!$I$2:$I$15</definedName>
    <definedName name="estGrasDroog" localSheetId="17">'16'!$I$2:$I$15</definedName>
    <definedName name="estGrasDroog" localSheetId="18">'17'!$I$2:$I$15</definedName>
    <definedName name="estGrasDroog" localSheetId="19">'18'!$I$2:$I$15</definedName>
    <definedName name="estGrasDroog" localSheetId="20">'19'!$I$2:$I$15</definedName>
    <definedName name="estGrasDroog" localSheetId="3">'2'!$I$2:$I$15</definedName>
    <definedName name="estGrasDroog" localSheetId="21">'20'!$I$2:$I$15</definedName>
    <definedName name="estGrasDroog" localSheetId="22">'21'!$I$2:$I$15</definedName>
    <definedName name="estGrasDroog" localSheetId="23">'22'!$I$2:$I$15</definedName>
    <definedName name="estGrasDroog" localSheetId="24">'23'!$I$2:$I$15</definedName>
    <definedName name="estGrasDroog" localSheetId="25">'24'!$I$2:$I$15</definedName>
    <definedName name="estGrasDroog" localSheetId="4">'3'!$I$2:$I$15</definedName>
    <definedName name="estGrasDroog" localSheetId="5">'4'!$I$2:$I$15</definedName>
    <definedName name="estGrasDroog" localSheetId="6">'5'!$I$2:$I$15</definedName>
    <definedName name="estGrasDroog" localSheetId="7">'6'!$I$2:$I$15</definedName>
    <definedName name="estGrasDroog" localSheetId="8">'7'!$I$2:$I$15</definedName>
    <definedName name="estGrasDroog" localSheetId="9">'8'!$I$2:$I$15</definedName>
    <definedName name="estGrasDroog" localSheetId="10">'9'!$I$2:$I$15</definedName>
    <definedName name="estGrasNat" localSheetId="2">'1'!$G$2:$G$15</definedName>
    <definedName name="estGrasNat" localSheetId="11">'10'!$G$2:$G$15</definedName>
    <definedName name="estGrasNat" localSheetId="12">'11'!$G$2:$G$15</definedName>
    <definedName name="estGrasNat" localSheetId="13">'12'!$G$2:$G$15</definedName>
    <definedName name="estGrasNat" localSheetId="14">'13'!$G$2:$G$15</definedName>
    <definedName name="estGrasNat" localSheetId="15">'14'!$G$2:$G$15</definedName>
    <definedName name="estGrasNat" localSheetId="16">'15'!$G$2:$G$15</definedName>
    <definedName name="estGrasNat" localSheetId="17">'16'!$G$2:$G$15</definedName>
    <definedName name="estGrasNat" localSheetId="18">'17'!$G$2:$G$15</definedName>
    <definedName name="estGrasNat" localSheetId="19">'18'!$G$2:$G$15</definedName>
    <definedName name="estGrasNat" localSheetId="20">'19'!$G$2:$G$15</definedName>
    <definedName name="estGrasNat" localSheetId="3">'2'!$G$2:$G$15</definedName>
    <definedName name="estGrasNat" localSheetId="21">'20'!$G$2:$G$15</definedName>
    <definedName name="estGrasNat" localSheetId="22">'21'!$G$2:$G$15</definedName>
    <definedName name="estGrasNat" localSheetId="23">'22'!$G$2:$G$15</definedName>
    <definedName name="estGrasNat" localSheetId="24">'23'!$G$2:$G$15</definedName>
    <definedName name="estGrasNat" localSheetId="25">'24'!$G$2:$G$15</definedName>
    <definedName name="estGrasNat" localSheetId="4">'3'!$G$2:$G$15</definedName>
    <definedName name="estGrasNat" localSheetId="5">'4'!$G$2:$G$15</definedName>
    <definedName name="estGrasNat" localSheetId="6">'5'!$G$2:$G$15</definedName>
    <definedName name="estGrasNat" localSheetId="7">'6'!$G$2:$G$15</definedName>
    <definedName name="estGrasNat" localSheetId="8">'7'!$G$2:$G$15</definedName>
    <definedName name="estGrasNat" localSheetId="9">'8'!$G$2:$G$15</definedName>
    <definedName name="estGrasNat" localSheetId="10">'9'!$G$2:$G$15</definedName>
    <definedName name="GHG" localSheetId="2">'1'!$A$2:$A$15</definedName>
    <definedName name="GHG" localSheetId="11">'10'!$A$2:$A$15</definedName>
    <definedName name="GHG" localSheetId="12">'11'!$A$2:$A$15</definedName>
    <definedName name="GHG" localSheetId="13">'12'!$A$2:$A$15</definedName>
    <definedName name="GHG" localSheetId="14">'13'!$A$2:$A$15</definedName>
    <definedName name="GHG" localSheetId="15">'14'!$A$2:$A$15</definedName>
    <definedName name="GHG" localSheetId="16">'15'!$A$2:$A$15</definedName>
    <definedName name="GHG" localSheetId="17">'16'!$A$2:$A$15</definedName>
    <definedName name="GHG" localSheetId="18">'17'!$A$2:$A$15</definedName>
    <definedName name="GHG" localSheetId="19">'18'!$A$2:$A$15</definedName>
    <definedName name="GHG" localSheetId="20">'19'!$A$2:$A$15</definedName>
    <definedName name="GHG" localSheetId="3">'2'!$A$2:$A$15</definedName>
    <definedName name="GHG" localSheetId="21">'20'!$A$2:$A$15</definedName>
    <definedName name="GHG" localSheetId="22">'21'!$A$2:$A$15</definedName>
    <definedName name="GHG" localSheetId="23">'22'!$A$2:$A$15</definedName>
    <definedName name="GHG" localSheetId="24">'23'!$A$2:$A$15</definedName>
    <definedName name="GHG" localSheetId="25">'24'!$A$2:$A$15</definedName>
    <definedName name="GHG" localSheetId="4">'3'!$A$2:$A$15</definedName>
    <definedName name="GHG" localSheetId="5">'4'!$A$2:$A$15</definedName>
    <definedName name="GHG" localSheetId="6">'5'!$A$2:$A$15</definedName>
    <definedName name="GHG" localSheetId="7">'6'!$A$2:$A$15</definedName>
    <definedName name="GHG" localSheetId="8">'7'!$A$2:$A$15</definedName>
    <definedName name="GHG" localSheetId="9">'8'!$A$2:$A$15</definedName>
    <definedName name="GHG" localSheetId="10">'9'!$A$2:$A$15</definedName>
    <definedName name="GLG" localSheetId="2">'1'!$B$2:$B$15</definedName>
    <definedName name="GLG" localSheetId="11">'10'!$B$2:$B$15</definedName>
    <definedName name="GLG" localSheetId="12">'11'!$B$2:$B$15</definedName>
    <definedName name="GLG" localSheetId="13">'12'!$B$2:$B$15</definedName>
    <definedName name="GLG" localSheetId="14">'13'!$B$2:$B$15</definedName>
    <definedName name="GLG" localSheetId="15">'14'!$B$2:$B$15</definedName>
    <definedName name="GLG" localSheetId="16">'15'!$B$2:$B$15</definedName>
    <definedName name="GLG" localSheetId="17">'16'!$B$2:$B$15</definedName>
    <definedName name="GLG" localSheetId="18">'17'!$B$2:$B$15</definedName>
    <definedName name="GLG" localSheetId="19">'18'!$B$2:$B$15</definedName>
    <definedName name="GLG" localSheetId="20">'19'!$B$2:$B$15</definedName>
    <definedName name="GLG" localSheetId="3">'2'!$B$2:$B$15</definedName>
    <definedName name="GLG" localSheetId="21">'20'!$B$2:$B$15</definedName>
    <definedName name="GLG" localSheetId="22">'21'!$B$2:$B$15</definedName>
    <definedName name="GLG" localSheetId="23">'22'!$B$2:$B$15</definedName>
    <definedName name="GLG" localSheetId="24">'23'!$B$2:$B$15</definedName>
    <definedName name="GLG" localSheetId="25">'24'!$B$2:$B$15</definedName>
    <definedName name="GLG" localSheetId="4">'3'!$B$2:$B$15</definedName>
    <definedName name="GLG" localSheetId="5">'4'!$B$2:$B$15</definedName>
    <definedName name="GLG" localSheetId="6">'5'!$B$2:$B$15</definedName>
    <definedName name="GLG" localSheetId="7">'6'!$B$2:$B$15</definedName>
    <definedName name="GLG" localSheetId="8">'7'!$B$2:$B$15</definedName>
    <definedName name="GLG" localSheetId="9">'8'!$B$2:$B$15</definedName>
    <definedName name="GLG" localSheetId="10">'9'!$B$2:$B$15</definedName>
    <definedName name="prmBouwDroog" localSheetId="2">'1'!$V$2:$V$5</definedName>
    <definedName name="prmBouwDroog" localSheetId="11">'10'!$V$2:$V$5</definedName>
    <definedName name="prmBouwDroog" localSheetId="12">'11'!$V$2:$V$5</definedName>
    <definedName name="prmBouwDroog" localSheetId="13">'12'!$V$2:$V$5</definedName>
    <definedName name="prmBouwDroog" localSheetId="14">'13'!$V$2:$V$5</definedName>
    <definedName name="prmBouwDroog" localSheetId="15">'14'!$V$2:$V$5</definedName>
    <definedName name="prmBouwDroog" localSheetId="16">'15'!$V$2:$V$5</definedName>
    <definedName name="prmBouwDroog" localSheetId="17">'16'!$V$2:$V$5</definedName>
    <definedName name="prmBouwDroog" localSheetId="18">'17'!$V$2:$V$5</definedName>
    <definedName name="prmBouwDroog" localSheetId="19">'18'!$V$2:$V$5</definedName>
    <definedName name="prmBouwDroog" localSheetId="20">'19'!$V$2:$V$5</definedName>
    <definedName name="prmBouwDroog" localSheetId="3">'2'!$V$2:$V$5</definedName>
    <definedName name="prmBouwDroog" localSheetId="21">'20'!$V$2:$V$5</definedName>
    <definedName name="prmBouwDroog" localSheetId="22">'21'!$V$2:$V$5</definedName>
    <definedName name="prmBouwDroog" localSheetId="23">'22'!$V$2:$V$5</definedName>
    <definedName name="prmBouwDroog" localSheetId="24">'23'!$V$2:$V$5</definedName>
    <definedName name="prmBouwDroog" localSheetId="25">'24'!$V$2:$V$5</definedName>
    <definedName name="prmBouwDroog" localSheetId="4">'3'!$V$2:$V$5</definedName>
    <definedName name="prmBouwDroog" localSheetId="5">'4'!$V$2:$V$5</definedName>
    <definedName name="prmBouwDroog" localSheetId="6">'5'!$V$2:$V$5</definedName>
    <definedName name="prmBouwDroog" localSheetId="7">'6'!$V$2:$V$5</definedName>
    <definedName name="prmBouwDroog" localSheetId="8">'7'!$V$2:$V$5</definedName>
    <definedName name="prmBouwDroog" localSheetId="9">'8'!$V$2:$V$5</definedName>
    <definedName name="prmBouwDroog" localSheetId="10">'9'!$V$2:$V$5</definedName>
    <definedName name="prmBouwNat" localSheetId="2">'1'!$T$2:$T$4</definedName>
    <definedName name="prmBouwNat" localSheetId="11">'10'!$T$2:$T$4</definedName>
    <definedName name="prmBouwNat" localSheetId="12">'11'!$T$2:$T$4</definedName>
    <definedName name="prmBouwNat" localSheetId="13">'12'!$T$2:$T$4</definedName>
    <definedName name="prmBouwNat" localSheetId="14">'13'!$T$2:$T$4</definedName>
    <definedName name="prmBouwNat" localSheetId="15">'14'!$T$2:$T$4</definedName>
    <definedName name="prmBouwNat" localSheetId="16">'15'!$T$2:$T$4</definedName>
    <definedName name="prmBouwNat" localSheetId="17">'16'!$T$2:$T$4</definedName>
    <definedName name="prmBouwNat" localSheetId="18">'17'!$T$2:$T$4</definedName>
    <definedName name="prmBouwNat" localSheetId="19">'18'!$T$2:$T$4</definedName>
    <definedName name="prmBouwNat" localSheetId="20">'19'!$T$2:$T$4</definedName>
    <definedName name="prmBouwNat" localSheetId="3">'2'!$T$2:$T$4</definedName>
    <definedName name="prmBouwNat" localSheetId="21">'20'!$T$2:$T$4</definedName>
    <definedName name="prmBouwNat" localSheetId="22">'21'!$T$2:$T$4</definedName>
    <definedName name="prmBouwNat" localSheetId="23">'22'!$T$2:$T$4</definedName>
    <definedName name="prmBouwNat" localSheetId="24">'23'!$T$2:$T$4</definedName>
    <definedName name="prmBouwNat" localSheetId="25">'24'!$T$2:$T$4</definedName>
    <definedName name="prmBouwNat" localSheetId="4">'3'!$T$2:$T$4</definedName>
    <definedName name="prmBouwNat" localSheetId="5">'4'!$T$2:$T$4</definedName>
    <definedName name="prmBouwNat" localSheetId="6">'5'!$T$2:$T$4</definedName>
    <definedName name="prmBouwNat" localSheetId="7">'6'!$T$2:$T$4</definedName>
    <definedName name="prmBouwNat" localSheetId="8">'7'!$T$2:$T$4</definedName>
    <definedName name="prmBouwNat" localSheetId="9">'8'!$T$2:$T$4</definedName>
    <definedName name="prmBouwNat" localSheetId="10">'9'!$T$2:$T$4</definedName>
    <definedName name="prmGrasDroog" localSheetId="2">'1'!$R$2:$R$5</definedName>
    <definedName name="prmGrasDroog" localSheetId="11">'10'!$R$2:$R$5</definedName>
    <definedName name="prmGrasDroog" localSheetId="12">'11'!$R$2:$R$5</definedName>
    <definedName name="prmGrasDroog" localSheetId="13">'12'!$R$2:$R$5</definedName>
    <definedName name="prmGrasDroog" localSheetId="14">'13'!$R$2:$R$5</definedName>
    <definedName name="prmGrasDroog" localSheetId="15">'14'!$R$2:$R$5</definedName>
    <definedName name="prmGrasDroog" localSheetId="16">'15'!$R$2:$R$5</definedName>
    <definedName name="prmGrasDroog" localSheetId="17">'16'!$R$2:$R$5</definedName>
    <definedName name="prmGrasDroog" localSheetId="18">'17'!$R$2:$R$5</definedName>
    <definedName name="prmGrasDroog" localSheetId="19">'18'!$R$2:$R$5</definedName>
    <definedName name="prmGrasDroog" localSheetId="20">'19'!$R$2:$R$5</definedName>
    <definedName name="prmGrasDroog" localSheetId="3">'2'!$R$2:$R$5</definedName>
    <definedName name="prmGrasDroog" localSheetId="21">'20'!$R$2:$R$5</definedName>
    <definedName name="prmGrasDroog" localSheetId="22">'21'!$R$2:$R$5</definedName>
    <definedName name="prmGrasDroog" localSheetId="23">'22'!$R$2:$R$5</definedName>
    <definedName name="prmGrasDroog" localSheetId="24">'23'!$R$2:$R$5</definedName>
    <definedName name="prmGrasDroog" localSheetId="25">'24'!$R$2:$R$5</definedName>
    <definedName name="prmGrasDroog" localSheetId="4">'3'!$R$2:$R$5</definedName>
    <definedName name="prmGrasDroog" localSheetId="5">'4'!$R$2:$R$5</definedName>
    <definedName name="prmGrasDroog" localSheetId="6">'5'!$R$2:$R$5</definedName>
    <definedName name="prmGrasDroog" localSheetId="7">'6'!$R$2:$R$5</definedName>
    <definedName name="prmGrasDroog" localSheetId="8">'7'!$R$2:$R$5</definedName>
    <definedName name="prmGrasDroog" localSheetId="9">'8'!$R$2:$R$5</definedName>
    <definedName name="prmGrasDroog" localSheetId="10">'9'!$R$2:$R$5</definedName>
    <definedName name="prmGrasNat" localSheetId="2">'1'!$P$2:$P$4</definedName>
    <definedName name="prmGrasNat" localSheetId="11">'10'!$P$2:$P$4</definedName>
    <definedName name="prmGrasNat" localSheetId="12">'11'!$P$2:$P$4</definedName>
    <definedName name="prmGrasNat" localSheetId="13">'12'!$P$2:$P$4</definedName>
    <definedName name="prmGrasNat" localSheetId="14">'13'!$P$2:$P$4</definedName>
    <definedName name="prmGrasNat" localSheetId="15">'14'!$P$2:$P$4</definedName>
    <definedName name="prmGrasNat" localSheetId="16">'15'!$P$2:$P$4</definedName>
    <definedName name="prmGrasNat" localSheetId="17">'16'!$P$2:$P$4</definedName>
    <definedName name="prmGrasNat" localSheetId="18">'17'!$P$2:$P$4</definedName>
    <definedName name="prmGrasNat" localSheetId="19">'18'!$P$2:$P$4</definedName>
    <definedName name="prmGrasNat" localSheetId="20">'19'!$P$2:$P$4</definedName>
    <definedName name="prmGrasNat" localSheetId="3">'2'!$P$2:$P$4</definedName>
    <definedName name="prmGrasNat" localSheetId="21">'20'!$P$2:$P$4</definedName>
    <definedName name="prmGrasNat" localSheetId="22">'21'!$P$2:$P$4</definedName>
    <definedName name="prmGrasNat" localSheetId="23">'22'!$P$2:$P$4</definedName>
    <definedName name="prmGrasNat" localSheetId="24">'23'!$P$2:$P$4</definedName>
    <definedName name="prmGrasNat" localSheetId="25">'24'!$P$2:$P$4</definedName>
    <definedName name="prmGrasNat" localSheetId="4">'3'!$P$2:$P$4</definedName>
    <definedName name="prmGrasNat" localSheetId="5">'4'!$P$2:$P$4</definedName>
    <definedName name="prmGrasNat" localSheetId="6">'5'!$P$2:$P$4</definedName>
    <definedName name="prmGrasNat" localSheetId="7">'6'!$P$2:$P$4</definedName>
    <definedName name="prmGrasNat" localSheetId="8">'7'!$P$2:$P$4</definedName>
    <definedName name="prmGrasNat" localSheetId="9">'8'!$P$2:$P$4</definedName>
    <definedName name="prmGrasNat" localSheetId="10">'9'!$P$2:$P$4</definedName>
    <definedName name="solver_adj" localSheetId="2" hidden="1">'1'!$P$5</definedName>
    <definedName name="solver_adj" localSheetId="11" hidden="1">'10'!$R$3:$R$5</definedName>
    <definedName name="solver_adj" localSheetId="12" hidden="1">'11'!$R$3:$R$5</definedName>
    <definedName name="solver_adj" localSheetId="13" hidden="1">'12'!$V$3:$V$5</definedName>
    <definedName name="solver_adj" localSheetId="14" hidden="1">'13'!$V$3:$V$5</definedName>
    <definedName name="solver_adj" localSheetId="15" hidden="1">'14'!$V$3:$V$5</definedName>
    <definedName name="solver_adj" localSheetId="16" hidden="1">'15'!$V$3:$V$5</definedName>
    <definedName name="solver_adj" localSheetId="17" hidden="1">'16'!$V$3:$V$5</definedName>
    <definedName name="solver_adj" localSheetId="18" hidden="1">'17'!$V$3:$V$5</definedName>
    <definedName name="solver_adj" localSheetId="19" hidden="1">'18'!$V$3:$V$5</definedName>
    <definedName name="solver_adj" localSheetId="20" hidden="1">'19'!$V$3:$V$5</definedName>
    <definedName name="solver_adj" localSheetId="3" hidden="1">'2'!$V$3:$V$5</definedName>
    <definedName name="solver_adj" localSheetId="21" hidden="1">'20'!$V$3:$V$5</definedName>
    <definedName name="solver_adj" localSheetId="22" hidden="1">'21'!$V$3:$V$5</definedName>
    <definedName name="solver_adj" localSheetId="23" hidden="1">'22'!$V$3:$V$5</definedName>
    <definedName name="solver_adj" localSheetId="24" hidden="1">'23'!$V$3:$V$5</definedName>
    <definedName name="solver_adj" localSheetId="25" hidden="1">'24'!$V$3:$V$5</definedName>
    <definedName name="solver_adj" localSheetId="4" hidden="1">'3'!$R$3:$R$5</definedName>
    <definedName name="solver_adj" localSheetId="5" hidden="1">'4'!$R$3:$R$5</definedName>
    <definedName name="solver_adj" localSheetId="6" hidden="1">'5'!$R$3:$R$5</definedName>
    <definedName name="solver_adj" localSheetId="7" hidden="1">'6'!$V$3:$V$5</definedName>
    <definedName name="solver_adj" localSheetId="8" hidden="1">'7'!$V$3:$V$5</definedName>
    <definedName name="solver_adj" localSheetId="9" hidden="1">'8'!$R$3:$R$5</definedName>
    <definedName name="solver_adj" localSheetId="10" hidden="1">'9'!$R$3:$R$5</definedName>
    <definedName name="solver_cvg" localSheetId="2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cvg" localSheetId="17" hidden="1">0.0001</definedName>
    <definedName name="solver_cvg" localSheetId="18" hidden="1">0.0001</definedName>
    <definedName name="solver_cvg" localSheetId="19" hidden="1">0.0001</definedName>
    <definedName name="solver_cvg" localSheetId="20" hidden="1">0.0001</definedName>
    <definedName name="solver_cvg" localSheetId="3" hidden="1">0.0001</definedName>
    <definedName name="solver_cvg" localSheetId="21" hidden="1">0.0001</definedName>
    <definedName name="solver_cvg" localSheetId="22" hidden="1">0.0001</definedName>
    <definedName name="solver_cvg" localSheetId="23" hidden="1">0.0001</definedName>
    <definedName name="solver_cvg" localSheetId="24" hidden="1">0.0001</definedName>
    <definedName name="solver_cvg" localSheetId="25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drv" localSheetId="2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drv" localSheetId="17" hidden="1">1</definedName>
    <definedName name="solver_drv" localSheetId="18" hidden="1">1</definedName>
    <definedName name="solver_drv" localSheetId="19" hidden="1">1</definedName>
    <definedName name="solver_drv" localSheetId="20" hidden="1">1</definedName>
    <definedName name="solver_drv" localSheetId="3" hidden="1">1</definedName>
    <definedName name="solver_drv" localSheetId="21" hidden="1">1</definedName>
    <definedName name="solver_drv" localSheetId="22" hidden="1">1</definedName>
    <definedName name="solver_drv" localSheetId="23" hidden="1">1</definedName>
    <definedName name="solver_drv" localSheetId="24" hidden="1">1</definedName>
    <definedName name="solver_drv" localSheetId="25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eng" localSheetId="2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ng" localSheetId="17" hidden="1">1</definedName>
    <definedName name="solver_eng" localSheetId="18" hidden="1">1</definedName>
    <definedName name="solver_eng" localSheetId="19" hidden="1">1</definedName>
    <definedName name="solver_eng" localSheetId="20" hidden="1">1</definedName>
    <definedName name="solver_eng" localSheetId="3" hidden="1">1</definedName>
    <definedName name="solver_eng" localSheetId="21" hidden="1">1</definedName>
    <definedName name="solver_eng" localSheetId="22" hidden="1">1</definedName>
    <definedName name="solver_eng" localSheetId="23" hidden="1">1</definedName>
    <definedName name="solver_eng" localSheetId="24" hidden="1">1</definedName>
    <definedName name="solver_eng" localSheetId="25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st" localSheetId="2" hidden="1">1</definedName>
    <definedName name="solver_est" localSheetId="11" hidden="1">1</definedName>
    <definedName name="solver_est" localSheetId="12" hidden="1">1</definedName>
    <definedName name="solver_est" localSheetId="13" hidden="1">1</definedName>
    <definedName name="solver_est" localSheetId="14" hidden="1">1</definedName>
    <definedName name="solver_est" localSheetId="15" hidden="1">1</definedName>
    <definedName name="solver_est" localSheetId="16" hidden="1">1</definedName>
    <definedName name="solver_est" localSheetId="17" hidden="1">1</definedName>
    <definedName name="solver_est" localSheetId="18" hidden="1">1</definedName>
    <definedName name="solver_est" localSheetId="19" hidden="1">1</definedName>
    <definedName name="solver_est" localSheetId="20" hidden="1">1</definedName>
    <definedName name="solver_est" localSheetId="3" hidden="1">1</definedName>
    <definedName name="solver_est" localSheetId="21" hidden="1">1</definedName>
    <definedName name="solver_est" localSheetId="22" hidden="1">1</definedName>
    <definedName name="solver_est" localSheetId="23" hidden="1">1</definedName>
    <definedName name="solver_est" localSheetId="24" hidden="1">1</definedName>
    <definedName name="solver_est" localSheetId="25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itr" localSheetId="2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itr" localSheetId="17" hidden="1">2147483647</definedName>
    <definedName name="solver_itr" localSheetId="18" hidden="1">2147483647</definedName>
    <definedName name="solver_itr" localSheetId="19" hidden="1">2147483647</definedName>
    <definedName name="solver_itr" localSheetId="20" hidden="1">2147483647</definedName>
    <definedName name="solver_itr" localSheetId="3" hidden="1">2147483647</definedName>
    <definedName name="solver_itr" localSheetId="21" hidden="1">2147483647</definedName>
    <definedName name="solver_itr" localSheetId="22" hidden="1">2147483647</definedName>
    <definedName name="solver_itr" localSheetId="23" hidden="1">2147483647</definedName>
    <definedName name="solver_itr" localSheetId="24" hidden="1">2147483647</definedName>
    <definedName name="solver_itr" localSheetId="25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lhs1" localSheetId="2" hidden="1">'1'!$R$4</definedName>
    <definedName name="solver_lhs1" localSheetId="11" hidden="1">'10'!$P$2</definedName>
    <definedName name="solver_lhs1" localSheetId="12" hidden="1">'11'!$P$2</definedName>
    <definedName name="solver_lhs1" localSheetId="13" hidden="1">'12'!$P$2</definedName>
    <definedName name="solver_lhs1" localSheetId="14" hidden="1">'13'!$P$2</definedName>
    <definedName name="solver_lhs1" localSheetId="15" hidden="1">'14'!$P$2</definedName>
    <definedName name="solver_lhs1" localSheetId="16" hidden="1">'15'!$P$2</definedName>
    <definedName name="solver_lhs1" localSheetId="17" hidden="1">'16'!$P$2</definedName>
    <definedName name="solver_lhs1" localSheetId="18" hidden="1">'17'!$P$2</definedName>
    <definedName name="solver_lhs1" localSheetId="19" hidden="1">'18'!$P$2</definedName>
    <definedName name="solver_lhs1" localSheetId="20" hidden="1">'19'!$P$2</definedName>
    <definedName name="solver_lhs1" localSheetId="3" hidden="1">'2'!$P$2</definedName>
    <definedName name="solver_lhs1" localSheetId="21" hidden="1">'20'!$P$2</definedName>
    <definedName name="solver_lhs1" localSheetId="22" hidden="1">'21'!$P$2</definedName>
    <definedName name="solver_lhs1" localSheetId="23" hidden="1">'22'!$P$2</definedName>
    <definedName name="solver_lhs1" localSheetId="24" hidden="1">'23'!$P$2</definedName>
    <definedName name="solver_lhs1" localSheetId="25" hidden="1">'24'!$P$2</definedName>
    <definedName name="solver_lhs1" localSheetId="4" hidden="1">'3'!$P$2</definedName>
    <definedName name="solver_lhs1" localSheetId="5" hidden="1">'4'!$P$2</definedName>
    <definedName name="solver_lhs1" localSheetId="6" hidden="1">'5'!$P$2</definedName>
    <definedName name="solver_lhs1" localSheetId="7" hidden="1">'6'!$P$2</definedName>
    <definedName name="solver_lhs1" localSheetId="8" hidden="1">'7'!$P$2</definedName>
    <definedName name="solver_lhs1" localSheetId="9" hidden="1">'8'!$P$2</definedName>
    <definedName name="solver_lhs1" localSheetId="10" hidden="1">'9'!$P$2</definedName>
    <definedName name="solver_lhs2" localSheetId="2" hidden="1">'1'!$P$2</definedName>
    <definedName name="solver_lhs2" localSheetId="11" hidden="1">'10'!$P$2</definedName>
    <definedName name="solver_lhs2" localSheetId="12" hidden="1">'11'!$P$2</definedName>
    <definedName name="solver_lhs2" localSheetId="13" hidden="1">'12'!$P$2</definedName>
    <definedName name="solver_lhs2" localSheetId="14" hidden="1">'13'!$P$2</definedName>
    <definedName name="solver_lhs2" localSheetId="15" hidden="1">'14'!$P$2</definedName>
    <definedName name="solver_lhs2" localSheetId="16" hidden="1">'15'!$P$2</definedName>
    <definedName name="solver_lhs2" localSheetId="17" hidden="1">'16'!$P$2</definedName>
    <definedName name="solver_lhs2" localSheetId="18" hidden="1">'17'!$P$2</definedName>
    <definedName name="solver_lhs2" localSheetId="19" hidden="1">'18'!$P$2</definedName>
    <definedName name="solver_lhs2" localSheetId="20" hidden="1">'19'!$P$2</definedName>
    <definedName name="solver_lhs2" localSheetId="3" hidden="1">'2'!$P$2</definedName>
    <definedName name="solver_lhs2" localSheetId="21" hidden="1">'20'!$P$2</definedName>
    <definedName name="solver_lhs2" localSheetId="22" hidden="1">'21'!$P$2</definedName>
    <definedName name="solver_lhs2" localSheetId="23" hidden="1">'22'!$P$2</definedName>
    <definedName name="solver_lhs2" localSheetId="24" hidden="1">'23'!$P$2</definedName>
    <definedName name="solver_lhs2" localSheetId="25" hidden="1">'24'!$P$2</definedName>
    <definedName name="solver_lhs2" localSheetId="4" hidden="1">'3'!$P$2</definedName>
    <definedName name="solver_lhs2" localSheetId="5" hidden="1">'4'!$P$2</definedName>
    <definedName name="solver_lhs2" localSheetId="6" hidden="1">'5'!$P$2</definedName>
    <definedName name="solver_lhs2" localSheetId="7" hidden="1">'6'!$P$2</definedName>
    <definedName name="solver_lhs2" localSheetId="8" hidden="1">'7'!$P$2</definedName>
    <definedName name="solver_lhs2" localSheetId="9" hidden="1">'8'!$P$2</definedName>
    <definedName name="solver_lhs2" localSheetId="10" hidden="1">'9'!$P$2</definedName>
    <definedName name="solver_lhs3" localSheetId="2" hidden="1">'1'!$P$3</definedName>
    <definedName name="solver_lhs3" localSheetId="11" hidden="1">'10'!$P$3</definedName>
    <definedName name="solver_lhs3" localSheetId="12" hidden="1">'11'!$P$3</definedName>
    <definedName name="solver_lhs3" localSheetId="13" hidden="1">'12'!$P$3</definedName>
    <definedName name="solver_lhs3" localSheetId="14" hidden="1">'13'!$P$3</definedName>
    <definedName name="solver_lhs3" localSheetId="15" hidden="1">'14'!$P$3</definedName>
    <definedName name="solver_lhs3" localSheetId="16" hidden="1">'15'!$P$3</definedName>
    <definedName name="solver_lhs3" localSheetId="17" hidden="1">'16'!$P$3</definedName>
    <definedName name="solver_lhs3" localSheetId="18" hidden="1">'17'!$P$3</definedName>
    <definedName name="solver_lhs3" localSheetId="19" hidden="1">'18'!$P$3</definedName>
    <definedName name="solver_lhs3" localSheetId="20" hidden="1">'19'!$P$3</definedName>
    <definedName name="solver_lhs3" localSheetId="3" hidden="1">'2'!$P$3</definedName>
    <definedName name="solver_lhs3" localSheetId="21" hidden="1">'20'!$P$3</definedName>
    <definedName name="solver_lhs3" localSheetId="22" hidden="1">'21'!$P$3</definedName>
    <definedName name="solver_lhs3" localSheetId="23" hidden="1">'22'!$P$3</definedName>
    <definedName name="solver_lhs3" localSheetId="24" hidden="1">'23'!$P$3</definedName>
    <definedName name="solver_lhs3" localSheetId="25" hidden="1">'24'!$P$3</definedName>
    <definedName name="solver_lhs3" localSheetId="4" hidden="1">'3'!$P$3</definedName>
    <definedName name="solver_lhs3" localSheetId="5" hidden="1">'4'!$P$3</definedName>
    <definedName name="solver_lhs3" localSheetId="6" hidden="1">'5'!$P$3</definedName>
    <definedName name="solver_lhs3" localSheetId="7" hidden="1">'6'!$P$3</definedName>
    <definedName name="solver_lhs3" localSheetId="8" hidden="1">'7'!$P$3</definedName>
    <definedName name="solver_lhs3" localSheetId="9" hidden="1">'8'!$P$3</definedName>
    <definedName name="solver_lhs3" localSheetId="10" hidden="1">'9'!$P$3</definedName>
    <definedName name="solver_lhs4" localSheetId="2" hidden="1">'1'!$P$3</definedName>
    <definedName name="solver_lhs4" localSheetId="11" hidden="1">'10'!$P$3</definedName>
    <definedName name="solver_lhs4" localSheetId="12" hidden="1">'11'!$P$3</definedName>
    <definedName name="solver_lhs4" localSheetId="13" hidden="1">'12'!$P$3</definedName>
    <definedName name="solver_lhs4" localSheetId="14" hidden="1">'13'!$P$3</definedName>
    <definedName name="solver_lhs4" localSheetId="15" hidden="1">'14'!$P$3</definedName>
    <definedName name="solver_lhs4" localSheetId="16" hidden="1">'15'!$P$3</definedName>
    <definedName name="solver_lhs4" localSheetId="17" hidden="1">'16'!$P$3</definedName>
    <definedName name="solver_lhs4" localSheetId="18" hidden="1">'17'!$P$3</definedName>
    <definedName name="solver_lhs4" localSheetId="19" hidden="1">'18'!$P$3</definedName>
    <definedName name="solver_lhs4" localSheetId="20" hidden="1">'19'!$P$3</definedName>
    <definedName name="solver_lhs4" localSheetId="3" hidden="1">'2'!$P$3</definedName>
    <definedName name="solver_lhs4" localSheetId="21" hidden="1">'20'!$P$3</definedName>
    <definedName name="solver_lhs4" localSheetId="22" hidden="1">'21'!$P$3</definedName>
    <definedName name="solver_lhs4" localSheetId="23" hidden="1">'22'!$P$3</definedName>
    <definedName name="solver_lhs4" localSheetId="24" hidden="1">'23'!$P$3</definedName>
    <definedName name="solver_lhs4" localSheetId="25" hidden="1">'24'!$P$3</definedName>
    <definedName name="solver_lhs4" localSheetId="4" hidden="1">'3'!$P$3</definedName>
    <definedName name="solver_lhs4" localSheetId="5" hidden="1">'4'!$P$3</definedName>
    <definedName name="solver_lhs4" localSheetId="6" hidden="1">'5'!$P$3</definedName>
    <definedName name="solver_lhs4" localSheetId="7" hidden="1">'6'!$P$3</definedName>
    <definedName name="solver_lhs4" localSheetId="8" hidden="1">'7'!$P$3</definedName>
    <definedName name="solver_lhs4" localSheetId="9" hidden="1">'8'!$P$3</definedName>
    <definedName name="solver_lhs4" localSheetId="10" hidden="1">'9'!$P$3</definedName>
    <definedName name="solver_lhs5" localSheetId="2" hidden="1">'1'!$P$4</definedName>
    <definedName name="solver_lhs5" localSheetId="11" hidden="1">'10'!$P$4</definedName>
    <definedName name="solver_lhs5" localSheetId="12" hidden="1">'11'!$P$4</definedName>
    <definedName name="solver_lhs5" localSheetId="13" hidden="1">'12'!$P$4</definedName>
    <definedName name="solver_lhs5" localSheetId="14" hidden="1">'13'!$P$4</definedName>
    <definedName name="solver_lhs5" localSheetId="15" hidden="1">'14'!$P$4</definedName>
    <definedName name="solver_lhs5" localSheetId="16" hidden="1">'15'!$P$4</definedName>
    <definedName name="solver_lhs5" localSheetId="17" hidden="1">'16'!$P$4</definedName>
    <definedName name="solver_lhs5" localSheetId="18" hidden="1">'17'!$P$4</definedName>
    <definedName name="solver_lhs5" localSheetId="19" hidden="1">'18'!$P$4</definedName>
    <definedName name="solver_lhs5" localSheetId="20" hidden="1">'19'!$P$4</definedName>
    <definedName name="solver_lhs5" localSheetId="3" hidden="1">'2'!$P$4</definedName>
    <definedName name="solver_lhs5" localSheetId="21" hidden="1">'20'!$P$4</definedName>
    <definedName name="solver_lhs5" localSheetId="22" hidden="1">'21'!$P$4</definedName>
    <definedName name="solver_lhs5" localSheetId="23" hidden="1">'22'!$P$4</definedName>
    <definedName name="solver_lhs5" localSheetId="24" hidden="1">'23'!$P$4</definedName>
    <definedName name="solver_lhs5" localSheetId="25" hidden="1">'24'!$P$4</definedName>
    <definedName name="solver_lhs5" localSheetId="4" hidden="1">'3'!$P$4</definedName>
    <definedName name="solver_lhs5" localSheetId="5" hidden="1">'4'!$P$4</definedName>
    <definedName name="solver_lhs5" localSheetId="6" hidden="1">'5'!$P$4</definedName>
    <definedName name="solver_lhs5" localSheetId="7" hidden="1">'6'!$P$4</definedName>
    <definedName name="solver_lhs5" localSheetId="8" hidden="1">'7'!$P$4</definedName>
    <definedName name="solver_lhs5" localSheetId="9" hidden="1">'8'!$P$4</definedName>
    <definedName name="solver_lhs5" localSheetId="10" hidden="1">'9'!$P$4</definedName>
    <definedName name="solver_lhs6" localSheetId="2" hidden="1">'1'!$P$4</definedName>
    <definedName name="solver_lhs6" localSheetId="11" hidden="1">'10'!$P$4</definedName>
    <definedName name="solver_lhs6" localSheetId="12" hidden="1">'11'!$P$4</definedName>
    <definedName name="solver_lhs6" localSheetId="13" hidden="1">'12'!$P$4</definedName>
    <definedName name="solver_lhs6" localSheetId="14" hidden="1">'13'!$P$4</definedName>
    <definedName name="solver_lhs6" localSheetId="15" hidden="1">'14'!$P$4</definedName>
    <definedName name="solver_lhs6" localSheetId="16" hidden="1">'15'!$P$4</definedName>
    <definedName name="solver_lhs6" localSheetId="17" hidden="1">'16'!$P$4</definedName>
    <definedName name="solver_lhs6" localSheetId="18" hidden="1">'17'!$P$4</definedName>
    <definedName name="solver_lhs6" localSheetId="19" hidden="1">'18'!$P$4</definedName>
    <definedName name="solver_lhs6" localSheetId="20" hidden="1">'19'!$P$4</definedName>
    <definedName name="solver_lhs6" localSheetId="3" hidden="1">'2'!$P$4</definedName>
    <definedName name="solver_lhs6" localSheetId="21" hidden="1">'20'!$P$4</definedName>
    <definedName name="solver_lhs6" localSheetId="22" hidden="1">'21'!$P$4</definedName>
    <definedName name="solver_lhs6" localSheetId="23" hidden="1">'22'!$P$4</definedName>
    <definedName name="solver_lhs6" localSheetId="24" hidden="1">'23'!$P$4</definedName>
    <definedName name="solver_lhs6" localSheetId="25" hidden="1">'24'!$P$4</definedName>
    <definedName name="solver_lhs6" localSheetId="4" hidden="1">'3'!$P$4</definedName>
    <definedName name="solver_lhs6" localSheetId="5" hidden="1">'4'!$P$4</definedName>
    <definedName name="solver_lhs6" localSheetId="6" hidden="1">'5'!$P$4</definedName>
    <definedName name="solver_lhs6" localSheetId="7" hidden="1">'6'!$P$4</definedName>
    <definedName name="solver_lhs6" localSheetId="8" hidden="1">'7'!$P$4</definedName>
    <definedName name="solver_lhs6" localSheetId="9" hidden="1">'8'!$P$4</definedName>
    <definedName name="solver_lhs6" localSheetId="10" hidden="1">'9'!$P$4</definedName>
    <definedName name="solver_mip" localSheetId="2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ip" localSheetId="17" hidden="1">2147483647</definedName>
    <definedName name="solver_mip" localSheetId="18" hidden="1">2147483647</definedName>
    <definedName name="solver_mip" localSheetId="19" hidden="1">2147483647</definedName>
    <definedName name="solver_mip" localSheetId="20" hidden="1">2147483647</definedName>
    <definedName name="solver_mip" localSheetId="3" hidden="1">2147483647</definedName>
    <definedName name="solver_mip" localSheetId="21" hidden="1">2147483647</definedName>
    <definedName name="solver_mip" localSheetId="22" hidden="1">2147483647</definedName>
    <definedName name="solver_mip" localSheetId="23" hidden="1">2147483647</definedName>
    <definedName name="solver_mip" localSheetId="24" hidden="1">2147483647</definedName>
    <definedName name="solver_mip" localSheetId="25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ni" localSheetId="2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ni" localSheetId="17" hidden="1">30</definedName>
    <definedName name="solver_mni" localSheetId="18" hidden="1">30</definedName>
    <definedName name="solver_mni" localSheetId="19" hidden="1">30</definedName>
    <definedName name="solver_mni" localSheetId="20" hidden="1">30</definedName>
    <definedName name="solver_mni" localSheetId="3" hidden="1">30</definedName>
    <definedName name="solver_mni" localSheetId="21" hidden="1">30</definedName>
    <definedName name="solver_mni" localSheetId="22" hidden="1">30</definedName>
    <definedName name="solver_mni" localSheetId="23" hidden="1">30</definedName>
    <definedName name="solver_mni" localSheetId="24" hidden="1">30</definedName>
    <definedName name="solver_mni" localSheetId="25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rt" localSheetId="2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rt" localSheetId="17" hidden="1">0.075</definedName>
    <definedName name="solver_mrt" localSheetId="18" hidden="1">0.075</definedName>
    <definedName name="solver_mrt" localSheetId="19" hidden="1">0.075</definedName>
    <definedName name="solver_mrt" localSheetId="20" hidden="1">0.075</definedName>
    <definedName name="solver_mrt" localSheetId="3" hidden="1">0.075</definedName>
    <definedName name="solver_mrt" localSheetId="21" hidden="1">0.075</definedName>
    <definedName name="solver_mrt" localSheetId="22" hidden="1">0.075</definedName>
    <definedName name="solver_mrt" localSheetId="23" hidden="1">0.075</definedName>
    <definedName name="solver_mrt" localSheetId="24" hidden="1">0.075</definedName>
    <definedName name="solver_mrt" localSheetId="25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sl" localSheetId="2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msl" localSheetId="17" hidden="1">2</definedName>
    <definedName name="solver_msl" localSheetId="18" hidden="1">2</definedName>
    <definedName name="solver_msl" localSheetId="19" hidden="1">2</definedName>
    <definedName name="solver_msl" localSheetId="20" hidden="1">2</definedName>
    <definedName name="solver_msl" localSheetId="3" hidden="1">2</definedName>
    <definedName name="solver_msl" localSheetId="21" hidden="1">2</definedName>
    <definedName name="solver_msl" localSheetId="22" hidden="1">2</definedName>
    <definedName name="solver_msl" localSheetId="23" hidden="1">2</definedName>
    <definedName name="solver_msl" localSheetId="24" hidden="1">2</definedName>
    <definedName name="solver_msl" localSheetId="25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neg" localSheetId="2" hidden="1">1</definedName>
    <definedName name="solver_neg" localSheetId="11" hidden="1">1</definedName>
    <definedName name="solver_neg" localSheetId="12" hidden="1">1</definedName>
    <definedName name="solver_neg" localSheetId="13" hidden="1">1</definedName>
    <definedName name="solver_neg" localSheetId="14" hidden="1">1</definedName>
    <definedName name="solver_neg" localSheetId="15" hidden="1">1</definedName>
    <definedName name="solver_neg" localSheetId="16" hidden="1">1</definedName>
    <definedName name="solver_neg" localSheetId="17" hidden="1">1</definedName>
    <definedName name="solver_neg" localSheetId="18" hidden="1">1</definedName>
    <definedName name="solver_neg" localSheetId="19" hidden="1">1</definedName>
    <definedName name="solver_neg" localSheetId="20" hidden="1">1</definedName>
    <definedName name="solver_neg" localSheetId="3" hidden="1">1</definedName>
    <definedName name="solver_neg" localSheetId="21" hidden="1">1</definedName>
    <definedName name="solver_neg" localSheetId="22" hidden="1">1</definedName>
    <definedName name="solver_neg" localSheetId="23" hidden="1">1</definedName>
    <definedName name="solver_neg" localSheetId="24" hidden="1">1</definedName>
    <definedName name="solver_neg" localSheetId="25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od" localSheetId="2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od" localSheetId="17" hidden="1">2147483647</definedName>
    <definedName name="solver_nod" localSheetId="18" hidden="1">2147483647</definedName>
    <definedName name="solver_nod" localSheetId="19" hidden="1">2147483647</definedName>
    <definedName name="solver_nod" localSheetId="20" hidden="1">2147483647</definedName>
    <definedName name="solver_nod" localSheetId="3" hidden="1">2147483647</definedName>
    <definedName name="solver_nod" localSheetId="21" hidden="1">2147483647</definedName>
    <definedName name="solver_nod" localSheetId="22" hidden="1">2147483647</definedName>
    <definedName name="solver_nod" localSheetId="23" hidden="1">2147483647</definedName>
    <definedName name="solver_nod" localSheetId="24" hidden="1">2147483647</definedName>
    <definedName name="solver_nod" localSheetId="25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um" localSheetId="2" hidden="1">0</definedName>
    <definedName name="solver_num" localSheetId="11" hidden="1">0</definedName>
    <definedName name="solver_num" localSheetId="12" hidden="1">0</definedName>
    <definedName name="solver_num" localSheetId="13" hidden="1">0</definedName>
    <definedName name="solver_num" localSheetId="14" hidden="1">0</definedName>
    <definedName name="solver_num" localSheetId="15" hidden="1">0</definedName>
    <definedName name="solver_num" localSheetId="16" hidden="1">0</definedName>
    <definedName name="solver_num" localSheetId="17" hidden="1">0</definedName>
    <definedName name="solver_num" localSheetId="18" hidden="1">0</definedName>
    <definedName name="solver_num" localSheetId="19" hidden="1">0</definedName>
    <definedName name="solver_num" localSheetId="20" hidden="1">0</definedName>
    <definedName name="solver_num" localSheetId="3" hidden="1">0</definedName>
    <definedName name="solver_num" localSheetId="21" hidden="1">0</definedName>
    <definedName name="solver_num" localSheetId="22" hidden="1">0</definedName>
    <definedName name="solver_num" localSheetId="23" hidden="1">0</definedName>
    <definedName name="solver_num" localSheetId="24" hidden="1">0</definedName>
    <definedName name="solver_num" localSheetId="25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num" localSheetId="10" hidden="1">0</definedName>
    <definedName name="solver_nwt" localSheetId="2" hidden="1">1</definedName>
    <definedName name="solver_nwt" localSheetId="11" hidden="1">1</definedName>
    <definedName name="solver_nwt" localSheetId="12" hidden="1">1</definedName>
    <definedName name="solver_nwt" localSheetId="13" hidden="1">1</definedName>
    <definedName name="solver_nwt" localSheetId="14" hidden="1">1</definedName>
    <definedName name="solver_nwt" localSheetId="15" hidden="1">1</definedName>
    <definedName name="solver_nwt" localSheetId="16" hidden="1">1</definedName>
    <definedName name="solver_nwt" localSheetId="17" hidden="1">1</definedName>
    <definedName name="solver_nwt" localSheetId="18" hidden="1">1</definedName>
    <definedName name="solver_nwt" localSheetId="19" hidden="1">1</definedName>
    <definedName name="solver_nwt" localSheetId="20" hidden="1">1</definedName>
    <definedName name="solver_nwt" localSheetId="3" hidden="1">1</definedName>
    <definedName name="solver_nwt" localSheetId="21" hidden="1">1</definedName>
    <definedName name="solver_nwt" localSheetId="22" hidden="1">1</definedName>
    <definedName name="solver_nwt" localSheetId="23" hidden="1">1</definedName>
    <definedName name="solver_nwt" localSheetId="24" hidden="1">1</definedName>
    <definedName name="solver_nwt" localSheetId="25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opt" localSheetId="2" hidden="1">'1'!$P$12</definedName>
    <definedName name="solver_opt" localSheetId="11" hidden="1">'10'!$R$12</definedName>
    <definedName name="solver_opt" localSheetId="12" hidden="1">'11'!$R$12</definedName>
    <definedName name="solver_opt" localSheetId="13" hidden="1">'12'!$V$12</definedName>
    <definedName name="solver_opt" localSheetId="14" hidden="1">'13'!$V$12</definedName>
    <definedName name="solver_opt" localSheetId="15" hidden="1">'14'!$V$12</definedName>
    <definedName name="solver_opt" localSheetId="16" hidden="1">'15'!$V$12</definedName>
    <definedName name="solver_opt" localSheetId="17" hidden="1">'16'!$V$12</definedName>
    <definedName name="solver_opt" localSheetId="18" hidden="1">'17'!$V$12</definedName>
    <definedName name="solver_opt" localSheetId="19" hidden="1">'18'!$V$12</definedName>
    <definedName name="solver_opt" localSheetId="20" hidden="1">'19'!$V$12</definedName>
    <definedName name="solver_opt" localSheetId="3" hidden="1">'2'!$V$12</definedName>
    <definedName name="solver_opt" localSheetId="21" hidden="1">'20'!$V$12</definedName>
    <definedName name="solver_opt" localSheetId="22" hidden="1">'21'!$V$12</definedName>
    <definedName name="solver_opt" localSheetId="23" hidden="1">'22'!$V$12</definedName>
    <definedName name="solver_opt" localSheetId="24" hidden="1">'23'!$V$12</definedName>
    <definedName name="solver_opt" localSheetId="25" hidden="1">'24'!$V$12</definedName>
    <definedName name="solver_opt" localSheetId="4" hidden="1">'3'!$R$12</definedName>
    <definedName name="solver_opt" localSheetId="5" hidden="1">'4'!$R$12</definedName>
    <definedName name="solver_opt" localSheetId="6" hidden="1">'5'!$R$12</definedName>
    <definedName name="solver_opt" localSheetId="7" hidden="1">'6'!$V$12</definedName>
    <definedName name="solver_opt" localSheetId="8" hidden="1">'7'!$V$12</definedName>
    <definedName name="solver_opt" localSheetId="9" hidden="1">'8'!$R$12</definedName>
    <definedName name="solver_opt" localSheetId="10" hidden="1">'9'!$R$12</definedName>
    <definedName name="solver_pre" localSheetId="2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pre" localSheetId="17" hidden="1">0.000001</definedName>
    <definedName name="solver_pre" localSheetId="18" hidden="1">0.000001</definedName>
    <definedName name="solver_pre" localSheetId="19" hidden="1">0.000001</definedName>
    <definedName name="solver_pre" localSheetId="20" hidden="1">0.000001</definedName>
    <definedName name="solver_pre" localSheetId="3" hidden="1">0.000001</definedName>
    <definedName name="solver_pre" localSheetId="21" hidden="1">0.000001</definedName>
    <definedName name="solver_pre" localSheetId="22" hidden="1">0.000001</definedName>
    <definedName name="solver_pre" localSheetId="23" hidden="1">0.000001</definedName>
    <definedName name="solver_pre" localSheetId="24" hidden="1">0.000001</definedName>
    <definedName name="solver_pre" localSheetId="25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rbv" localSheetId="2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bv" localSheetId="17" hidden="1">1</definedName>
    <definedName name="solver_rbv" localSheetId="18" hidden="1">1</definedName>
    <definedName name="solver_rbv" localSheetId="19" hidden="1">1</definedName>
    <definedName name="solver_rbv" localSheetId="20" hidden="1">1</definedName>
    <definedName name="solver_rbv" localSheetId="3" hidden="1">1</definedName>
    <definedName name="solver_rbv" localSheetId="21" hidden="1">1</definedName>
    <definedName name="solver_rbv" localSheetId="22" hidden="1">1</definedName>
    <definedName name="solver_rbv" localSheetId="23" hidden="1">1</definedName>
    <definedName name="solver_rbv" localSheetId="24" hidden="1">1</definedName>
    <definedName name="solver_rbv" localSheetId="25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el1" localSheetId="2" hidden="1">3</definedName>
    <definedName name="solver_rel1" localSheetId="11" hidden="1">1</definedName>
    <definedName name="solver_rel1" localSheetId="12" hidden="1">1</definedName>
    <definedName name="solver_rel1" localSheetId="13" hidden="1">1</definedName>
    <definedName name="solver_rel1" localSheetId="14" hidden="1">1</definedName>
    <definedName name="solver_rel1" localSheetId="15" hidden="1">1</definedName>
    <definedName name="solver_rel1" localSheetId="16" hidden="1">1</definedName>
    <definedName name="solver_rel1" localSheetId="17" hidden="1">1</definedName>
    <definedName name="solver_rel1" localSheetId="18" hidden="1">1</definedName>
    <definedName name="solver_rel1" localSheetId="19" hidden="1">1</definedName>
    <definedName name="solver_rel1" localSheetId="20" hidden="1">1</definedName>
    <definedName name="solver_rel1" localSheetId="3" hidden="1">1</definedName>
    <definedName name="solver_rel1" localSheetId="21" hidden="1">1</definedName>
    <definedName name="solver_rel1" localSheetId="22" hidden="1">1</definedName>
    <definedName name="solver_rel1" localSheetId="23" hidden="1">1</definedName>
    <definedName name="solver_rel1" localSheetId="24" hidden="1">1</definedName>
    <definedName name="solver_rel1" localSheetId="25" hidden="1">1</definedName>
    <definedName name="solver_rel1" localSheetId="4" hidden="1">1</definedName>
    <definedName name="solver_rel1" localSheetId="5" hidden="1">1</definedName>
    <definedName name="solver_rel1" localSheetId="6" hidden="1">1</definedName>
    <definedName name="solver_rel1" localSheetId="7" hidden="1">1</definedName>
    <definedName name="solver_rel1" localSheetId="8" hidden="1">1</definedName>
    <definedName name="solver_rel1" localSheetId="9" hidden="1">1</definedName>
    <definedName name="solver_rel1" localSheetId="10" hidden="1">1</definedName>
    <definedName name="solver_rel2" localSheetId="2" hidden="1">3</definedName>
    <definedName name="solver_rel2" localSheetId="11" hidden="1">3</definedName>
    <definedName name="solver_rel2" localSheetId="12" hidden="1">3</definedName>
    <definedName name="solver_rel2" localSheetId="13" hidden="1">3</definedName>
    <definedName name="solver_rel2" localSheetId="14" hidden="1">3</definedName>
    <definedName name="solver_rel2" localSheetId="15" hidden="1">3</definedName>
    <definedName name="solver_rel2" localSheetId="16" hidden="1">3</definedName>
    <definedName name="solver_rel2" localSheetId="17" hidden="1">3</definedName>
    <definedName name="solver_rel2" localSheetId="18" hidden="1">3</definedName>
    <definedName name="solver_rel2" localSheetId="19" hidden="1">3</definedName>
    <definedName name="solver_rel2" localSheetId="20" hidden="1">3</definedName>
    <definedName name="solver_rel2" localSheetId="3" hidden="1">3</definedName>
    <definedName name="solver_rel2" localSheetId="21" hidden="1">3</definedName>
    <definedName name="solver_rel2" localSheetId="22" hidden="1">3</definedName>
    <definedName name="solver_rel2" localSheetId="23" hidden="1">3</definedName>
    <definedName name="solver_rel2" localSheetId="24" hidden="1">3</definedName>
    <definedName name="solver_rel2" localSheetId="25" hidden="1">3</definedName>
    <definedName name="solver_rel2" localSheetId="4" hidden="1">3</definedName>
    <definedName name="solver_rel2" localSheetId="5" hidden="1">3</definedName>
    <definedName name="solver_rel2" localSheetId="6" hidden="1">3</definedName>
    <definedName name="solver_rel2" localSheetId="7" hidden="1">3</definedName>
    <definedName name="solver_rel2" localSheetId="8" hidden="1">3</definedName>
    <definedName name="solver_rel2" localSheetId="9" hidden="1">3</definedName>
    <definedName name="solver_rel2" localSheetId="10" hidden="1">3</definedName>
    <definedName name="solver_rel3" localSheetId="2" hidden="1">1</definedName>
    <definedName name="solver_rel3" localSheetId="11" hidden="1">1</definedName>
    <definedName name="solver_rel3" localSheetId="12" hidden="1">1</definedName>
    <definedName name="solver_rel3" localSheetId="13" hidden="1">1</definedName>
    <definedName name="solver_rel3" localSheetId="14" hidden="1">1</definedName>
    <definedName name="solver_rel3" localSheetId="15" hidden="1">1</definedName>
    <definedName name="solver_rel3" localSheetId="16" hidden="1">1</definedName>
    <definedName name="solver_rel3" localSheetId="17" hidden="1">1</definedName>
    <definedName name="solver_rel3" localSheetId="18" hidden="1">1</definedName>
    <definedName name="solver_rel3" localSheetId="19" hidden="1">1</definedName>
    <definedName name="solver_rel3" localSheetId="20" hidden="1">1</definedName>
    <definedName name="solver_rel3" localSheetId="3" hidden="1">1</definedName>
    <definedName name="solver_rel3" localSheetId="21" hidden="1">1</definedName>
    <definedName name="solver_rel3" localSheetId="22" hidden="1">1</definedName>
    <definedName name="solver_rel3" localSheetId="23" hidden="1">1</definedName>
    <definedName name="solver_rel3" localSheetId="24" hidden="1">1</definedName>
    <definedName name="solver_rel3" localSheetId="25" hidden="1">1</definedName>
    <definedName name="solver_rel3" localSheetId="4" hidden="1">1</definedName>
    <definedName name="solver_rel3" localSheetId="5" hidden="1">1</definedName>
    <definedName name="solver_rel3" localSheetId="6" hidden="1">1</definedName>
    <definedName name="solver_rel3" localSheetId="7" hidden="1">1</definedName>
    <definedName name="solver_rel3" localSheetId="8" hidden="1">1</definedName>
    <definedName name="solver_rel3" localSheetId="9" hidden="1">1</definedName>
    <definedName name="solver_rel3" localSheetId="10" hidden="1">1</definedName>
    <definedName name="solver_rel4" localSheetId="2" hidden="1">3</definedName>
    <definedName name="solver_rel4" localSheetId="11" hidden="1">3</definedName>
    <definedName name="solver_rel4" localSheetId="12" hidden="1">3</definedName>
    <definedName name="solver_rel4" localSheetId="13" hidden="1">3</definedName>
    <definedName name="solver_rel4" localSheetId="14" hidden="1">3</definedName>
    <definedName name="solver_rel4" localSheetId="15" hidden="1">3</definedName>
    <definedName name="solver_rel4" localSheetId="16" hidden="1">3</definedName>
    <definedName name="solver_rel4" localSheetId="17" hidden="1">3</definedName>
    <definedName name="solver_rel4" localSheetId="18" hidden="1">3</definedName>
    <definedName name="solver_rel4" localSheetId="19" hidden="1">3</definedName>
    <definedName name="solver_rel4" localSheetId="20" hidden="1">3</definedName>
    <definedName name="solver_rel4" localSheetId="3" hidden="1">3</definedName>
    <definedName name="solver_rel4" localSheetId="21" hidden="1">3</definedName>
    <definedName name="solver_rel4" localSheetId="22" hidden="1">3</definedName>
    <definedName name="solver_rel4" localSheetId="23" hidden="1">3</definedName>
    <definedName name="solver_rel4" localSheetId="24" hidden="1">3</definedName>
    <definedName name="solver_rel4" localSheetId="25" hidden="1">3</definedName>
    <definedName name="solver_rel4" localSheetId="4" hidden="1">3</definedName>
    <definedName name="solver_rel4" localSheetId="5" hidden="1">3</definedName>
    <definedName name="solver_rel4" localSheetId="6" hidden="1">3</definedName>
    <definedName name="solver_rel4" localSheetId="7" hidden="1">3</definedName>
    <definedName name="solver_rel4" localSheetId="8" hidden="1">3</definedName>
    <definedName name="solver_rel4" localSheetId="9" hidden="1">3</definedName>
    <definedName name="solver_rel4" localSheetId="10" hidden="1">3</definedName>
    <definedName name="solver_rel5" localSheetId="2" hidden="1">1</definedName>
    <definedName name="solver_rel5" localSheetId="11" hidden="1">1</definedName>
    <definedName name="solver_rel5" localSheetId="12" hidden="1">1</definedName>
    <definedName name="solver_rel5" localSheetId="13" hidden="1">1</definedName>
    <definedName name="solver_rel5" localSheetId="14" hidden="1">1</definedName>
    <definedName name="solver_rel5" localSheetId="15" hidden="1">1</definedName>
    <definedName name="solver_rel5" localSheetId="16" hidden="1">1</definedName>
    <definedName name="solver_rel5" localSheetId="17" hidden="1">1</definedName>
    <definedName name="solver_rel5" localSheetId="18" hidden="1">1</definedName>
    <definedName name="solver_rel5" localSheetId="19" hidden="1">1</definedName>
    <definedName name="solver_rel5" localSheetId="20" hidden="1">1</definedName>
    <definedName name="solver_rel5" localSheetId="3" hidden="1">1</definedName>
    <definedName name="solver_rel5" localSheetId="21" hidden="1">1</definedName>
    <definedName name="solver_rel5" localSheetId="22" hidden="1">1</definedName>
    <definedName name="solver_rel5" localSheetId="23" hidden="1">1</definedName>
    <definedName name="solver_rel5" localSheetId="24" hidden="1">1</definedName>
    <definedName name="solver_rel5" localSheetId="25" hidden="1">1</definedName>
    <definedName name="solver_rel5" localSheetId="4" hidden="1">1</definedName>
    <definedName name="solver_rel5" localSheetId="5" hidden="1">1</definedName>
    <definedName name="solver_rel5" localSheetId="6" hidden="1">1</definedName>
    <definedName name="solver_rel5" localSheetId="7" hidden="1">1</definedName>
    <definedName name="solver_rel5" localSheetId="8" hidden="1">1</definedName>
    <definedName name="solver_rel5" localSheetId="9" hidden="1">1</definedName>
    <definedName name="solver_rel5" localSheetId="10" hidden="1">1</definedName>
    <definedName name="solver_rel6" localSheetId="2" hidden="1">3</definedName>
    <definedName name="solver_rel6" localSheetId="11" hidden="1">3</definedName>
    <definedName name="solver_rel6" localSheetId="12" hidden="1">3</definedName>
    <definedName name="solver_rel6" localSheetId="13" hidden="1">3</definedName>
    <definedName name="solver_rel6" localSheetId="14" hidden="1">3</definedName>
    <definedName name="solver_rel6" localSheetId="15" hidden="1">3</definedName>
    <definedName name="solver_rel6" localSheetId="16" hidden="1">3</definedName>
    <definedName name="solver_rel6" localSheetId="17" hidden="1">3</definedName>
    <definedName name="solver_rel6" localSheetId="18" hidden="1">3</definedName>
    <definedName name="solver_rel6" localSheetId="19" hidden="1">3</definedName>
    <definedName name="solver_rel6" localSheetId="20" hidden="1">3</definedName>
    <definedName name="solver_rel6" localSheetId="3" hidden="1">3</definedName>
    <definedName name="solver_rel6" localSheetId="21" hidden="1">3</definedName>
    <definedName name="solver_rel6" localSheetId="22" hidden="1">3</definedName>
    <definedName name="solver_rel6" localSheetId="23" hidden="1">3</definedName>
    <definedName name="solver_rel6" localSheetId="24" hidden="1">3</definedName>
    <definedName name="solver_rel6" localSheetId="25" hidden="1">3</definedName>
    <definedName name="solver_rel6" localSheetId="4" hidden="1">3</definedName>
    <definedName name="solver_rel6" localSheetId="5" hidden="1">3</definedName>
    <definedName name="solver_rel6" localSheetId="6" hidden="1">3</definedName>
    <definedName name="solver_rel6" localSheetId="7" hidden="1">3</definedName>
    <definedName name="solver_rel6" localSheetId="8" hidden="1">3</definedName>
    <definedName name="solver_rel6" localSheetId="9" hidden="1">3</definedName>
    <definedName name="solver_rel6" localSheetId="10" hidden="1">3</definedName>
    <definedName name="solver_rhs1" localSheetId="2" hidden="1">0</definedName>
    <definedName name="solver_rhs1" localSheetId="11" hidden="1">5</definedName>
    <definedName name="solver_rhs1" localSheetId="12" hidden="1">5</definedName>
    <definedName name="solver_rhs1" localSheetId="13" hidden="1">5</definedName>
    <definedName name="solver_rhs1" localSheetId="14" hidden="1">5</definedName>
    <definedName name="solver_rhs1" localSheetId="15" hidden="1">5</definedName>
    <definedName name="solver_rhs1" localSheetId="16" hidden="1">5</definedName>
    <definedName name="solver_rhs1" localSheetId="17" hidden="1">5</definedName>
    <definedName name="solver_rhs1" localSheetId="18" hidden="1">5</definedName>
    <definedName name="solver_rhs1" localSheetId="19" hidden="1">5</definedName>
    <definedName name="solver_rhs1" localSheetId="20" hidden="1">5</definedName>
    <definedName name="solver_rhs1" localSheetId="3" hidden="1">5</definedName>
    <definedName name="solver_rhs1" localSheetId="21" hidden="1">5</definedName>
    <definedName name="solver_rhs1" localSheetId="22" hidden="1">5</definedName>
    <definedName name="solver_rhs1" localSheetId="23" hidden="1">5</definedName>
    <definedName name="solver_rhs1" localSheetId="24" hidden="1">5</definedName>
    <definedName name="solver_rhs1" localSheetId="25" hidden="1">5</definedName>
    <definedName name="solver_rhs1" localSheetId="4" hidden="1">5</definedName>
    <definedName name="solver_rhs1" localSheetId="5" hidden="1">5</definedName>
    <definedName name="solver_rhs1" localSheetId="6" hidden="1">5</definedName>
    <definedName name="solver_rhs1" localSheetId="7" hidden="1">5</definedName>
    <definedName name="solver_rhs1" localSheetId="8" hidden="1">5</definedName>
    <definedName name="solver_rhs1" localSheetId="9" hidden="1">5</definedName>
    <definedName name="solver_rhs1" localSheetId="10" hidden="1">5</definedName>
    <definedName name="solver_rhs2" localSheetId="2" hidden="1">-5</definedName>
    <definedName name="solver_rhs2" localSheetId="11" hidden="1">-5</definedName>
    <definedName name="solver_rhs2" localSheetId="12" hidden="1">-5</definedName>
    <definedName name="solver_rhs2" localSheetId="13" hidden="1">-5</definedName>
    <definedName name="solver_rhs2" localSheetId="14" hidden="1">-5</definedName>
    <definedName name="solver_rhs2" localSheetId="15" hidden="1">-5</definedName>
    <definedName name="solver_rhs2" localSheetId="16" hidden="1">-5</definedName>
    <definedName name="solver_rhs2" localSheetId="17" hidden="1">-5</definedName>
    <definedName name="solver_rhs2" localSheetId="18" hidden="1">-5</definedName>
    <definedName name="solver_rhs2" localSheetId="19" hidden="1">-5</definedName>
    <definedName name="solver_rhs2" localSheetId="20" hidden="1">-5</definedName>
    <definedName name="solver_rhs2" localSheetId="3" hidden="1">-5</definedName>
    <definedName name="solver_rhs2" localSheetId="21" hidden="1">-5</definedName>
    <definedName name="solver_rhs2" localSheetId="22" hidden="1">-5</definedName>
    <definedName name="solver_rhs2" localSheetId="23" hidden="1">-5</definedName>
    <definedName name="solver_rhs2" localSheetId="24" hidden="1">-5</definedName>
    <definedName name="solver_rhs2" localSheetId="25" hidden="1">-5</definedName>
    <definedName name="solver_rhs2" localSheetId="4" hidden="1">-5</definedName>
    <definedName name="solver_rhs2" localSheetId="5" hidden="1">-5</definedName>
    <definedName name="solver_rhs2" localSheetId="6" hidden="1">-5</definedName>
    <definedName name="solver_rhs2" localSheetId="7" hidden="1">-5</definedName>
    <definedName name="solver_rhs2" localSheetId="8" hidden="1">-5</definedName>
    <definedName name="solver_rhs2" localSheetId="9" hidden="1">-5</definedName>
    <definedName name="solver_rhs2" localSheetId="10" hidden="1">-5</definedName>
    <definedName name="solver_rhs3" localSheetId="2" hidden="1">1000</definedName>
    <definedName name="solver_rhs3" localSheetId="11" hidden="1">1000</definedName>
    <definedName name="solver_rhs3" localSheetId="12" hidden="1">1000</definedName>
    <definedName name="solver_rhs3" localSheetId="13" hidden="1">1000</definedName>
    <definedName name="solver_rhs3" localSheetId="14" hidden="1">1000</definedName>
    <definedName name="solver_rhs3" localSheetId="15" hidden="1">1000</definedName>
    <definedName name="solver_rhs3" localSheetId="16" hidden="1">1000</definedName>
    <definedName name="solver_rhs3" localSheetId="17" hidden="1">1000</definedName>
    <definedName name="solver_rhs3" localSheetId="18" hidden="1">1000</definedName>
    <definedName name="solver_rhs3" localSheetId="19" hidden="1">1000</definedName>
    <definedName name="solver_rhs3" localSheetId="20" hidden="1">1000</definedName>
    <definedName name="solver_rhs3" localSheetId="3" hidden="1">1000</definedName>
    <definedName name="solver_rhs3" localSheetId="21" hidden="1">1000</definedName>
    <definedName name="solver_rhs3" localSheetId="22" hidden="1">1000</definedName>
    <definedName name="solver_rhs3" localSheetId="23" hidden="1">1000</definedName>
    <definedName name="solver_rhs3" localSheetId="24" hidden="1">1000</definedName>
    <definedName name="solver_rhs3" localSheetId="25" hidden="1">1000</definedName>
    <definedName name="solver_rhs3" localSheetId="4" hidden="1">1000</definedName>
    <definedName name="solver_rhs3" localSheetId="5" hidden="1">1000</definedName>
    <definedName name="solver_rhs3" localSheetId="6" hidden="1">1000</definedName>
    <definedName name="solver_rhs3" localSheetId="7" hidden="1">1000</definedName>
    <definedName name="solver_rhs3" localSheetId="8" hidden="1">1000</definedName>
    <definedName name="solver_rhs3" localSheetId="9" hidden="1">1000</definedName>
    <definedName name="solver_rhs3" localSheetId="10" hidden="1">1000</definedName>
    <definedName name="solver_rhs4" localSheetId="2" hidden="1">250</definedName>
    <definedName name="solver_rhs4" localSheetId="11" hidden="1">250</definedName>
    <definedName name="solver_rhs4" localSheetId="12" hidden="1">250</definedName>
    <definedName name="solver_rhs4" localSheetId="13" hidden="1">250</definedName>
    <definedName name="solver_rhs4" localSheetId="14" hidden="1">250</definedName>
    <definedName name="solver_rhs4" localSheetId="15" hidden="1">250</definedName>
    <definedName name="solver_rhs4" localSheetId="16" hidden="1">250</definedName>
    <definedName name="solver_rhs4" localSheetId="17" hidden="1">250</definedName>
    <definedName name="solver_rhs4" localSheetId="18" hidden="1">250</definedName>
    <definedName name="solver_rhs4" localSheetId="19" hidden="1">250</definedName>
    <definedName name="solver_rhs4" localSheetId="20" hidden="1">250</definedName>
    <definedName name="solver_rhs4" localSheetId="3" hidden="1">250</definedName>
    <definedName name="solver_rhs4" localSheetId="21" hidden="1">250</definedName>
    <definedName name="solver_rhs4" localSheetId="22" hidden="1">250</definedName>
    <definedName name="solver_rhs4" localSheetId="23" hidden="1">250</definedName>
    <definedName name="solver_rhs4" localSheetId="24" hidden="1">250</definedName>
    <definedName name="solver_rhs4" localSheetId="25" hidden="1">250</definedName>
    <definedName name="solver_rhs4" localSheetId="4" hidden="1">250</definedName>
    <definedName name="solver_rhs4" localSheetId="5" hidden="1">250</definedName>
    <definedName name="solver_rhs4" localSheetId="6" hidden="1">250</definedName>
    <definedName name="solver_rhs4" localSheetId="7" hidden="1">250</definedName>
    <definedName name="solver_rhs4" localSheetId="8" hidden="1">250</definedName>
    <definedName name="solver_rhs4" localSheetId="9" hidden="1">250</definedName>
    <definedName name="solver_rhs4" localSheetId="10" hidden="1">250</definedName>
    <definedName name="solver_rhs5" localSheetId="2" hidden="1">10000000</definedName>
    <definedName name="solver_rhs5" localSheetId="11" hidden="1">10000000</definedName>
    <definedName name="solver_rhs5" localSheetId="12" hidden="1">10000000</definedName>
    <definedName name="solver_rhs5" localSheetId="13" hidden="1">10000000</definedName>
    <definedName name="solver_rhs5" localSheetId="14" hidden="1">10000000</definedName>
    <definedName name="solver_rhs5" localSheetId="15" hidden="1">10000000</definedName>
    <definedName name="solver_rhs5" localSheetId="16" hidden="1">10000000</definedName>
    <definedName name="solver_rhs5" localSheetId="17" hidden="1">10000000</definedName>
    <definedName name="solver_rhs5" localSheetId="18" hidden="1">10000000</definedName>
    <definedName name="solver_rhs5" localSheetId="19" hidden="1">10000000</definedName>
    <definedName name="solver_rhs5" localSheetId="20" hidden="1">10000000</definedName>
    <definedName name="solver_rhs5" localSheetId="3" hidden="1">10000000</definedName>
    <definedName name="solver_rhs5" localSheetId="21" hidden="1">10000000</definedName>
    <definedName name="solver_rhs5" localSheetId="22" hidden="1">10000000</definedName>
    <definedName name="solver_rhs5" localSheetId="23" hidden="1">10000000</definedName>
    <definedName name="solver_rhs5" localSheetId="24" hidden="1">10000000</definedName>
    <definedName name="solver_rhs5" localSheetId="25" hidden="1">10000000</definedName>
    <definedName name="solver_rhs5" localSheetId="4" hidden="1">10000000</definedName>
    <definedName name="solver_rhs5" localSheetId="5" hidden="1">10000000</definedName>
    <definedName name="solver_rhs5" localSheetId="6" hidden="1">10000000</definedName>
    <definedName name="solver_rhs5" localSheetId="7" hidden="1">10000000</definedName>
    <definedName name="solver_rhs5" localSheetId="8" hidden="1">10000000</definedName>
    <definedName name="solver_rhs5" localSheetId="9" hidden="1">10000000</definedName>
    <definedName name="solver_rhs5" localSheetId="10" hidden="1">10000000</definedName>
    <definedName name="solver_rhs6" localSheetId="2" hidden="1">2500000</definedName>
    <definedName name="solver_rhs6" localSheetId="11" hidden="1">2500000</definedName>
    <definedName name="solver_rhs6" localSheetId="12" hidden="1">2500000</definedName>
    <definedName name="solver_rhs6" localSheetId="13" hidden="1">2500000</definedName>
    <definedName name="solver_rhs6" localSheetId="14" hidden="1">2500000</definedName>
    <definedName name="solver_rhs6" localSheetId="15" hidden="1">2500000</definedName>
    <definedName name="solver_rhs6" localSheetId="16" hidden="1">2500000</definedName>
    <definedName name="solver_rhs6" localSheetId="17" hidden="1">2500000</definedName>
    <definedName name="solver_rhs6" localSheetId="18" hidden="1">2500000</definedName>
    <definedName name="solver_rhs6" localSheetId="19" hidden="1">2500000</definedName>
    <definedName name="solver_rhs6" localSheetId="20" hidden="1">2500000</definedName>
    <definedName name="solver_rhs6" localSheetId="3" hidden="1">2500000</definedName>
    <definedName name="solver_rhs6" localSheetId="21" hidden="1">2500000</definedName>
    <definedName name="solver_rhs6" localSheetId="22" hidden="1">2500000</definedName>
    <definedName name="solver_rhs6" localSheetId="23" hidden="1">2500000</definedName>
    <definedName name="solver_rhs6" localSheetId="24" hidden="1">2500000</definedName>
    <definedName name="solver_rhs6" localSheetId="25" hidden="1">2500000</definedName>
    <definedName name="solver_rhs6" localSheetId="4" hidden="1">2500000</definedName>
    <definedName name="solver_rhs6" localSheetId="5" hidden="1">2500000</definedName>
    <definedName name="solver_rhs6" localSheetId="6" hidden="1">2500000</definedName>
    <definedName name="solver_rhs6" localSheetId="7" hidden="1">2500000</definedName>
    <definedName name="solver_rhs6" localSheetId="8" hidden="1">2500000</definedName>
    <definedName name="solver_rhs6" localSheetId="9" hidden="1">2500000</definedName>
    <definedName name="solver_rhs6" localSheetId="10" hidden="1">2500000</definedName>
    <definedName name="solver_rlx" localSheetId="2" hidden="1">2</definedName>
    <definedName name="solver_rlx" localSheetId="11" hidden="1">2</definedName>
    <definedName name="solver_rlx" localSheetId="12" hidden="1">2</definedName>
    <definedName name="solver_rlx" localSheetId="13" hidden="1">2</definedName>
    <definedName name="solver_rlx" localSheetId="14" hidden="1">2</definedName>
    <definedName name="solver_rlx" localSheetId="15" hidden="1">2</definedName>
    <definedName name="solver_rlx" localSheetId="16" hidden="1">2</definedName>
    <definedName name="solver_rlx" localSheetId="17" hidden="1">2</definedName>
    <definedName name="solver_rlx" localSheetId="18" hidden="1">2</definedName>
    <definedName name="solver_rlx" localSheetId="19" hidden="1">2</definedName>
    <definedName name="solver_rlx" localSheetId="20" hidden="1">2</definedName>
    <definedName name="solver_rlx" localSheetId="3" hidden="1">2</definedName>
    <definedName name="solver_rlx" localSheetId="21" hidden="1">2</definedName>
    <definedName name="solver_rlx" localSheetId="22" hidden="1">2</definedName>
    <definedName name="solver_rlx" localSheetId="23" hidden="1">2</definedName>
    <definedName name="solver_rlx" localSheetId="24" hidden="1">2</definedName>
    <definedName name="solver_rlx" localSheetId="25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sd" localSheetId="2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rsd" localSheetId="17" hidden="1">0</definedName>
    <definedName name="solver_rsd" localSheetId="18" hidden="1">0</definedName>
    <definedName name="solver_rsd" localSheetId="19" hidden="1">0</definedName>
    <definedName name="solver_rsd" localSheetId="20" hidden="1">0</definedName>
    <definedName name="solver_rsd" localSheetId="3" hidden="1">0</definedName>
    <definedName name="solver_rsd" localSheetId="21" hidden="1">0</definedName>
    <definedName name="solver_rsd" localSheetId="22" hidden="1">0</definedName>
    <definedName name="solver_rsd" localSheetId="23" hidden="1">0</definedName>
    <definedName name="solver_rsd" localSheetId="24" hidden="1">0</definedName>
    <definedName name="solver_rsd" localSheetId="25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scl" localSheetId="2" hidden="1">1</definedName>
    <definedName name="solver_scl" localSheetId="11" hidden="1">1</definedName>
    <definedName name="solver_scl" localSheetId="12" hidden="1">1</definedName>
    <definedName name="solver_scl" localSheetId="13" hidden="1">1</definedName>
    <definedName name="solver_scl" localSheetId="14" hidden="1">1</definedName>
    <definedName name="solver_scl" localSheetId="15" hidden="1">1</definedName>
    <definedName name="solver_scl" localSheetId="16" hidden="1">1</definedName>
    <definedName name="solver_scl" localSheetId="17" hidden="1">1</definedName>
    <definedName name="solver_scl" localSheetId="18" hidden="1">1</definedName>
    <definedName name="solver_scl" localSheetId="19" hidden="1">1</definedName>
    <definedName name="solver_scl" localSheetId="20" hidden="1">1</definedName>
    <definedName name="solver_scl" localSheetId="3" hidden="1">1</definedName>
    <definedName name="solver_scl" localSheetId="21" hidden="1">1</definedName>
    <definedName name="solver_scl" localSheetId="22" hidden="1">1</definedName>
    <definedName name="solver_scl" localSheetId="23" hidden="1">1</definedName>
    <definedName name="solver_scl" localSheetId="24" hidden="1">1</definedName>
    <definedName name="solver_scl" localSheetId="25" hidden="1">1</definedName>
    <definedName name="solver_scl" localSheetId="4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ho" localSheetId="2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ho" localSheetId="17" hidden="1">2</definedName>
    <definedName name="solver_sho" localSheetId="18" hidden="1">2</definedName>
    <definedName name="solver_sho" localSheetId="19" hidden="1">2</definedName>
    <definedName name="solver_sho" localSheetId="20" hidden="1">2</definedName>
    <definedName name="solver_sho" localSheetId="3" hidden="1">2</definedName>
    <definedName name="solver_sho" localSheetId="21" hidden="1">2</definedName>
    <definedName name="solver_sho" localSheetId="22" hidden="1">2</definedName>
    <definedName name="solver_sho" localSheetId="23" hidden="1">2</definedName>
    <definedName name="solver_sho" localSheetId="24" hidden="1">2</definedName>
    <definedName name="solver_sho" localSheetId="25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sz" localSheetId="2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ssz" localSheetId="17" hidden="1">100</definedName>
    <definedName name="solver_ssz" localSheetId="18" hidden="1">100</definedName>
    <definedName name="solver_ssz" localSheetId="19" hidden="1">100</definedName>
    <definedName name="solver_ssz" localSheetId="20" hidden="1">100</definedName>
    <definedName name="solver_ssz" localSheetId="3" hidden="1">100</definedName>
    <definedName name="solver_ssz" localSheetId="21" hidden="1">100</definedName>
    <definedName name="solver_ssz" localSheetId="22" hidden="1">100</definedName>
    <definedName name="solver_ssz" localSheetId="23" hidden="1">100</definedName>
    <definedName name="solver_ssz" localSheetId="24" hidden="1">100</definedName>
    <definedName name="solver_ssz" localSheetId="25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tim" localSheetId="2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im" localSheetId="17" hidden="1">2147483647</definedName>
    <definedName name="solver_tim" localSheetId="18" hidden="1">2147483647</definedName>
    <definedName name="solver_tim" localSheetId="19" hidden="1">2147483647</definedName>
    <definedName name="solver_tim" localSheetId="20" hidden="1">2147483647</definedName>
    <definedName name="solver_tim" localSheetId="3" hidden="1">2147483647</definedName>
    <definedName name="solver_tim" localSheetId="21" hidden="1">2147483647</definedName>
    <definedName name="solver_tim" localSheetId="22" hidden="1">2147483647</definedName>
    <definedName name="solver_tim" localSheetId="23" hidden="1">2147483647</definedName>
    <definedName name="solver_tim" localSheetId="24" hidden="1">2147483647</definedName>
    <definedName name="solver_tim" localSheetId="25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ol" localSheetId="2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15" hidden="1">0.01</definedName>
    <definedName name="solver_tol" localSheetId="16" hidden="1">0.01</definedName>
    <definedName name="solver_tol" localSheetId="17" hidden="1">0.01</definedName>
    <definedName name="solver_tol" localSheetId="18" hidden="1">0.01</definedName>
    <definedName name="solver_tol" localSheetId="19" hidden="1">0.01</definedName>
    <definedName name="solver_tol" localSheetId="20" hidden="1">0.01</definedName>
    <definedName name="solver_tol" localSheetId="3" hidden="1">0.01</definedName>
    <definedName name="solver_tol" localSheetId="21" hidden="1">0.01</definedName>
    <definedName name="solver_tol" localSheetId="22" hidden="1">0.01</definedName>
    <definedName name="solver_tol" localSheetId="23" hidden="1">0.01</definedName>
    <definedName name="solver_tol" localSheetId="24" hidden="1">0.01</definedName>
    <definedName name="solver_tol" localSheetId="25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yp" localSheetId="2" hidden="1">1</definedName>
    <definedName name="solver_typ" localSheetId="11" hidden="1">1</definedName>
    <definedName name="solver_typ" localSheetId="12" hidden="1">1</definedName>
    <definedName name="solver_typ" localSheetId="13" hidden="1">1</definedName>
    <definedName name="solver_typ" localSheetId="14" hidden="1">1</definedName>
    <definedName name="solver_typ" localSheetId="15" hidden="1">1</definedName>
    <definedName name="solver_typ" localSheetId="16" hidden="1">1</definedName>
    <definedName name="solver_typ" localSheetId="17" hidden="1">1</definedName>
    <definedName name="solver_typ" localSheetId="18" hidden="1">1</definedName>
    <definedName name="solver_typ" localSheetId="19" hidden="1">1</definedName>
    <definedName name="solver_typ" localSheetId="20" hidden="1">1</definedName>
    <definedName name="solver_typ" localSheetId="3" hidden="1">1</definedName>
    <definedName name="solver_typ" localSheetId="21" hidden="1">1</definedName>
    <definedName name="solver_typ" localSheetId="22" hidden="1">1</definedName>
    <definedName name="solver_typ" localSheetId="23" hidden="1">1</definedName>
    <definedName name="solver_typ" localSheetId="24" hidden="1">1</definedName>
    <definedName name="solver_typ" localSheetId="25" hidden="1">1</definedName>
    <definedName name="solver_typ" localSheetId="4" hidden="1">1</definedName>
    <definedName name="solver_typ" localSheetId="5" hidden="1">1</definedName>
    <definedName name="solver_typ" localSheetId="6" hidden="1">1</definedName>
    <definedName name="solver_typ" localSheetId="7" hidden="1">1</definedName>
    <definedName name="solver_typ" localSheetId="8" hidden="1">1</definedName>
    <definedName name="solver_typ" localSheetId="9" hidden="1">1</definedName>
    <definedName name="solver_typ" localSheetId="10" hidden="1">1</definedName>
    <definedName name="solver_val" localSheetId="2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al" localSheetId="17" hidden="1">0</definedName>
    <definedName name="solver_val" localSheetId="18" hidden="1">0</definedName>
    <definedName name="solver_val" localSheetId="19" hidden="1">0</definedName>
    <definedName name="solver_val" localSheetId="20" hidden="1">0</definedName>
    <definedName name="solver_val" localSheetId="3" hidden="1">0</definedName>
    <definedName name="solver_val" localSheetId="21" hidden="1">0</definedName>
    <definedName name="solver_val" localSheetId="22" hidden="1">0</definedName>
    <definedName name="solver_val" localSheetId="23" hidden="1">0</definedName>
    <definedName name="solver_val" localSheetId="24" hidden="1">0</definedName>
    <definedName name="solver_val" localSheetId="25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er" localSheetId="2" hidden="1">3</definedName>
    <definedName name="solver_ver" localSheetId="11" hidden="1">3</definedName>
    <definedName name="solver_ver" localSheetId="12" hidden="1">3</definedName>
    <definedName name="solver_ver" localSheetId="13" hidden="1">3</definedName>
    <definedName name="solver_ver" localSheetId="14" hidden="1">3</definedName>
    <definedName name="solver_ver" localSheetId="15" hidden="1">3</definedName>
    <definedName name="solver_ver" localSheetId="16" hidden="1">3</definedName>
    <definedName name="solver_ver" localSheetId="17" hidden="1">3</definedName>
    <definedName name="solver_ver" localSheetId="18" hidden="1">3</definedName>
    <definedName name="solver_ver" localSheetId="19" hidden="1">3</definedName>
    <definedName name="solver_ver" localSheetId="20" hidden="1">3</definedName>
    <definedName name="solver_ver" localSheetId="3" hidden="1">3</definedName>
    <definedName name="solver_ver" localSheetId="21" hidden="1">3</definedName>
    <definedName name="solver_ver" localSheetId="22" hidden="1">3</definedName>
    <definedName name="solver_ver" localSheetId="23" hidden="1">3</definedName>
    <definedName name="solver_ver" localSheetId="24" hidden="1">3</definedName>
    <definedName name="solver_ver" localSheetId="25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QRbouwDroog" localSheetId="2">'1'!$N$2:$N$15</definedName>
    <definedName name="SQRbouwDroog" localSheetId="11">'10'!$N$2:$N$15</definedName>
    <definedName name="SQRbouwDroog" localSheetId="12">'11'!$N$2:$N$15</definedName>
    <definedName name="SQRbouwDroog" localSheetId="13">'12'!$N$2:$N$15</definedName>
    <definedName name="SQRbouwDroog" localSheetId="14">'13'!$N$2:$N$15</definedName>
    <definedName name="SQRbouwDroog" localSheetId="15">'14'!$N$2:$N$15</definedName>
    <definedName name="SQRbouwDroog" localSheetId="16">'15'!$N$2:$N$15</definedName>
    <definedName name="SQRbouwDroog" localSheetId="17">'16'!$N$2:$N$15</definedName>
    <definedName name="SQRbouwDroog" localSheetId="18">'17'!$N$2:$N$15</definedName>
    <definedName name="SQRbouwDroog" localSheetId="19">'18'!$N$2:$N$15</definedName>
    <definedName name="SQRbouwDroog" localSheetId="20">'19'!$N$2:$N$15</definedName>
    <definedName name="SQRbouwDroog" localSheetId="3">'2'!$N$2:$N$15</definedName>
    <definedName name="SQRbouwDroog" localSheetId="21">'20'!$N$2:$N$15</definedName>
    <definedName name="SQRbouwDroog" localSheetId="22">'21'!$N$2:$N$15</definedName>
    <definedName name="SQRbouwDroog" localSheetId="23">'22'!$N$2:$N$15</definedName>
    <definedName name="SQRbouwDroog" localSheetId="24">'23'!$N$2:$N$15</definedName>
    <definedName name="SQRbouwDroog" localSheetId="25">'24'!$N$2:$N$15</definedName>
    <definedName name="SQRbouwDroog" localSheetId="4">'3'!$N$2:$N$15</definedName>
    <definedName name="SQRbouwDroog" localSheetId="5">'4'!$N$2:$N$15</definedName>
    <definedName name="SQRbouwDroog" localSheetId="6">'5'!$N$2:$N$15</definedName>
    <definedName name="SQRbouwDroog" localSheetId="7">'6'!$N$2:$N$15</definedName>
    <definedName name="SQRbouwDroog" localSheetId="8">'7'!$N$2:$N$15</definedName>
    <definedName name="SQRbouwDroog" localSheetId="9">'8'!$N$2:$N$15</definedName>
    <definedName name="SQRbouwDroog" localSheetId="10">'9'!$N$2:$N$15</definedName>
    <definedName name="SQRbouwNat" localSheetId="2">'1'!$L$2:$L$15</definedName>
    <definedName name="SQRbouwNat" localSheetId="11">'10'!$L$2:$L$15</definedName>
    <definedName name="SQRbouwNat" localSheetId="12">'11'!$L$2:$L$15</definedName>
    <definedName name="SQRbouwNat" localSheetId="13">'12'!$L$2:$L$15</definedName>
    <definedName name="SQRbouwNat" localSheetId="14">'13'!$L$2:$L$15</definedName>
    <definedName name="SQRbouwNat" localSheetId="15">'14'!$L$2:$L$15</definedName>
    <definedName name="SQRbouwNat" localSheetId="16">'15'!$L$2:$L$15</definedName>
    <definedName name="SQRbouwNat" localSheetId="17">'16'!$L$2:$L$15</definedName>
    <definedName name="SQRbouwNat" localSheetId="18">'17'!$L$2:$L$15</definedName>
    <definedName name="SQRbouwNat" localSheetId="19">'18'!$L$2:$L$15</definedName>
    <definedName name="SQRbouwNat" localSheetId="20">'19'!$L$2:$L$15</definedName>
    <definedName name="SQRbouwNat" localSheetId="3">'2'!$L$2:$L$15</definedName>
    <definedName name="SQRbouwNat" localSheetId="21">'20'!$L$2:$L$15</definedName>
    <definedName name="SQRbouwNat" localSheetId="22">'21'!$L$2:$L$15</definedName>
    <definedName name="SQRbouwNat" localSheetId="23">'22'!$L$2:$L$15</definedName>
    <definedName name="SQRbouwNat" localSheetId="24">'23'!$L$2:$L$15</definedName>
    <definedName name="SQRbouwNat" localSheetId="25">'24'!$L$2:$L$15</definedName>
    <definedName name="SQRbouwNat" localSheetId="4">'3'!$L$2:$L$15</definedName>
    <definedName name="SQRbouwNat" localSheetId="5">'4'!$L$2:$L$15</definedName>
    <definedName name="SQRbouwNat" localSheetId="6">'5'!$L$2:$L$15</definedName>
    <definedName name="SQRbouwNat" localSheetId="7">'6'!$L$2:$L$15</definedName>
    <definedName name="SQRbouwNat" localSheetId="8">'7'!$L$2:$L$15</definedName>
    <definedName name="SQRbouwNat" localSheetId="9">'8'!$L$2:$L$15</definedName>
    <definedName name="SQRbouwNat" localSheetId="10">'9'!$L$2:$L$15</definedName>
    <definedName name="SQRgraDrg" localSheetId="2">'1'!$J$2:$J$15</definedName>
    <definedName name="SQRgraDrg" localSheetId="11">'10'!$J$2:$J$15</definedName>
    <definedName name="SQRgraDrg" localSheetId="12">'11'!$J$2:$J$15</definedName>
    <definedName name="SQRgraDrg" localSheetId="13">'12'!$J$2:$J$15</definedName>
    <definedName name="SQRgraDrg" localSheetId="14">'13'!$J$2:$J$15</definedName>
    <definedName name="SQRgraDrg" localSheetId="15">'14'!$J$2:$J$15</definedName>
    <definedName name="SQRgraDrg" localSheetId="16">'15'!$J$2:$J$15</definedName>
    <definedName name="SQRgraDrg" localSheetId="17">'16'!$J$2:$J$15</definedName>
    <definedName name="SQRgraDrg" localSheetId="18">'17'!$J$2:$J$15</definedName>
    <definedName name="SQRgraDrg" localSheetId="19">'18'!$J$2:$J$15</definedName>
    <definedName name="SQRgraDrg" localSheetId="20">'19'!$J$2:$J$15</definedName>
    <definedName name="SQRgraDrg" localSheetId="3">'2'!$J$2:$J$15</definedName>
    <definedName name="SQRgraDrg" localSheetId="21">'20'!$J$2:$J$15</definedName>
    <definedName name="SQRgraDrg" localSheetId="22">'21'!$J$2:$J$15</definedName>
    <definedName name="SQRgraDrg" localSheetId="23">'22'!$J$2:$J$15</definedName>
    <definedName name="SQRgraDrg" localSheetId="24">'23'!$J$2:$J$15</definedName>
    <definedName name="SQRgraDrg" localSheetId="25">'24'!$J$2:$J$15</definedName>
    <definedName name="SQRgraDrg" localSheetId="4">'3'!$J$2:$J$15</definedName>
    <definedName name="SQRgraDrg" localSheetId="5">'4'!$J$2:$J$15</definedName>
    <definedName name="SQRgraDrg" localSheetId="6">'5'!$J$2:$J$15</definedName>
    <definedName name="SQRgraDrg" localSheetId="7">'6'!$J$2:$J$15</definedName>
    <definedName name="SQRgraDrg" localSheetId="8">'7'!$J$2:$J$15</definedName>
    <definedName name="SQRgraDrg" localSheetId="9">'8'!$J$2:$J$15</definedName>
    <definedName name="SQRgraDrg" localSheetId="10">'9'!$J$2:$J$15</definedName>
    <definedName name="SQRgrasNat" localSheetId="2">'1'!$H$2:$H$15</definedName>
    <definedName name="SQRgrasNat" localSheetId="11">'10'!$H$2:$H$15</definedName>
    <definedName name="SQRgrasNat" localSheetId="12">'11'!$H$2:$H$15</definedName>
    <definedName name="SQRgrasNat" localSheetId="13">'12'!$H$2:$H$15</definedName>
    <definedName name="SQRgrasNat" localSheetId="14">'13'!$H$2:$H$15</definedName>
    <definedName name="SQRgrasNat" localSheetId="15">'14'!$H$2:$H$15</definedName>
    <definedName name="SQRgrasNat" localSheetId="16">'15'!$H$2:$H$15</definedName>
    <definedName name="SQRgrasNat" localSheetId="17">'16'!$H$2:$H$15</definedName>
    <definedName name="SQRgrasNat" localSheetId="18">'17'!$H$2:$H$15</definedName>
    <definedName name="SQRgrasNat" localSheetId="19">'18'!$H$2:$H$15</definedName>
    <definedName name="SQRgrasNat" localSheetId="20">'19'!$H$2:$H$15</definedName>
    <definedName name="SQRgrasNat" localSheetId="3">'2'!$H$2:$H$15</definedName>
    <definedName name="SQRgrasNat" localSheetId="21">'20'!$H$2:$H$15</definedName>
    <definedName name="SQRgrasNat" localSheetId="22">'21'!$H$2:$H$15</definedName>
    <definedName name="SQRgrasNat" localSheetId="23">'22'!$H$2:$H$15</definedName>
    <definedName name="SQRgrasNat" localSheetId="24">'23'!$H$2:$H$15</definedName>
    <definedName name="SQRgrasNat" localSheetId="25">'24'!$H$2:$H$15</definedName>
    <definedName name="SQRgrasNat" localSheetId="4">'3'!$H$2:$H$15</definedName>
    <definedName name="SQRgrasNat" localSheetId="5">'4'!$H$2:$H$15</definedName>
    <definedName name="SQRgrasNat" localSheetId="6">'5'!$H$2:$H$15</definedName>
    <definedName name="SQRgrasNat" localSheetId="7">'6'!$H$2:$H$15</definedName>
    <definedName name="SQRgrasNat" localSheetId="8">'7'!$H$2:$H$15</definedName>
    <definedName name="SQRgrasNat" localSheetId="9">'8'!$H$2:$H$15</definedName>
    <definedName name="SQRgrasNat" localSheetId="10">'9'!$H$2:$H$15</definedName>
    <definedName name="wrnBouwDroog" localSheetId="2">'1'!$F$2:$F$15</definedName>
    <definedName name="wrnBouwDroog" localSheetId="11">'10'!$F$2:$F$15</definedName>
    <definedName name="wrnBouwDroog" localSheetId="12">'11'!$F$2:$F$15</definedName>
    <definedName name="wrnBouwDroog" localSheetId="13">'12'!$F$2:$F$15</definedName>
    <definedName name="wrnBouwDroog" localSheetId="14">'13'!$F$2:$F$15</definedName>
    <definedName name="wrnBouwDroog" localSheetId="15">'14'!$F$2:$F$15</definedName>
    <definedName name="wrnBouwDroog" localSheetId="16">'15'!$F$2:$F$15</definedName>
    <definedName name="wrnBouwDroog" localSheetId="17">'16'!$F$2:$F$15</definedName>
    <definedName name="wrnBouwDroog" localSheetId="18">'17'!$F$2:$F$15</definedName>
    <definedName name="wrnBouwDroog" localSheetId="19">'18'!$F$2:$F$15</definedName>
    <definedName name="wrnBouwDroog" localSheetId="20">'19'!$F$2:$F$15</definedName>
    <definedName name="wrnBouwDroog" localSheetId="3">'2'!$F$2:$F$15</definedName>
    <definedName name="wrnBouwDroog" localSheetId="21">'20'!$F$2:$F$15</definedName>
    <definedName name="wrnBouwDroog" localSheetId="22">'21'!$F$2:$F$15</definedName>
    <definedName name="wrnBouwDroog" localSheetId="23">'22'!$F$2:$F$15</definedName>
    <definedName name="wrnBouwDroog" localSheetId="24">'23'!$F$2:$F$15</definedName>
    <definedName name="wrnBouwDroog" localSheetId="25">'24'!$F$2:$F$15</definedName>
    <definedName name="wrnBouwDroog" localSheetId="4">'3'!$F$2:$F$15</definedName>
    <definedName name="wrnBouwDroog" localSheetId="5">'4'!$F$2:$F$15</definedName>
    <definedName name="wrnBouwDroog" localSheetId="6">'5'!$F$2:$F$15</definedName>
    <definedName name="wrnBouwDroog" localSheetId="7">'6'!$F$2:$F$15</definedName>
    <definedName name="wrnBouwDroog" localSheetId="8">'7'!$F$2:$F$15</definedName>
    <definedName name="wrnBouwDroog" localSheetId="9">'8'!$F$2:$F$15</definedName>
    <definedName name="wrnBouwDroog" localSheetId="10">'9'!$F$2:$F$15</definedName>
    <definedName name="wrnBouwNat" localSheetId="2">'1'!$E$2:$E$15</definedName>
    <definedName name="wrnBouwNat" localSheetId="11">'10'!$E$2:$E$15</definedName>
    <definedName name="wrnBouwNat" localSheetId="12">'11'!$E$2:$E$15</definedName>
    <definedName name="wrnBouwNat" localSheetId="13">'12'!$E$2:$E$15</definedName>
    <definedName name="wrnBouwNat" localSheetId="14">'13'!$E$2:$E$15</definedName>
    <definedName name="wrnBouwNat" localSheetId="15">'14'!$E$2:$E$15</definedName>
    <definedName name="wrnBouwNat" localSheetId="16">'15'!$E$2:$E$15</definedName>
    <definedName name="wrnBouwNat" localSheetId="17">'16'!$E$2:$E$15</definedName>
    <definedName name="wrnBouwNat" localSheetId="18">'17'!$E$2:$E$15</definedName>
    <definedName name="wrnBouwNat" localSheetId="19">'18'!$E$2:$E$15</definedName>
    <definedName name="wrnBouwNat" localSheetId="20">'19'!$E$2:$E$15</definedName>
    <definedName name="wrnBouwNat" localSheetId="3">'2'!$E$2:$E$15</definedName>
    <definedName name="wrnBouwNat" localSheetId="21">'20'!$E$2:$E$15</definedName>
    <definedName name="wrnBouwNat" localSheetId="22">'21'!$E$2:$E$15</definedName>
    <definedName name="wrnBouwNat" localSheetId="23">'22'!$E$2:$E$15</definedName>
    <definedName name="wrnBouwNat" localSheetId="24">'23'!$E$2:$E$15</definedName>
    <definedName name="wrnBouwNat" localSheetId="25">'24'!$E$2:$E$15</definedName>
    <definedName name="wrnBouwNat" localSheetId="4">'3'!$E$2:$E$15</definedName>
    <definedName name="wrnBouwNat" localSheetId="5">'4'!$E$2:$E$15</definedName>
    <definedName name="wrnBouwNat" localSheetId="6">'5'!$E$2:$E$15</definedName>
    <definedName name="wrnBouwNat" localSheetId="7">'6'!$E$2:$E$15</definedName>
    <definedName name="wrnBouwNat" localSheetId="8">'7'!$E$2:$E$15</definedName>
    <definedName name="wrnBouwNat" localSheetId="9">'8'!$E$2:$E$15</definedName>
    <definedName name="wrnBouwNat" localSheetId="10">'9'!$E$2:$E$15</definedName>
    <definedName name="wrnGrasDroog" localSheetId="2">'1'!$D$2:$D$15</definedName>
    <definedName name="wrnGrasDroog" localSheetId="11">'10'!$D$2:$D$15</definedName>
    <definedName name="wrnGrasDroog" localSheetId="12">'11'!$D$2:$D$15</definedName>
    <definedName name="wrnGrasDroog" localSheetId="13">'12'!$D$2:$D$15</definedName>
    <definedName name="wrnGrasDroog" localSheetId="14">'13'!$D$2:$D$15</definedName>
    <definedName name="wrnGrasDroog" localSheetId="15">'14'!$D$2:$D$15</definedName>
    <definedName name="wrnGrasDroog" localSheetId="16">'15'!$D$2:$D$15</definedName>
    <definedName name="wrnGrasDroog" localSheetId="17">'16'!$D$2:$D$15</definedName>
    <definedName name="wrnGrasDroog" localSheetId="18">'17'!$D$2:$D$15</definedName>
    <definedName name="wrnGrasDroog" localSheetId="19">'18'!$D$2:$D$15</definedName>
    <definedName name="wrnGrasDroog" localSheetId="20">'19'!$D$2:$D$15</definedName>
    <definedName name="wrnGrasDroog" localSheetId="3">'2'!$D$2:$D$15</definedName>
    <definedName name="wrnGrasDroog" localSheetId="21">'20'!$D$2:$D$15</definedName>
    <definedName name="wrnGrasDroog" localSheetId="22">'21'!$D$2:$D$15</definedName>
    <definedName name="wrnGrasDroog" localSheetId="23">'22'!$D$2:$D$15</definedName>
    <definedName name="wrnGrasDroog" localSheetId="24">'23'!$D$2:$D$15</definedName>
    <definedName name="wrnGrasDroog" localSheetId="25">'24'!$D$2:$D$15</definedName>
    <definedName name="wrnGrasDroog" localSheetId="4">'3'!$D$2:$D$15</definedName>
    <definedName name="wrnGrasDroog" localSheetId="5">'4'!$D$2:$D$15</definedName>
    <definedName name="wrnGrasDroog" localSheetId="6">'5'!$D$2:$D$15</definedName>
    <definedName name="wrnGrasDroog" localSheetId="7">'6'!$D$2:$D$15</definedName>
    <definedName name="wrnGrasDroog" localSheetId="8">'7'!$D$2:$D$15</definedName>
    <definedName name="wrnGrasDroog" localSheetId="9">'8'!$D$2:$D$15</definedName>
    <definedName name="wrnGrasDroog" localSheetId="10">'9'!$D$2:$D$15</definedName>
    <definedName name="wrnGrasNat" localSheetId="2">'1'!$C$2:$C$15</definedName>
    <definedName name="wrnGrasNat" localSheetId="11">'10'!$C$2:$C$15</definedName>
    <definedName name="wrnGrasNat" localSheetId="12">'11'!$C$2:$C$15</definedName>
    <definedName name="wrnGrasNat" localSheetId="13">'12'!$C$2:$C$15</definedName>
    <definedName name="wrnGrasNat" localSheetId="14">'13'!$C$2:$C$15</definedName>
    <definedName name="wrnGrasNat" localSheetId="15">'14'!$C$2:$C$15</definedName>
    <definedName name="wrnGrasNat" localSheetId="16">'15'!$C$2:$C$15</definedName>
    <definedName name="wrnGrasNat" localSheetId="17">'16'!$C$2:$C$15</definedName>
    <definedName name="wrnGrasNat" localSheetId="18">'17'!$C$2:$C$15</definedName>
    <definedName name="wrnGrasNat" localSheetId="19">'18'!$C$2:$C$15</definedName>
    <definedName name="wrnGrasNat" localSheetId="20">'19'!$C$2:$C$15</definedName>
    <definedName name="wrnGrasNat" localSheetId="3">'2'!$C$2:$C$15</definedName>
    <definedName name="wrnGrasNat" localSheetId="21">'20'!$C$2:$C$15</definedName>
    <definedName name="wrnGrasNat" localSheetId="22">'21'!$C$2:$C$15</definedName>
    <definedName name="wrnGrasNat" localSheetId="23">'22'!$C$2:$C$15</definedName>
    <definedName name="wrnGrasNat" localSheetId="24">'23'!$C$2:$C$15</definedName>
    <definedName name="wrnGrasNat" localSheetId="25">'24'!$C$2:$C$15</definedName>
    <definedName name="wrnGrasNat" localSheetId="4">'3'!$C$2:$C$15</definedName>
    <definedName name="wrnGrasNat" localSheetId="5">'4'!$C$2:$C$15</definedName>
    <definedName name="wrnGrasNat" localSheetId="6">'5'!$C$2:$C$15</definedName>
    <definedName name="wrnGrasNat" localSheetId="7">'6'!$C$2:$C$15</definedName>
    <definedName name="wrnGrasNat" localSheetId="8">'7'!$C$2:$C$15</definedName>
    <definedName name="wrnGrasNat" localSheetId="9">'8'!$C$2:$C$15</definedName>
    <definedName name="wrnGrasNat" localSheetId="10">'9'!$C$2:$C$15</definedName>
  </definedNames>
  <calcPr calcId="145621"/>
</workbook>
</file>

<file path=xl/calcChain.xml><?xml version="1.0" encoding="utf-8"?>
<calcChain xmlns="http://schemas.openxmlformats.org/spreadsheetml/2006/main">
  <c r="F15" i="117" l="1"/>
  <c r="E15" i="117"/>
  <c r="D15" i="117"/>
  <c r="C15" i="117"/>
  <c r="F14" i="117"/>
  <c r="E14" i="117"/>
  <c r="D14" i="117"/>
  <c r="C14" i="117"/>
  <c r="F13" i="117"/>
  <c r="E13" i="117"/>
  <c r="D13" i="117"/>
  <c r="C13" i="117"/>
  <c r="F12" i="117"/>
  <c r="E12" i="117"/>
  <c r="D12" i="117"/>
  <c r="C12" i="117"/>
  <c r="F11" i="117"/>
  <c r="E11" i="117"/>
  <c r="D11" i="117"/>
  <c r="C11" i="117"/>
  <c r="F10" i="117"/>
  <c r="E10" i="117"/>
  <c r="D10" i="117"/>
  <c r="C10" i="117"/>
  <c r="F9" i="117"/>
  <c r="E9" i="117"/>
  <c r="D9" i="117"/>
  <c r="C9" i="117"/>
  <c r="F8" i="117"/>
  <c r="E8" i="117"/>
  <c r="D8" i="117"/>
  <c r="C8" i="117"/>
  <c r="F7" i="117"/>
  <c r="E7" i="117"/>
  <c r="D7" i="117"/>
  <c r="C7" i="117"/>
  <c r="F6" i="117"/>
  <c r="E6" i="117"/>
  <c r="D6" i="117"/>
  <c r="C6" i="117"/>
  <c r="F5" i="117"/>
  <c r="E5" i="117"/>
  <c r="D5" i="117"/>
  <c r="C5" i="117"/>
  <c r="F4" i="117"/>
  <c r="E4" i="117"/>
  <c r="D4" i="117"/>
  <c r="C4" i="117"/>
  <c r="F3" i="117"/>
  <c r="E3" i="117"/>
  <c r="D3" i="117"/>
  <c r="C3" i="117"/>
  <c r="F2" i="117"/>
  <c r="E2" i="117"/>
  <c r="D2" i="117"/>
  <c r="C2" i="117"/>
  <c r="M15" i="117"/>
  <c r="N15" i="117" s="1"/>
  <c r="K15" i="117"/>
  <c r="L15" i="117" s="1"/>
  <c r="I15" i="117"/>
  <c r="G15" i="117"/>
  <c r="H15" i="117" s="1"/>
  <c r="M14" i="117"/>
  <c r="N14" i="117" s="1"/>
  <c r="K14" i="117"/>
  <c r="I14" i="117"/>
  <c r="G14" i="117"/>
  <c r="H14" i="117" s="1"/>
  <c r="M13" i="117"/>
  <c r="N13" i="117" s="1"/>
  <c r="K13" i="117"/>
  <c r="L13" i="117" s="1"/>
  <c r="I13" i="117"/>
  <c r="G13" i="117"/>
  <c r="H13" i="117" s="1"/>
  <c r="M12" i="117"/>
  <c r="N12" i="117" s="1"/>
  <c r="K12" i="117"/>
  <c r="I12" i="117"/>
  <c r="G12" i="117"/>
  <c r="H12" i="117" s="1"/>
  <c r="M11" i="117"/>
  <c r="N11" i="117" s="1"/>
  <c r="K11" i="117"/>
  <c r="L11" i="117" s="1"/>
  <c r="I11" i="117"/>
  <c r="G11" i="117"/>
  <c r="H11" i="117" s="1"/>
  <c r="M10" i="117"/>
  <c r="N10" i="117" s="1"/>
  <c r="K10" i="117"/>
  <c r="I10" i="117"/>
  <c r="G10" i="117"/>
  <c r="H10" i="117" s="1"/>
  <c r="M9" i="117"/>
  <c r="N9" i="117" s="1"/>
  <c r="K9" i="117"/>
  <c r="L9" i="117" s="1"/>
  <c r="I9" i="117"/>
  <c r="G9" i="117"/>
  <c r="H9" i="117" s="1"/>
  <c r="M8" i="117"/>
  <c r="N8" i="117" s="1"/>
  <c r="K8" i="117"/>
  <c r="I8" i="117"/>
  <c r="G8" i="117"/>
  <c r="H8" i="117" s="1"/>
  <c r="M7" i="117"/>
  <c r="N7" i="117" s="1"/>
  <c r="K7" i="117"/>
  <c r="L7" i="117" s="1"/>
  <c r="I7" i="117"/>
  <c r="G7" i="117"/>
  <c r="H7" i="117" s="1"/>
  <c r="M6" i="117"/>
  <c r="N6" i="117" s="1"/>
  <c r="K6" i="117"/>
  <c r="I6" i="117"/>
  <c r="G6" i="117"/>
  <c r="H6" i="117" s="1"/>
  <c r="M5" i="117"/>
  <c r="N5" i="117" s="1"/>
  <c r="K5" i="117"/>
  <c r="L5" i="117" s="1"/>
  <c r="I5" i="117"/>
  <c r="G5" i="117"/>
  <c r="H5" i="117" s="1"/>
  <c r="M4" i="117"/>
  <c r="N4" i="117" s="1"/>
  <c r="K4" i="117"/>
  <c r="I4" i="117"/>
  <c r="G4" i="117"/>
  <c r="H4" i="117" s="1"/>
  <c r="M3" i="117"/>
  <c r="N3" i="117" s="1"/>
  <c r="K3" i="117"/>
  <c r="L3" i="117" s="1"/>
  <c r="I3" i="117"/>
  <c r="G3" i="117"/>
  <c r="H3" i="117" s="1"/>
  <c r="M2" i="117"/>
  <c r="N2" i="117" s="1"/>
  <c r="K2" i="117"/>
  <c r="I2" i="117"/>
  <c r="G2" i="117"/>
  <c r="H2" i="117" s="1"/>
  <c r="V9" i="117"/>
  <c r="V13" i="117" s="1"/>
  <c r="T9" i="117"/>
  <c r="T13" i="117" s="1"/>
  <c r="R9" i="117"/>
  <c r="R13" i="117" s="1"/>
  <c r="P9" i="117"/>
  <c r="P13" i="117" s="1"/>
  <c r="U1" i="117"/>
  <c r="S1" i="117"/>
  <c r="F15" i="116"/>
  <c r="E15" i="116"/>
  <c r="D15" i="116"/>
  <c r="C15" i="116"/>
  <c r="F14" i="116"/>
  <c r="E14" i="116"/>
  <c r="D14" i="116"/>
  <c r="C14" i="116"/>
  <c r="F13" i="116"/>
  <c r="E13" i="116"/>
  <c r="D13" i="116"/>
  <c r="C13" i="116"/>
  <c r="F12" i="116"/>
  <c r="E12" i="116"/>
  <c r="D12" i="116"/>
  <c r="C12" i="116"/>
  <c r="F11" i="116"/>
  <c r="E11" i="116"/>
  <c r="D11" i="116"/>
  <c r="C11" i="116"/>
  <c r="F10" i="116"/>
  <c r="E10" i="116"/>
  <c r="D10" i="116"/>
  <c r="C10" i="116"/>
  <c r="F9" i="116"/>
  <c r="E9" i="116"/>
  <c r="D9" i="116"/>
  <c r="C9" i="116"/>
  <c r="F8" i="116"/>
  <c r="E8" i="116"/>
  <c r="D8" i="116"/>
  <c r="C8" i="116"/>
  <c r="F7" i="116"/>
  <c r="E7" i="116"/>
  <c r="D7" i="116"/>
  <c r="C7" i="116"/>
  <c r="F6" i="116"/>
  <c r="E6" i="116"/>
  <c r="D6" i="116"/>
  <c r="C6" i="116"/>
  <c r="F5" i="116"/>
  <c r="E5" i="116"/>
  <c r="D5" i="116"/>
  <c r="C5" i="116"/>
  <c r="F4" i="116"/>
  <c r="E4" i="116"/>
  <c r="D4" i="116"/>
  <c r="C4" i="116"/>
  <c r="F3" i="116"/>
  <c r="E3" i="116"/>
  <c r="D3" i="116"/>
  <c r="C3" i="116"/>
  <c r="F2" i="116"/>
  <c r="E2" i="116"/>
  <c r="T8" i="116" s="1"/>
  <c r="D2" i="116"/>
  <c r="R9" i="116" s="1"/>
  <c r="R13" i="116" s="1"/>
  <c r="C2" i="116"/>
  <c r="M15" i="116"/>
  <c r="N15" i="116" s="1"/>
  <c r="K15" i="116"/>
  <c r="L15" i="116" s="1"/>
  <c r="I15" i="116"/>
  <c r="G15" i="116"/>
  <c r="H15" i="116" s="1"/>
  <c r="M14" i="116"/>
  <c r="N14" i="116" s="1"/>
  <c r="K14" i="116"/>
  <c r="I14" i="116"/>
  <c r="G14" i="116"/>
  <c r="H14" i="116" s="1"/>
  <c r="M13" i="116"/>
  <c r="N13" i="116" s="1"/>
  <c r="K13" i="116"/>
  <c r="L13" i="116" s="1"/>
  <c r="I13" i="116"/>
  <c r="G13" i="116"/>
  <c r="H13" i="116" s="1"/>
  <c r="M12" i="116"/>
  <c r="N12" i="116" s="1"/>
  <c r="K12" i="116"/>
  <c r="I12" i="116"/>
  <c r="G12" i="116"/>
  <c r="H12" i="116" s="1"/>
  <c r="M11" i="116"/>
  <c r="N11" i="116" s="1"/>
  <c r="K11" i="116"/>
  <c r="L11" i="116" s="1"/>
  <c r="I11" i="116"/>
  <c r="G11" i="116"/>
  <c r="H11" i="116" s="1"/>
  <c r="M10" i="116"/>
  <c r="N10" i="116" s="1"/>
  <c r="K10" i="116"/>
  <c r="I10" i="116"/>
  <c r="G10" i="116"/>
  <c r="H10" i="116" s="1"/>
  <c r="M9" i="116"/>
  <c r="N9" i="116" s="1"/>
  <c r="K9" i="116"/>
  <c r="L9" i="116" s="1"/>
  <c r="I9" i="116"/>
  <c r="G9" i="116"/>
  <c r="H9" i="116" s="1"/>
  <c r="M8" i="116"/>
  <c r="N8" i="116" s="1"/>
  <c r="K8" i="116"/>
  <c r="I8" i="116"/>
  <c r="G8" i="116"/>
  <c r="H8" i="116" s="1"/>
  <c r="M7" i="116"/>
  <c r="N7" i="116" s="1"/>
  <c r="K7" i="116"/>
  <c r="L7" i="116" s="1"/>
  <c r="I7" i="116"/>
  <c r="G7" i="116"/>
  <c r="H7" i="116" s="1"/>
  <c r="M6" i="116"/>
  <c r="N6" i="116" s="1"/>
  <c r="K6" i="116"/>
  <c r="I6" i="116"/>
  <c r="G6" i="116"/>
  <c r="H6" i="116" s="1"/>
  <c r="M5" i="116"/>
  <c r="N5" i="116" s="1"/>
  <c r="K5" i="116"/>
  <c r="L5" i="116" s="1"/>
  <c r="I5" i="116"/>
  <c r="G5" i="116"/>
  <c r="H5" i="116" s="1"/>
  <c r="M4" i="116"/>
  <c r="N4" i="116" s="1"/>
  <c r="K4" i="116"/>
  <c r="I4" i="116"/>
  <c r="G4" i="116"/>
  <c r="H4" i="116" s="1"/>
  <c r="M3" i="116"/>
  <c r="N3" i="116" s="1"/>
  <c r="K3" i="116"/>
  <c r="L3" i="116" s="1"/>
  <c r="I3" i="116"/>
  <c r="G3" i="116"/>
  <c r="H3" i="116" s="1"/>
  <c r="M2" i="116"/>
  <c r="N2" i="116" s="1"/>
  <c r="K2" i="116"/>
  <c r="I2" i="116"/>
  <c r="G2" i="116"/>
  <c r="V9" i="116"/>
  <c r="V13" i="116" s="1"/>
  <c r="P9" i="116"/>
  <c r="P13" i="116" s="1"/>
  <c r="U1" i="116"/>
  <c r="S1" i="116"/>
  <c r="F15" i="115"/>
  <c r="E15" i="115"/>
  <c r="D15" i="115"/>
  <c r="C15" i="115"/>
  <c r="F14" i="115"/>
  <c r="E14" i="115"/>
  <c r="D14" i="115"/>
  <c r="C14" i="115"/>
  <c r="F13" i="115"/>
  <c r="E13" i="115"/>
  <c r="D13" i="115"/>
  <c r="C13" i="115"/>
  <c r="F12" i="115"/>
  <c r="E12" i="115"/>
  <c r="D12" i="115"/>
  <c r="C12" i="115"/>
  <c r="F11" i="115"/>
  <c r="E11" i="115"/>
  <c r="D11" i="115"/>
  <c r="C11" i="115"/>
  <c r="F10" i="115"/>
  <c r="E10" i="115"/>
  <c r="D10" i="115"/>
  <c r="C10" i="115"/>
  <c r="F9" i="115"/>
  <c r="E9" i="115"/>
  <c r="D9" i="115"/>
  <c r="C9" i="115"/>
  <c r="F8" i="115"/>
  <c r="E8" i="115"/>
  <c r="D8" i="115"/>
  <c r="C8" i="115"/>
  <c r="F7" i="115"/>
  <c r="E7" i="115"/>
  <c r="D7" i="115"/>
  <c r="C7" i="115"/>
  <c r="F6" i="115"/>
  <c r="E6" i="115"/>
  <c r="D6" i="115"/>
  <c r="C6" i="115"/>
  <c r="F5" i="115"/>
  <c r="E5" i="115"/>
  <c r="D5" i="115"/>
  <c r="C5" i="115"/>
  <c r="F4" i="115"/>
  <c r="E4" i="115"/>
  <c r="D4" i="115"/>
  <c r="C4" i="115"/>
  <c r="F3" i="115"/>
  <c r="E3" i="115"/>
  <c r="D3" i="115"/>
  <c r="C3" i="115"/>
  <c r="F2" i="115"/>
  <c r="E2" i="115"/>
  <c r="D2" i="115"/>
  <c r="C2" i="115"/>
  <c r="M15" i="115"/>
  <c r="N15" i="115" s="1"/>
  <c r="K15" i="115"/>
  <c r="L15" i="115" s="1"/>
  <c r="I15" i="115"/>
  <c r="J15" i="115" s="1"/>
  <c r="G15" i="115"/>
  <c r="H15" i="115" s="1"/>
  <c r="M14" i="115"/>
  <c r="N14" i="115" s="1"/>
  <c r="K14" i="115"/>
  <c r="L14" i="115" s="1"/>
  <c r="I14" i="115"/>
  <c r="J14" i="115" s="1"/>
  <c r="G14" i="115"/>
  <c r="H14" i="115" s="1"/>
  <c r="M13" i="115"/>
  <c r="N13" i="115" s="1"/>
  <c r="K13" i="115"/>
  <c r="L13" i="115" s="1"/>
  <c r="I13" i="115"/>
  <c r="J13" i="115" s="1"/>
  <c r="G13" i="115"/>
  <c r="H13" i="115" s="1"/>
  <c r="M12" i="115"/>
  <c r="N12" i="115" s="1"/>
  <c r="K12" i="115"/>
  <c r="L12" i="115" s="1"/>
  <c r="I12" i="115"/>
  <c r="J12" i="115" s="1"/>
  <c r="G12" i="115"/>
  <c r="H12" i="115" s="1"/>
  <c r="M11" i="115"/>
  <c r="N11" i="115" s="1"/>
  <c r="K11" i="115"/>
  <c r="L11" i="115" s="1"/>
  <c r="I11" i="115"/>
  <c r="J11" i="115" s="1"/>
  <c r="G11" i="115"/>
  <c r="H11" i="115" s="1"/>
  <c r="M10" i="115"/>
  <c r="N10" i="115" s="1"/>
  <c r="K10" i="115"/>
  <c r="L10" i="115" s="1"/>
  <c r="I10" i="115"/>
  <c r="J10" i="115" s="1"/>
  <c r="G10" i="115"/>
  <c r="H10" i="115" s="1"/>
  <c r="M9" i="115"/>
  <c r="N9" i="115" s="1"/>
  <c r="K9" i="115"/>
  <c r="L9" i="115" s="1"/>
  <c r="I9" i="115"/>
  <c r="J9" i="115" s="1"/>
  <c r="G9" i="115"/>
  <c r="H9" i="115" s="1"/>
  <c r="M8" i="115"/>
  <c r="N8" i="115" s="1"/>
  <c r="K8" i="115"/>
  <c r="L8" i="115" s="1"/>
  <c r="I8" i="115"/>
  <c r="J8" i="115" s="1"/>
  <c r="G8" i="115"/>
  <c r="H8" i="115" s="1"/>
  <c r="M7" i="115"/>
  <c r="N7" i="115" s="1"/>
  <c r="K7" i="115"/>
  <c r="L7" i="115" s="1"/>
  <c r="I7" i="115"/>
  <c r="J7" i="115" s="1"/>
  <c r="G7" i="115"/>
  <c r="H7" i="115" s="1"/>
  <c r="M6" i="115"/>
  <c r="N6" i="115" s="1"/>
  <c r="K6" i="115"/>
  <c r="L6" i="115" s="1"/>
  <c r="I6" i="115"/>
  <c r="J6" i="115" s="1"/>
  <c r="G6" i="115"/>
  <c r="H6" i="115" s="1"/>
  <c r="M5" i="115"/>
  <c r="N5" i="115" s="1"/>
  <c r="K5" i="115"/>
  <c r="L5" i="115" s="1"/>
  <c r="I5" i="115"/>
  <c r="J5" i="115" s="1"/>
  <c r="G5" i="115"/>
  <c r="H5" i="115" s="1"/>
  <c r="M4" i="115"/>
  <c r="N4" i="115" s="1"/>
  <c r="K4" i="115"/>
  <c r="L4" i="115" s="1"/>
  <c r="I4" i="115"/>
  <c r="J4" i="115" s="1"/>
  <c r="G4" i="115"/>
  <c r="H4" i="115" s="1"/>
  <c r="M3" i="115"/>
  <c r="N3" i="115" s="1"/>
  <c r="K3" i="115"/>
  <c r="L3" i="115" s="1"/>
  <c r="I3" i="115"/>
  <c r="J3" i="115" s="1"/>
  <c r="G3" i="115"/>
  <c r="H3" i="115" s="1"/>
  <c r="M2" i="115"/>
  <c r="N2" i="115" s="1"/>
  <c r="V10" i="115" s="1"/>
  <c r="K2" i="115"/>
  <c r="L2" i="115" s="1"/>
  <c r="T10" i="115" s="1"/>
  <c r="I2" i="115"/>
  <c r="J2" i="115" s="1"/>
  <c r="R10" i="115" s="1"/>
  <c r="G2" i="115"/>
  <c r="H2" i="115" s="1"/>
  <c r="P10" i="115" s="1"/>
  <c r="V9" i="115"/>
  <c r="V13" i="115" s="1"/>
  <c r="T9" i="115"/>
  <c r="T13" i="115" s="1"/>
  <c r="R9" i="115"/>
  <c r="R13" i="115" s="1"/>
  <c r="P9" i="115"/>
  <c r="P13" i="115" s="1"/>
  <c r="U1" i="115"/>
  <c r="S1" i="115"/>
  <c r="F15" i="114"/>
  <c r="E15" i="114"/>
  <c r="D15" i="114"/>
  <c r="C15" i="114"/>
  <c r="F14" i="114"/>
  <c r="E14" i="114"/>
  <c r="D14" i="114"/>
  <c r="C14" i="114"/>
  <c r="F13" i="114"/>
  <c r="E13" i="114"/>
  <c r="D13" i="114"/>
  <c r="C13" i="114"/>
  <c r="F12" i="114"/>
  <c r="E12" i="114"/>
  <c r="D12" i="114"/>
  <c r="C12" i="114"/>
  <c r="F11" i="114"/>
  <c r="E11" i="114"/>
  <c r="D11" i="114"/>
  <c r="C11" i="114"/>
  <c r="F10" i="114"/>
  <c r="E10" i="114"/>
  <c r="D10" i="114"/>
  <c r="C10" i="114"/>
  <c r="F9" i="114"/>
  <c r="E9" i="114"/>
  <c r="D9" i="114"/>
  <c r="C9" i="114"/>
  <c r="F8" i="114"/>
  <c r="E8" i="114"/>
  <c r="D8" i="114"/>
  <c r="C8" i="114"/>
  <c r="F7" i="114"/>
  <c r="E7" i="114"/>
  <c r="D7" i="114"/>
  <c r="C7" i="114"/>
  <c r="F6" i="114"/>
  <c r="E6" i="114"/>
  <c r="D6" i="114"/>
  <c r="C6" i="114"/>
  <c r="F5" i="114"/>
  <c r="E5" i="114"/>
  <c r="D5" i="114"/>
  <c r="C5" i="114"/>
  <c r="F4" i="114"/>
  <c r="E4" i="114"/>
  <c r="D4" i="114"/>
  <c r="C4" i="114"/>
  <c r="F3" i="114"/>
  <c r="E3" i="114"/>
  <c r="D3" i="114"/>
  <c r="C3" i="114"/>
  <c r="F2" i="114"/>
  <c r="E2" i="114"/>
  <c r="D2" i="114"/>
  <c r="C2" i="114"/>
  <c r="M15" i="114"/>
  <c r="N15" i="114" s="1"/>
  <c r="K15" i="114"/>
  <c r="I15" i="114"/>
  <c r="J15" i="114" s="1"/>
  <c r="G15" i="114"/>
  <c r="H15" i="114" s="1"/>
  <c r="M14" i="114"/>
  <c r="N14" i="114" s="1"/>
  <c r="K14" i="114"/>
  <c r="L14" i="114" s="1"/>
  <c r="I14" i="114"/>
  <c r="G14" i="114"/>
  <c r="H14" i="114" s="1"/>
  <c r="M13" i="114"/>
  <c r="N13" i="114" s="1"/>
  <c r="K13" i="114"/>
  <c r="I13" i="114"/>
  <c r="J13" i="114" s="1"/>
  <c r="G13" i="114"/>
  <c r="H13" i="114" s="1"/>
  <c r="M12" i="114"/>
  <c r="N12" i="114" s="1"/>
  <c r="K12" i="114"/>
  <c r="L12" i="114" s="1"/>
  <c r="I12" i="114"/>
  <c r="G12" i="114"/>
  <c r="H12" i="114" s="1"/>
  <c r="M11" i="114"/>
  <c r="N11" i="114" s="1"/>
  <c r="K11" i="114"/>
  <c r="I11" i="114"/>
  <c r="G11" i="114"/>
  <c r="H11" i="114" s="1"/>
  <c r="M10" i="114"/>
  <c r="N10" i="114" s="1"/>
  <c r="K10" i="114"/>
  <c r="L10" i="114" s="1"/>
  <c r="I10" i="114"/>
  <c r="G10" i="114"/>
  <c r="H10" i="114" s="1"/>
  <c r="M9" i="114"/>
  <c r="N9" i="114" s="1"/>
  <c r="K9" i="114"/>
  <c r="I9" i="114"/>
  <c r="G9" i="114"/>
  <c r="H9" i="114" s="1"/>
  <c r="M8" i="114"/>
  <c r="N8" i="114" s="1"/>
  <c r="K8" i="114"/>
  <c r="I8" i="114"/>
  <c r="J8" i="114" s="1"/>
  <c r="G8" i="114"/>
  <c r="H8" i="114" s="1"/>
  <c r="M7" i="114"/>
  <c r="N7" i="114" s="1"/>
  <c r="K7" i="114"/>
  <c r="L7" i="114" s="1"/>
  <c r="I7" i="114"/>
  <c r="G7" i="114"/>
  <c r="H7" i="114" s="1"/>
  <c r="M6" i="114"/>
  <c r="N6" i="114" s="1"/>
  <c r="K6" i="114"/>
  <c r="I6" i="114"/>
  <c r="J6" i="114" s="1"/>
  <c r="G6" i="114"/>
  <c r="H6" i="114" s="1"/>
  <c r="M5" i="114"/>
  <c r="N5" i="114" s="1"/>
  <c r="K5" i="114"/>
  <c r="L5" i="114" s="1"/>
  <c r="I5" i="114"/>
  <c r="G5" i="114"/>
  <c r="H5" i="114" s="1"/>
  <c r="M4" i="114"/>
  <c r="N4" i="114" s="1"/>
  <c r="K4" i="114"/>
  <c r="I4" i="114"/>
  <c r="G4" i="114"/>
  <c r="H4" i="114" s="1"/>
  <c r="M3" i="114"/>
  <c r="N3" i="114" s="1"/>
  <c r="K3" i="114"/>
  <c r="L3" i="114" s="1"/>
  <c r="I3" i="114"/>
  <c r="G3" i="114"/>
  <c r="H3" i="114" s="1"/>
  <c r="M2" i="114"/>
  <c r="N2" i="114" s="1"/>
  <c r="V10" i="114" s="1"/>
  <c r="K2" i="114"/>
  <c r="I2" i="114"/>
  <c r="G2" i="114"/>
  <c r="H2" i="114" s="1"/>
  <c r="V9" i="114"/>
  <c r="V13" i="114" s="1"/>
  <c r="T8" i="114"/>
  <c r="R9" i="114"/>
  <c r="R13" i="114" s="1"/>
  <c r="U1" i="114"/>
  <c r="S1" i="114"/>
  <c r="F15" i="113"/>
  <c r="E15" i="113"/>
  <c r="D15" i="113"/>
  <c r="C15" i="113"/>
  <c r="F14" i="113"/>
  <c r="E14" i="113"/>
  <c r="D14" i="113"/>
  <c r="C14" i="113"/>
  <c r="F13" i="113"/>
  <c r="E13" i="113"/>
  <c r="D13" i="113"/>
  <c r="C13" i="113"/>
  <c r="F12" i="113"/>
  <c r="E12" i="113"/>
  <c r="D12" i="113"/>
  <c r="C12" i="113"/>
  <c r="F11" i="113"/>
  <c r="E11" i="113"/>
  <c r="D11" i="113"/>
  <c r="C11" i="113"/>
  <c r="F10" i="113"/>
  <c r="E10" i="113"/>
  <c r="D10" i="113"/>
  <c r="C10" i="113"/>
  <c r="F9" i="113"/>
  <c r="E9" i="113"/>
  <c r="D9" i="113"/>
  <c r="C9" i="113"/>
  <c r="F8" i="113"/>
  <c r="E8" i="113"/>
  <c r="D8" i="113"/>
  <c r="C8" i="113"/>
  <c r="F7" i="113"/>
  <c r="E7" i="113"/>
  <c r="D7" i="113"/>
  <c r="C7" i="113"/>
  <c r="F6" i="113"/>
  <c r="E6" i="113"/>
  <c r="D6" i="113"/>
  <c r="C6" i="113"/>
  <c r="F5" i="113"/>
  <c r="E5" i="113"/>
  <c r="D5" i="113"/>
  <c r="C5" i="113"/>
  <c r="F4" i="113"/>
  <c r="E4" i="113"/>
  <c r="D4" i="113"/>
  <c r="C4" i="113"/>
  <c r="F3" i="113"/>
  <c r="E3" i="113"/>
  <c r="D3" i="113"/>
  <c r="C3" i="113"/>
  <c r="F2" i="113"/>
  <c r="E2" i="113"/>
  <c r="D2" i="113"/>
  <c r="P9" i="113"/>
  <c r="P13" i="113" s="1"/>
  <c r="C2" i="113"/>
  <c r="M15" i="113"/>
  <c r="N15" i="113" s="1"/>
  <c r="K15" i="113"/>
  <c r="L15" i="113" s="1"/>
  <c r="I15" i="113"/>
  <c r="J15" i="113" s="1"/>
  <c r="G15" i="113"/>
  <c r="M14" i="113"/>
  <c r="N14" i="113" s="1"/>
  <c r="K14" i="113"/>
  <c r="L14" i="113" s="1"/>
  <c r="I14" i="113"/>
  <c r="J14" i="113" s="1"/>
  <c r="G14" i="113"/>
  <c r="M13" i="113"/>
  <c r="N13" i="113" s="1"/>
  <c r="K13" i="113"/>
  <c r="L13" i="113" s="1"/>
  <c r="I13" i="113"/>
  <c r="J13" i="113" s="1"/>
  <c r="G13" i="113"/>
  <c r="M12" i="113"/>
  <c r="N12" i="113" s="1"/>
  <c r="K12" i="113"/>
  <c r="L12" i="113" s="1"/>
  <c r="I12" i="113"/>
  <c r="J12" i="113" s="1"/>
  <c r="G12" i="113"/>
  <c r="M11" i="113"/>
  <c r="N11" i="113" s="1"/>
  <c r="K11" i="113"/>
  <c r="L11" i="113" s="1"/>
  <c r="I11" i="113"/>
  <c r="J11" i="113" s="1"/>
  <c r="G11" i="113"/>
  <c r="M10" i="113"/>
  <c r="N10" i="113" s="1"/>
  <c r="K10" i="113"/>
  <c r="L10" i="113" s="1"/>
  <c r="I10" i="113"/>
  <c r="J10" i="113" s="1"/>
  <c r="G10" i="113"/>
  <c r="M9" i="113"/>
  <c r="N9" i="113" s="1"/>
  <c r="K9" i="113"/>
  <c r="L9" i="113" s="1"/>
  <c r="I9" i="113"/>
  <c r="J9" i="113" s="1"/>
  <c r="G9" i="113"/>
  <c r="M8" i="113"/>
  <c r="N8" i="113" s="1"/>
  <c r="K8" i="113"/>
  <c r="L8" i="113" s="1"/>
  <c r="I8" i="113"/>
  <c r="J8" i="113" s="1"/>
  <c r="G8" i="113"/>
  <c r="M7" i="113"/>
  <c r="N7" i="113" s="1"/>
  <c r="K7" i="113"/>
  <c r="L7" i="113" s="1"/>
  <c r="I7" i="113"/>
  <c r="J7" i="113" s="1"/>
  <c r="G7" i="113"/>
  <c r="M6" i="113"/>
  <c r="N6" i="113" s="1"/>
  <c r="K6" i="113"/>
  <c r="L6" i="113" s="1"/>
  <c r="I6" i="113"/>
  <c r="J6" i="113" s="1"/>
  <c r="G6" i="113"/>
  <c r="M5" i="113"/>
  <c r="N5" i="113" s="1"/>
  <c r="K5" i="113"/>
  <c r="L5" i="113" s="1"/>
  <c r="I5" i="113"/>
  <c r="J5" i="113" s="1"/>
  <c r="G5" i="113"/>
  <c r="M4" i="113"/>
  <c r="N4" i="113" s="1"/>
  <c r="K4" i="113"/>
  <c r="L4" i="113" s="1"/>
  <c r="I4" i="113"/>
  <c r="J4" i="113" s="1"/>
  <c r="G4" i="113"/>
  <c r="M3" i="113"/>
  <c r="N3" i="113" s="1"/>
  <c r="K3" i="113"/>
  <c r="L3" i="113" s="1"/>
  <c r="I3" i="113"/>
  <c r="J3" i="113" s="1"/>
  <c r="G3" i="113"/>
  <c r="M2" i="113"/>
  <c r="N2" i="113" s="1"/>
  <c r="V10" i="113" s="1"/>
  <c r="K2" i="113"/>
  <c r="L2" i="113" s="1"/>
  <c r="T10" i="113" s="1"/>
  <c r="I2" i="113"/>
  <c r="J2" i="113" s="1"/>
  <c r="R10" i="113" s="1"/>
  <c r="G2" i="113"/>
  <c r="H2" i="113" s="1"/>
  <c r="V9" i="113"/>
  <c r="V13" i="113" s="1"/>
  <c r="T9" i="113"/>
  <c r="T13" i="113" s="1"/>
  <c r="R9" i="113"/>
  <c r="R13" i="113" s="1"/>
  <c r="U1" i="113"/>
  <c r="S1" i="113"/>
  <c r="F15" i="112"/>
  <c r="E15" i="112"/>
  <c r="D15" i="112"/>
  <c r="C15" i="112"/>
  <c r="F14" i="112"/>
  <c r="E14" i="112"/>
  <c r="D14" i="112"/>
  <c r="C14" i="112"/>
  <c r="F13" i="112"/>
  <c r="E13" i="112"/>
  <c r="D13" i="112"/>
  <c r="C13" i="112"/>
  <c r="F12" i="112"/>
  <c r="E12" i="112"/>
  <c r="D12" i="112"/>
  <c r="C12" i="112"/>
  <c r="F11" i="112"/>
  <c r="E11" i="112"/>
  <c r="D11" i="112"/>
  <c r="C11" i="112"/>
  <c r="F10" i="112"/>
  <c r="E10" i="112"/>
  <c r="D10" i="112"/>
  <c r="C10" i="112"/>
  <c r="F9" i="112"/>
  <c r="E9" i="112"/>
  <c r="D9" i="112"/>
  <c r="C9" i="112"/>
  <c r="F8" i="112"/>
  <c r="E8" i="112"/>
  <c r="D8" i="112"/>
  <c r="C8" i="112"/>
  <c r="F7" i="112"/>
  <c r="E7" i="112"/>
  <c r="D7" i="112"/>
  <c r="C7" i="112"/>
  <c r="F6" i="112"/>
  <c r="E6" i="112"/>
  <c r="D6" i="112"/>
  <c r="C6" i="112"/>
  <c r="F5" i="112"/>
  <c r="E5" i="112"/>
  <c r="D5" i="112"/>
  <c r="C5" i="112"/>
  <c r="F4" i="112"/>
  <c r="E4" i="112"/>
  <c r="D4" i="112"/>
  <c r="C4" i="112"/>
  <c r="F3" i="112"/>
  <c r="E3" i="112"/>
  <c r="D3" i="112"/>
  <c r="C3" i="112"/>
  <c r="F2" i="112"/>
  <c r="E2" i="112"/>
  <c r="D2" i="112"/>
  <c r="C2" i="112"/>
  <c r="M15" i="112"/>
  <c r="N15" i="112" s="1"/>
  <c r="K15" i="112"/>
  <c r="L15" i="112" s="1"/>
  <c r="I15" i="112"/>
  <c r="J15" i="112" s="1"/>
  <c r="G15" i="112"/>
  <c r="H15" i="112" s="1"/>
  <c r="M14" i="112"/>
  <c r="N14" i="112" s="1"/>
  <c r="K14" i="112"/>
  <c r="L14" i="112" s="1"/>
  <c r="I14" i="112"/>
  <c r="J14" i="112" s="1"/>
  <c r="G14" i="112"/>
  <c r="H14" i="112" s="1"/>
  <c r="M13" i="112"/>
  <c r="N13" i="112" s="1"/>
  <c r="K13" i="112"/>
  <c r="L13" i="112" s="1"/>
  <c r="I13" i="112"/>
  <c r="J13" i="112" s="1"/>
  <c r="G13" i="112"/>
  <c r="H13" i="112" s="1"/>
  <c r="M12" i="112"/>
  <c r="N12" i="112" s="1"/>
  <c r="K12" i="112"/>
  <c r="L12" i="112" s="1"/>
  <c r="I12" i="112"/>
  <c r="J12" i="112" s="1"/>
  <c r="G12" i="112"/>
  <c r="H12" i="112" s="1"/>
  <c r="M11" i="112"/>
  <c r="N11" i="112" s="1"/>
  <c r="K11" i="112"/>
  <c r="L11" i="112" s="1"/>
  <c r="I11" i="112"/>
  <c r="J11" i="112" s="1"/>
  <c r="G11" i="112"/>
  <c r="H11" i="112" s="1"/>
  <c r="M10" i="112"/>
  <c r="N10" i="112" s="1"/>
  <c r="K10" i="112"/>
  <c r="L10" i="112" s="1"/>
  <c r="I10" i="112"/>
  <c r="J10" i="112" s="1"/>
  <c r="G10" i="112"/>
  <c r="H10" i="112" s="1"/>
  <c r="M9" i="112"/>
  <c r="N9" i="112" s="1"/>
  <c r="K9" i="112"/>
  <c r="L9" i="112" s="1"/>
  <c r="I9" i="112"/>
  <c r="J9" i="112" s="1"/>
  <c r="G9" i="112"/>
  <c r="H9" i="112" s="1"/>
  <c r="M8" i="112"/>
  <c r="N8" i="112" s="1"/>
  <c r="K8" i="112"/>
  <c r="L8" i="112" s="1"/>
  <c r="I8" i="112"/>
  <c r="J8" i="112" s="1"/>
  <c r="G8" i="112"/>
  <c r="H8" i="112" s="1"/>
  <c r="M7" i="112"/>
  <c r="N7" i="112" s="1"/>
  <c r="K7" i="112"/>
  <c r="L7" i="112" s="1"/>
  <c r="I7" i="112"/>
  <c r="J7" i="112" s="1"/>
  <c r="G7" i="112"/>
  <c r="H7" i="112" s="1"/>
  <c r="M6" i="112"/>
  <c r="N6" i="112" s="1"/>
  <c r="K6" i="112"/>
  <c r="L6" i="112" s="1"/>
  <c r="I6" i="112"/>
  <c r="J6" i="112" s="1"/>
  <c r="G6" i="112"/>
  <c r="H6" i="112" s="1"/>
  <c r="M5" i="112"/>
  <c r="N5" i="112" s="1"/>
  <c r="K5" i="112"/>
  <c r="L5" i="112" s="1"/>
  <c r="I5" i="112"/>
  <c r="J5" i="112" s="1"/>
  <c r="G5" i="112"/>
  <c r="H5" i="112" s="1"/>
  <c r="M4" i="112"/>
  <c r="N4" i="112" s="1"/>
  <c r="K4" i="112"/>
  <c r="L4" i="112" s="1"/>
  <c r="I4" i="112"/>
  <c r="J4" i="112" s="1"/>
  <c r="G4" i="112"/>
  <c r="H4" i="112" s="1"/>
  <c r="M3" i="112"/>
  <c r="N3" i="112" s="1"/>
  <c r="K3" i="112"/>
  <c r="L3" i="112" s="1"/>
  <c r="I3" i="112"/>
  <c r="J3" i="112" s="1"/>
  <c r="G3" i="112"/>
  <c r="H3" i="112" s="1"/>
  <c r="M2" i="112"/>
  <c r="N2" i="112" s="1"/>
  <c r="K2" i="112"/>
  <c r="L2" i="112" s="1"/>
  <c r="T10" i="112" s="1"/>
  <c r="I2" i="112"/>
  <c r="J2" i="112" s="1"/>
  <c r="G2" i="112"/>
  <c r="H2" i="112" s="1"/>
  <c r="P10" i="112" s="1"/>
  <c r="V9" i="112"/>
  <c r="V13" i="112" s="1"/>
  <c r="T9" i="112"/>
  <c r="T13" i="112" s="1"/>
  <c r="R9" i="112"/>
  <c r="R13" i="112" s="1"/>
  <c r="P9" i="112"/>
  <c r="P13" i="112" s="1"/>
  <c r="U1" i="112"/>
  <c r="S1" i="112"/>
  <c r="L2" i="117" l="1"/>
  <c r="L4" i="117"/>
  <c r="L6" i="117"/>
  <c r="L8" i="117"/>
  <c r="L10" i="117"/>
  <c r="L12" i="117"/>
  <c r="L14" i="117"/>
  <c r="P10" i="117"/>
  <c r="P11" i="117" s="1"/>
  <c r="P14" i="117" s="1"/>
  <c r="V10" i="117"/>
  <c r="V11" i="117" s="1"/>
  <c r="V14" i="117" s="1"/>
  <c r="J4" i="117"/>
  <c r="J6" i="117"/>
  <c r="J8" i="117"/>
  <c r="J10" i="117"/>
  <c r="J12" i="117"/>
  <c r="J3" i="117"/>
  <c r="J5" i="117"/>
  <c r="J7" i="117"/>
  <c r="J9" i="117"/>
  <c r="J11" i="117"/>
  <c r="J13" i="117"/>
  <c r="J15" i="117"/>
  <c r="J2" i="117"/>
  <c r="J14" i="117"/>
  <c r="T12" i="117" a="1"/>
  <c r="R12" i="117" a="1"/>
  <c r="R8" i="117"/>
  <c r="T8" i="117"/>
  <c r="P8" i="117"/>
  <c r="P12" i="117" s="1" a="1"/>
  <c r="V8" i="117"/>
  <c r="V12" i="117" s="1" a="1"/>
  <c r="V12" i="117" s="1"/>
  <c r="L4" i="116"/>
  <c r="L10" i="116"/>
  <c r="L12" i="116"/>
  <c r="L8" i="116"/>
  <c r="L6" i="116"/>
  <c r="L14" i="116"/>
  <c r="H2" i="116"/>
  <c r="P10" i="116" s="1"/>
  <c r="V10" i="116"/>
  <c r="V11" i="116" s="1"/>
  <c r="V14" i="116" s="1"/>
  <c r="L2" i="116"/>
  <c r="J3" i="116"/>
  <c r="J5" i="116"/>
  <c r="J7" i="116"/>
  <c r="J9" i="116"/>
  <c r="J11" i="116"/>
  <c r="J13" i="116"/>
  <c r="J15" i="116"/>
  <c r="J2" i="116"/>
  <c r="J4" i="116"/>
  <c r="J6" i="116"/>
  <c r="J8" i="116"/>
  <c r="J10" i="116"/>
  <c r="J12" i="116"/>
  <c r="J14" i="116"/>
  <c r="R8" i="116"/>
  <c r="T9" i="116"/>
  <c r="T13" i="116" s="1"/>
  <c r="P8" i="116"/>
  <c r="V8" i="116"/>
  <c r="P11" i="115"/>
  <c r="P14" i="115" s="1"/>
  <c r="R11" i="115"/>
  <c r="R14" i="115" s="1"/>
  <c r="T11" i="115"/>
  <c r="T14" i="115" s="1"/>
  <c r="V11" i="115"/>
  <c r="V14" i="115" s="1"/>
  <c r="P8" i="115"/>
  <c r="P12" i="115" s="1" a="1"/>
  <c r="R8" i="115"/>
  <c r="R12" i="115" s="1" a="1"/>
  <c r="R12" i="115" s="1"/>
  <c r="T8" i="115"/>
  <c r="T12" i="115" s="1" a="1"/>
  <c r="V8" i="115"/>
  <c r="V12" i="115" s="1" a="1"/>
  <c r="V12" i="115" s="1"/>
  <c r="L2" i="114"/>
  <c r="L8" i="114"/>
  <c r="L9" i="114"/>
  <c r="L11" i="114"/>
  <c r="L4" i="114"/>
  <c r="L15" i="114"/>
  <c r="L6" i="114"/>
  <c r="L13" i="114"/>
  <c r="J2" i="114"/>
  <c r="J4" i="114"/>
  <c r="J9" i="114"/>
  <c r="J11" i="114"/>
  <c r="J3" i="114"/>
  <c r="J10" i="114"/>
  <c r="J12" i="114"/>
  <c r="J5" i="114"/>
  <c r="J7" i="114"/>
  <c r="J14" i="114"/>
  <c r="P10" i="114"/>
  <c r="P9" i="114"/>
  <c r="P13" i="114" s="1"/>
  <c r="V11" i="114"/>
  <c r="V14" i="114" s="1"/>
  <c r="R8" i="114"/>
  <c r="T9" i="114"/>
  <c r="T13" i="114" s="1"/>
  <c r="P8" i="114"/>
  <c r="V8" i="114"/>
  <c r="V12" i="114" s="1" a="1"/>
  <c r="V12" i="114" s="1"/>
  <c r="H3" i="113"/>
  <c r="H5" i="113"/>
  <c r="H7" i="113"/>
  <c r="H9" i="113"/>
  <c r="H11" i="113"/>
  <c r="H13" i="113"/>
  <c r="H15" i="113"/>
  <c r="H4" i="113"/>
  <c r="H8" i="113"/>
  <c r="H12" i="113"/>
  <c r="H6" i="113"/>
  <c r="H10" i="113"/>
  <c r="H14" i="113"/>
  <c r="R11" i="113"/>
  <c r="R14" i="113" s="1"/>
  <c r="T11" i="113"/>
  <c r="T14" i="113" s="1"/>
  <c r="V11" i="113"/>
  <c r="V14" i="113" s="1"/>
  <c r="T8" i="113"/>
  <c r="T12" i="113" s="1" a="1"/>
  <c r="T12" i="113" s="1"/>
  <c r="P8" i="113"/>
  <c r="R8" i="113"/>
  <c r="R12" i="113" s="1" a="1"/>
  <c r="R12" i="113" s="1"/>
  <c r="V8" i="113"/>
  <c r="V12" i="113" s="1" a="1"/>
  <c r="V12" i="113" s="1"/>
  <c r="R10" i="112"/>
  <c r="R11" i="112" s="1"/>
  <c r="R14" i="112" s="1"/>
  <c r="V10" i="112"/>
  <c r="V11" i="112" s="1"/>
  <c r="V14" i="112" s="1"/>
  <c r="T11" i="112"/>
  <c r="T14" i="112" s="1"/>
  <c r="P11" i="112"/>
  <c r="P14" i="112" s="1"/>
  <c r="T8" i="112"/>
  <c r="T12" i="112" s="1" a="1"/>
  <c r="T12" i="112" s="1"/>
  <c r="P8" i="112"/>
  <c r="P12" i="112" s="1" a="1"/>
  <c r="P12" i="112" s="1"/>
  <c r="R8" i="112"/>
  <c r="V8" i="112"/>
  <c r="F15" i="111"/>
  <c r="E15" i="111"/>
  <c r="D15" i="111"/>
  <c r="C15" i="111"/>
  <c r="F14" i="111"/>
  <c r="E14" i="111"/>
  <c r="D14" i="111"/>
  <c r="C14" i="111"/>
  <c r="F13" i="111"/>
  <c r="E13" i="111"/>
  <c r="D13" i="111"/>
  <c r="C13" i="111"/>
  <c r="F12" i="111"/>
  <c r="E12" i="111"/>
  <c r="D12" i="111"/>
  <c r="C12" i="111"/>
  <c r="F11" i="111"/>
  <c r="E11" i="111"/>
  <c r="D11" i="111"/>
  <c r="C11" i="111"/>
  <c r="F10" i="111"/>
  <c r="E10" i="111"/>
  <c r="D10" i="111"/>
  <c r="C10" i="111"/>
  <c r="F9" i="111"/>
  <c r="E9" i="111"/>
  <c r="D9" i="111"/>
  <c r="C9" i="111"/>
  <c r="F8" i="111"/>
  <c r="E8" i="111"/>
  <c r="D8" i="111"/>
  <c r="C8" i="111"/>
  <c r="F7" i="111"/>
  <c r="E7" i="111"/>
  <c r="D7" i="111"/>
  <c r="C7" i="111"/>
  <c r="F6" i="111"/>
  <c r="E6" i="111"/>
  <c r="D6" i="111"/>
  <c r="C6" i="111"/>
  <c r="F5" i="111"/>
  <c r="E5" i="111"/>
  <c r="D5" i="111"/>
  <c r="C5" i="111"/>
  <c r="F4" i="111"/>
  <c r="E4" i="111"/>
  <c r="D4" i="111"/>
  <c r="C4" i="111"/>
  <c r="F3" i="111"/>
  <c r="E3" i="111"/>
  <c r="D3" i="111"/>
  <c r="C3" i="111"/>
  <c r="F2" i="111"/>
  <c r="E2" i="111"/>
  <c r="D2" i="111"/>
  <c r="C2" i="111"/>
  <c r="M15" i="111"/>
  <c r="K15" i="111"/>
  <c r="L15" i="111" s="1"/>
  <c r="I15" i="111"/>
  <c r="G15" i="111"/>
  <c r="H15" i="111" s="1"/>
  <c r="M14" i="111"/>
  <c r="K14" i="111"/>
  <c r="L14" i="111" s="1"/>
  <c r="I14" i="111"/>
  <c r="G14" i="111"/>
  <c r="H14" i="111" s="1"/>
  <c r="M13" i="111"/>
  <c r="K13" i="111"/>
  <c r="L13" i="111" s="1"/>
  <c r="I13" i="111"/>
  <c r="G13" i="111"/>
  <c r="H13" i="111" s="1"/>
  <c r="M12" i="111"/>
  <c r="K12" i="111"/>
  <c r="L12" i="111" s="1"/>
  <c r="I12" i="111"/>
  <c r="G12" i="111"/>
  <c r="H12" i="111" s="1"/>
  <c r="M11" i="111"/>
  <c r="K11" i="111"/>
  <c r="L11" i="111" s="1"/>
  <c r="I11" i="111"/>
  <c r="G11" i="111"/>
  <c r="H11" i="111" s="1"/>
  <c r="M10" i="111"/>
  <c r="K10" i="111"/>
  <c r="L10" i="111" s="1"/>
  <c r="I10" i="111"/>
  <c r="G10" i="111"/>
  <c r="H10" i="111" s="1"/>
  <c r="M9" i="111"/>
  <c r="K9" i="111"/>
  <c r="L9" i="111" s="1"/>
  <c r="I9" i="111"/>
  <c r="G9" i="111"/>
  <c r="H9" i="111" s="1"/>
  <c r="M8" i="111"/>
  <c r="K8" i="111"/>
  <c r="L8" i="111" s="1"/>
  <c r="I8" i="111"/>
  <c r="G8" i="111"/>
  <c r="H8" i="111" s="1"/>
  <c r="M7" i="111"/>
  <c r="K7" i="111"/>
  <c r="L7" i="111" s="1"/>
  <c r="I7" i="111"/>
  <c r="G7" i="111"/>
  <c r="H7" i="111" s="1"/>
  <c r="M6" i="111"/>
  <c r="K6" i="111"/>
  <c r="L6" i="111" s="1"/>
  <c r="I6" i="111"/>
  <c r="G6" i="111"/>
  <c r="H6" i="111" s="1"/>
  <c r="M5" i="111"/>
  <c r="K5" i="111"/>
  <c r="L5" i="111" s="1"/>
  <c r="I5" i="111"/>
  <c r="G5" i="111"/>
  <c r="H5" i="111" s="1"/>
  <c r="M4" i="111"/>
  <c r="K4" i="111"/>
  <c r="L4" i="111" s="1"/>
  <c r="I4" i="111"/>
  <c r="G4" i="111"/>
  <c r="H4" i="111" s="1"/>
  <c r="M3" i="111"/>
  <c r="K3" i="111"/>
  <c r="L3" i="111" s="1"/>
  <c r="I3" i="111"/>
  <c r="G3" i="111"/>
  <c r="H3" i="111" s="1"/>
  <c r="M2" i="111"/>
  <c r="K2" i="111"/>
  <c r="L2" i="111" s="1"/>
  <c r="I2" i="111"/>
  <c r="G2" i="111"/>
  <c r="V9" i="111"/>
  <c r="V13" i="111" s="1"/>
  <c r="T9" i="111"/>
  <c r="T13" i="111" s="1"/>
  <c r="P9" i="111"/>
  <c r="P13" i="111" s="1"/>
  <c r="U1" i="111"/>
  <c r="S1" i="111"/>
  <c r="F15" i="110"/>
  <c r="E15" i="110"/>
  <c r="D15" i="110"/>
  <c r="C15" i="110"/>
  <c r="F14" i="110"/>
  <c r="E14" i="110"/>
  <c r="D14" i="110"/>
  <c r="C14" i="110"/>
  <c r="F13" i="110"/>
  <c r="E13" i="110"/>
  <c r="D13" i="110"/>
  <c r="C13" i="110"/>
  <c r="F12" i="110"/>
  <c r="E12" i="110"/>
  <c r="D12" i="110"/>
  <c r="C12" i="110"/>
  <c r="F11" i="110"/>
  <c r="E11" i="110"/>
  <c r="D11" i="110"/>
  <c r="C11" i="110"/>
  <c r="F10" i="110"/>
  <c r="E10" i="110"/>
  <c r="D10" i="110"/>
  <c r="C10" i="110"/>
  <c r="F9" i="110"/>
  <c r="E9" i="110"/>
  <c r="D9" i="110"/>
  <c r="C9" i="110"/>
  <c r="F8" i="110"/>
  <c r="E8" i="110"/>
  <c r="D8" i="110"/>
  <c r="C8" i="110"/>
  <c r="F7" i="110"/>
  <c r="E7" i="110"/>
  <c r="D7" i="110"/>
  <c r="C7" i="110"/>
  <c r="F6" i="110"/>
  <c r="E6" i="110"/>
  <c r="D6" i="110"/>
  <c r="C6" i="110"/>
  <c r="F5" i="110"/>
  <c r="E5" i="110"/>
  <c r="D5" i="110"/>
  <c r="C5" i="110"/>
  <c r="F4" i="110"/>
  <c r="E4" i="110"/>
  <c r="D4" i="110"/>
  <c r="C4" i="110"/>
  <c r="F3" i="110"/>
  <c r="E3" i="110"/>
  <c r="D3" i="110"/>
  <c r="C3" i="110"/>
  <c r="F2" i="110"/>
  <c r="E2" i="110"/>
  <c r="D2" i="110"/>
  <c r="C2" i="110"/>
  <c r="M15" i="110"/>
  <c r="K15" i="110"/>
  <c r="L15" i="110" s="1"/>
  <c r="I15" i="110"/>
  <c r="G15" i="110"/>
  <c r="H15" i="110" s="1"/>
  <c r="M14" i="110"/>
  <c r="K14" i="110"/>
  <c r="L14" i="110" s="1"/>
  <c r="I14" i="110"/>
  <c r="G14" i="110"/>
  <c r="H14" i="110" s="1"/>
  <c r="M13" i="110"/>
  <c r="K13" i="110"/>
  <c r="L13" i="110" s="1"/>
  <c r="I13" i="110"/>
  <c r="G13" i="110"/>
  <c r="H13" i="110" s="1"/>
  <c r="M12" i="110"/>
  <c r="K12" i="110"/>
  <c r="L12" i="110" s="1"/>
  <c r="I12" i="110"/>
  <c r="G12" i="110"/>
  <c r="H12" i="110" s="1"/>
  <c r="M11" i="110"/>
  <c r="K11" i="110"/>
  <c r="L11" i="110" s="1"/>
  <c r="I11" i="110"/>
  <c r="G11" i="110"/>
  <c r="H11" i="110" s="1"/>
  <c r="M10" i="110"/>
  <c r="K10" i="110"/>
  <c r="L10" i="110" s="1"/>
  <c r="I10" i="110"/>
  <c r="G10" i="110"/>
  <c r="H10" i="110" s="1"/>
  <c r="M9" i="110"/>
  <c r="K9" i="110"/>
  <c r="L9" i="110" s="1"/>
  <c r="I9" i="110"/>
  <c r="G9" i="110"/>
  <c r="H9" i="110" s="1"/>
  <c r="M8" i="110"/>
  <c r="K8" i="110"/>
  <c r="L8" i="110" s="1"/>
  <c r="I8" i="110"/>
  <c r="G8" i="110"/>
  <c r="H8" i="110" s="1"/>
  <c r="M7" i="110"/>
  <c r="K7" i="110"/>
  <c r="L7" i="110" s="1"/>
  <c r="I7" i="110"/>
  <c r="G7" i="110"/>
  <c r="H7" i="110" s="1"/>
  <c r="M6" i="110"/>
  <c r="K6" i="110"/>
  <c r="L6" i="110" s="1"/>
  <c r="I6" i="110"/>
  <c r="G6" i="110"/>
  <c r="H6" i="110" s="1"/>
  <c r="M5" i="110"/>
  <c r="K5" i="110"/>
  <c r="L5" i="110" s="1"/>
  <c r="I5" i="110"/>
  <c r="G5" i="110"/>
  <c r="H5" i="110" s="1"/>
  <c r="M4" i="110"/>
  <c r="K4" i="110"/>
  <c r="L4" i="110" s="1"/>
  <c r="I4" i="110"/>
  <c r="G4" i="110"/>
  <c r="H4" i="110" s="1"/>
  <c r="M3" i="110"/>
  <c r="K3" i="110"/>
  <c r="L3" i="110" s="1"/>
  <c r="I3" i="110"/>
  <c r="G3" i="110"/>
  <c r="H3" i="110" s="1"/>
  <c r="M2" i="110"/>
  <c r="K2" i="110"/>
  <c r="L2" i="110" s="1"/>
  <c r="I2" i="110"/>
  <c r="G2" i="110"/>
  <c r="V9" i="110"/>
  <c r="V13" i="110" s="1"/>
  <c r="T9" i="110"/>
  <c r="T13" i="110" s="1"/>
  <c r="P9" i="110"/>
  <c r="P13" i="110" s="1"/>
  <c r="U1" i="110"/>
  <c r="S1" i="110"/>
  <c r="F15" i="109"/>
  <c r="E15" i="109"/>
  <c r="D15" i="109"/>
  <c r="C15" i="109"/>
  <c r="F14" i="109"/>
  <c r="E14" i="109"/>
  <c r="D14" i="109"/>
  <c r="C14" i="109"/>
  <c r="F13" i="109"/>
  <c r="E13" i="109"/>
  <c r="D13" i="109"/>
  <c r="C13" i="109"/>
  <c r="F12" i="109"/>
  <c r="E12" i="109"/>
  <c r="D12" i="109"/>
  <c r="C12" i="109"/>
  <c r="F11" i="109"/>
  <c r="E11" i="109"/>
  <c r="D11" i="109"/>
  <c r="C11" i="109"/>
  <c r="F10" i="109"/>
  <c r="E10" i="109"/>
  <c r="D10" i="109"/>
  <c r="C10" i="109"/>
  <c r="F9" i="109"/>
  <c r="E9" i="109"/>
  <c r="D9" i="109"/>
  <c r="C9" i="109"/>
  <c r="F8" i="109"/>
  <c r="E8" i="109"/>
  <c r="D8" i="109"/>
  <c r="C8" i="109"/>
  <c r="F7" i="109"/>
  <c r="E7" i="109"/>
  <c r="D7" i="109"/>
  <c r="C7" i="109"/>
  <c r="F6" i="109"/>
  <c r="E6" i="109"/>
  <c r="D6" i="109"/>
  <c r="C6" i="109"/>
  <c r="F5" i="109"/>
  <c r="E5" i="109"/>
  <c r="D5" i="109"/>
  <c r="C5" i="109"/>
  <c r="F4" i="109"/>
  <c r="E4" i="109"/>
  <c r="D4" i="109"/>
  <c r="C4" i="109"/>
  <c r="F3" i="109"/>
  <c r="E3" i="109"/>
  <c r="D3" i="109"/>
  <c r="C3" i="109"/>
  <c r="F2" i="109"/>
  <c r="V9" i="109" s="1"/>
  <c r="V13" i="109" s="1"/>
  <c r="E2" i="109"/>
  <c r="D2" i="109"/>
  <c r="R9" i="109" s="1"/>
  <c r="R13" i="109" s="1"/>
  <c r="C2" i="109"/>
  <c r="M15" i="109"/>
  <c r="N15" i="109" s="1"/>
  <c r="K15" i="109"/>
  <c r="L15" i="109" s="1"/>
  <c r="I15" i="109"/>
  <c r="G15" i="109"/>
  <c r="H15" i="109" s="1"/>
  <c r="M14" i="109"/>
  <c r="N14" i="109" s="1"/>
  <c r="K14" i="109"/>
  <c r="L14" i="109" s="1"/>
  <c r="I14" i="109"/>
  <c r="G14" i="109"/>
  <c r="H14" i="109" s="1"/>
  <c r="M13" i="109"/>
  <c r="K13" i="109"/>
  <c r="L13" i="109" s="1"/>
  <c r="I13" i="109"/>
  <c r="G13" i="109"/>
  <c r="H13" i="109" s="1"/>
  <c r="N13" i="109"/>
  <c r="M12" i="109"/>
  <c r="K12" i="109"/>
  <c r="L12" i="109" s="1"/>
  <c r="I12" i="109"/>
  <c r="G12" i="109"/>
  <c r="H12" i="109" s="1"/>
  <c r="N12" i="109"/>
  <c r="M11" i="109"/>
  <c r="K11" i="109"/>
  <c r="L11" i="109" s="1"/>
  <c r="I11" i="109"/>
  <c r="G11" i="109"/>
  <c r="H11" i="109" s="1"/>
  <c r="N11" i="109"/>
  <c r="M10" i="109"/>
  <c r="K10" i="109"/>
  <c r="L10" i="109" s="1"/>
  <c r="I10" i="109"/>
  <c r="G10" i="109"/>
  <c r="H10" i="109" s="1"/>
  <c r="N10" i="109"/>
  <c r="M9" i="109"/>
  <c r="N9" i="109" s="1"/>
  <c r="K9" i="109"/>
  <c r="L9" i="109" s="1"/>
  <c r="I9" i="109"/>
  <c r="G9" i="109"/>
  <c r="H9" i="109" s="1"/>
  <c r="M8" i="109"/>
  <c r="K8" i="109"/>
  <c r="L8" i="109" s="1"/>
  <c r="I8" i="109"/>
  <c r="G8" i="109"/>
  <c r="H8" i="109" s="1"/>
  <c r="N8" i="109"/>
  <c r="M7" i="109"/>
  <c r="N7" i="109" s="1"/>
  <c r="K7" i="109"/>
  <c r="L7" i="109" s="1"/>
  <c r="I7" i="109"/>
  <c r="G7" i="109"/>
  <c r="H7" i="109" s="1"/>
  <c r="M6" i="109"/>
  <c r="N6" i="109" s="1"/>
  <c r="K6" i="109"/>
  <c r="L6" i="109" s="1"/>
  <c r="I6" i="109"/>
  <c r="G6" i="109"/>
  <c r="H6" i="109" s="1"/>
  <c r="M5" i="109"/>
  <c r="N5" i="109" s="1"/>
  <c r="K5" i="109"/>
  <c r="L5" i="109" s="1"/>
  <c r="I5" i="109"/>
  <c r="G5" i="109"/>
  <c r="H5" i="109" s="1"/>
  <c r="M4" i="109"/>
  <c r="N4" i="109" s="1"/>
  <c r="K4" i="109"/>
  <c r="L4" i="109" s="1"/>
  <c r="I4" i="109"/>
  <c r="G4" i="109"/>
  <c r="H4" i="109" s="1"/>
  <c r="M3" i="109"/>
  <c r="K3" i="109"/>
  <c r="L3" i="109" s="1"/>
  <c r="I3" i="109"/>
  <c r="G3" i="109"/>
  <c r="H3" i="109" s="1"/>
  <c r="N3" i="109"/>
  <c r="M2" i="109"/>
  <c r="K2" i="109"/>
  <c r="L2" i="109" s="1"/>
  <c r="I2" i="109"/>
  <c r="G2" i="109"/>
  <c r="T9" i="109"/>
  <c r="T13" i="109" s="1"/>
  <c r="P9" i="109"/>
  <c r="P13" i="109" s="1"/>
  <c r="U1" i="109"/>
  <c r="S1" i="109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2" i="22"/>
  <c r="B22" i="21"/>
  <c r="B23" i="21"/>
  <c r="B24" i="21"/>
  <c r="B25" i="21"/>
  <c r="B26" i="21"/>
  <c r="B27" i="21"/>
  <c r="B28" i="21"/>
  <c r="B29" i="21"/>
  <c r="B30" i="21"/>
  <c r="B31" i="21"/>
  <c r="B32" i="21"/>
  <c r="B21" i="21"/>
  <c r="A28" i="21"/>
  <c r="A29" i="21" s="1"/>
  <c r="A27" i="21"/>
  <c r="T10" i="117" l="1"/>
  <c r="T11" i="117" s="1"/>
  <c r="T14" i="117" s="1"/>
  <c r="P12" i="117"/>
  <c r="T12" i="117"/>
  <c r="R10" i="117"/>
  <c r="R11" i="117" s="1"/>
  <c r="R14" i="117" s="1"/>
  <c r="P11" i="116"/>
  <c r="P14" i="116" s="1"/>
  <c r="P12" i="116" a="1"/>
  <c r="V12" i="116" a="1"/>
  <c r="V12" i="116" s="1"/>
  <c r="V12" i="112" a="1"/>
  <c r="T10" i="116"/>
  <c r="P12" i="116"/>
  <c r="R10" i="116"/>
  <c r="T12" i="115"/>
  <c r="P12" i="115"/>
  <c r="P12" i="114" a="1"/>
  <c r="T10" i="114"/>
  <c r="R10" i="114"/>
  <c r="R11" i="114" s="1"/>
  <c r="R14" i="114" s="1"/>
  <c r="P11" i="114"/>
  <c r="P14" i="114" s="1"/>
  <c r="P12" i="114"/>
  <c r="R12" i="112" a="1"/>
  <c r="R12" i="112" s="1"/>
  <c r="P10" i="113"/>
  <c r="P11" i="113" s="1"/>
  <c r="P14" i="113" s="1"/>
  <c r="V12" i="112"/>
  <c r="N4" i="111"/>
  <c r="N8" i="111"/>
  <c r="N12" i="111"/>
  <c r="N6" i="111"/>
  <c r="N10" i="111"/>
  <c r="N14" i="111"/>
  <c r="N3" i="111"/>
  <c r="N5" i="111"/>
  <c r="N7" i="111"/>
  <c r="N9" i="111"/>
  <c r="N11" i="111"/>
  <c r="N13" i="111"/>
  <c r="N15" i="111"/>
  <c r="T10" i="111"/>
  <c r="T11" i="111" s="1"/>
  <c r="T14" i="111" s="1"/>
  <c r="J2" i="111"/>
  <c r="J4" i="111"/>
  <c r="J6" i="111"/>
  <c r="J8" i="111"/>
  <c r="J10" i="111"/>
  <c r="J12" i="111"/>
  <c r="J14" i="111"/>
  <c r="J3" i="111"/>
  <c r="J5" i="111"/>
  <c r="J7" i="111"/>
  <c r="J9" i="111"/>
  <c r="J11" i="111"/>
  <c r="J13" i="111"/>
  <c r="J15" i="111"/>
  <c r="H2" i="111"/>
  <c r="P10" i="111" s="1"/>
  <c r="P11" i="111" s="1"/>
  <c r="P14" i="111" s="1"/>
  <c r="R9" i="111"/>
  <c r="R13" i="111" s="1"/>
  <c r="N2" i="111"/>
  <c r="V8" i="111"/>
  <c r="P8" i="111"/>
  <c r="R8" i="111"/>
  <c r="T8" i="111"/>
  <c r="N3" i="110"/>
  <c r="N5" i="110"/>
  <c r="N6" i="110"/>
  <c r="N7" i="110"/>
  <c r="N8" i="110"/>
  <c r="N9" i="110"/>
  <c r="N10" i="110"/>
  <c r="N11" i="110"/>
  <c r="N12" i="110"/>
  <c r="N13" i="110"/>
  <c r="N15" i="110"/>
  <c r="N4" i="110"/>
  <c r="N14" i="110"/>
  <c r="T10" i="110"/>
  <c r="T11" i="110" s="1"/>
  <c r="T14" i="110" s="1"/>
  <c r="J3" i="110"/>
  <c r="J5" i="110"/>
  <c r="J7" i="110"/>
  <c r="J9" i="110"/>
  <c r="J11" i="110"/>
  <c r="J13" i="110"/>
  <c r="J15" i="110"/>
  <c r="J2" i="110"/>
  <c r="J6" i="110"/>
  <c r="J10" i="110"/>
  <c r="J4" i="110"/>
  <c r="J8" i="110"/>
  <c r="J12" i="110"/>
  <c r="J14" i="110"/>
  <c r="H2" i="110"/>
  <c r="P10" i="110" s="1"/>
  <c r="P11" i="110" s="1"/>
  <c r="P14" i="110" s="1"/>
  <c r="R9" i="110"/>
  <c r="R13" i="110" s="1"/>
  <c r="N2" i="110"/>
  <c r="V8" i="110"/>
  <c r="P8" i="110"/>
  <c r="R8" i="110"/>
  <c r="T8" i="110"/>
  <c r="T10" i="109"/>
  <c r="T11" i="109" s="1"/>
  <c r="T14" i="109" s="1"/>
  <c r="J3" i="109"/>
  <c r="J4" i="109"/>
  <c r="J5" i="109"/>
  <c r="J6" i="109"/>
  <c r="J7" i="109"/>
  <c r="J8" i="109"/>
  <c r="J9" i="109"/>
  <c r="J10" i="109"/>
  <c r="J11" i="109"/>
  <c r="J12" i="109"/>
  <c r="J13" i="109"/>
  <c r="J14" i="109"/>
  <c r="J15" i="109"/>
  <c r="H2" i="109"/>
  <c r="P10" i="109" s="1"/>
  <c r="P11" i="109" s="1"/>
  <c r="P14" i="109" s="1"/>
  <c r="J2" i="109"/>
  <c r="N2" i="109"/>
  <c r="V10" i="109" s="1"/>
  <c r="V8" i="109"/>
  <c r="P8" i="109"/>
  <c r="P12" i="109" s="1" a="1"/>
  <c r="R8" i="109"/>
  <c r="T8" i="109"/>
  <c r="T12" i="109" s="1" a="1"/>
  <c r="A30" i="21"/>
  <c r="F15" i="108"/>
  <c r="E15" i="108"/>
  <c r="D15" i="108"/>
  <c r="C15" i="108"/>
  <c r="F14" i="108"/>
  <c r="E14" i="108"/>
  <c r="D14" i="108"/>
  <c r="C14" i="108"/>
  <c r="F13" i="108"/>
  <c r="E13" i="108"/>
  <c r="D13" i="108"/>
  <c r="C13" i="108"/>
  <c r="F12" i="108"/>
  <c r="E12" i="108"/>
  <c r="D12" i="108"/>
  <c r="C12" i="108"/>
  <c r="F11" i="108"/>
  <c r="E11" i="108"/>
  <c r="D11" i="108"/>
  <c r="C11" i="108"/>
  <c r="F10" i="108"/>
  <c r="E10" i="108"/>
  <c r="D10" i="108"/>
  <c r="C10" i="108"/>
  <c r="F9" i="108"/>
  <c r="E9" i="108"/>
  <c r="D9" i="108"/>
  <c r="C9" i="108"/>
  <c r="F8" i="108"/>
  <c r="E8" i="108"/>
  <c r="D8" i="108"/>
  <c r="C8" i="108"/>
  <c r="F7" i="108"/>
  <c r="E7" i="108"/>
  <c r="D7" i="108"/>
  <c r="C7" i="108"/>
  <c r="F6" i="108"/>
  <c r="E6" i="108"/>
  <c r="D6" i="108"/>
  <c r="C6" i="108"/>
  <c r="F5" i="108"/>
  <c r="E5" i="108"/>
  <c r="D5" i="108"/>
  <c r="C5" i="108"/>
  <c r="F4" i="108"/>
  <c r="E4" i="108"/>
  <c r="D4" i="108"/>
  <c r="C4" i="108"/>
  <c r="F3" i="108"/>
  <c r="E3" i="108"/>
  <c r="D3" i="108"/>
  <c r="C3" i="108"/>
  <c r="F2" i="108"/>
  <c r="E2" i="108"/>
  <c r="D2" i="108"/>
  <c r="C2" i="108"/>
  <c r="M15" i="108"/>
  <c r="N15" i="108" s="1"/>
  <c r="K15" i="108"/>
  <c r="L15" i="108" s="1"/>
  <c r="I15" i="108"/>
  <c r="J15" i="108" s="1"/>
  <c r="G15" i="108"/>
  <c r="H15" i="108" s="1"/>
  <c r="M14" i="108"/>
  <c r="N14" i="108" s="1"/>
  <c r="K14" i="108"/>
  <c r="L14" i="108" s="1"/>
  <c r="I14" i="108"/>
  <c r="J14" i="108" s="1"/>
  <c r="G14" i="108"/>
  <c r="H14" i="108" s="1"/>
  <c r="M13" i="108"/>
  <c r="N13" i="108" s="1"/>
  <c r="K13" i="108"/>
  <c r="L13" i="108" s="1"/>
  <c r="I13" i="108"/>
  <c r="J13" i="108" s="1"/>
  <c r="G13" i="108"/>
  <c r="H13" i="108" s="1"/>
  <c r="M12" i="108"/>
  <c r="N12" i="108" s="1"/>
  <c r="K12" i="108"/>
  <c r="L12" i="108" s="1"/>
  <c r="I12" i="108"/>
  <c r="J12" i="108" s="1"/>
  <c r="G12" i="108"/>
  <c r="H12" i="108" s="1"/>
  <c r="M11" i="108"/>
  <c r="N11" i="108" s="1"/>
  <c r="K11" i="108"/>
  <c r="L11" i="108" s="1"/>
  <c r="I11" i="108"/>
  <c r="J11" i="108" s="1"/>
  <c r="G11" i="108"/>
  <c r="H11" i="108" s="1"/>
  <c r="M10" i="108"/>
  <c r="N10" i="108" s="1"/>
  <c r="K10" i="108"/>
  <c r="L10" i="108" s="1"/>
  <c r="I10" i="108"/>
  <c r="J10" i="108" s="1"/>
  <c r="G10" i="108"/>
  <c r="H10" i="108" s="1"/>
  <c r="M9" i="108"/>
  <c r="N9" i="108" s="1"/>
  <c r="K9" i="108"/>
  <c r="L9" i="108" s="1"/>
  <c r="I9" i="108"/>
  <c r="J9" i="108" s="1"/>
  <c r="G9" i="108"/>
  <c r="H9" i="108" s="1"/>
  <c r="M8" i="108"/>
  <c r="N8" i="108" s="1"/>
  <c r="K8" i="108"/>
  <c r="L8" i="108" s="1"/>
  <c r="I8" i="108"/>
  <c r="J8" i="108" s="1"/>
  <c r="G8" i="108"/>
  <c r="H8" i="108" s="1"/>
  <c r="M7" i="108"/>
  <c r="N7" i="108" s="1"/>
  <c r="K7" i="108"/>
  <c r="L7" i="108" s="1"/>
  <c r="I7" i="108"/>
  <c r="J7" i="108" s="1"/>
  <c r="G7" i="108"/>
  <c r="H7" i="108" s="1"/>
  <c r="M6" i="108"/>
  <c r="N6" i="108" s="1"/>
  <c r="K6" i="108"/>
  <c r="L6" i="108" s="1"/>
  <c r="I6" i="108"/>
  <c r="J6" i="108" s="1"/>
  <c r="G6" i="108"/>
  <c r="H6" i="108" s="1"/>
  <c r="M5" i="108"/>
  <c r="N5" i="108" s="1"/>
  <c r="K5" i="108"/>
  <c r="L5" i="108" s="1"/>
  <c r="I5" i="108"/>
  <c r="J5" i="108" s="1"/>
  <c r="G5" i="108"/>
  <c r="H5" i="108" s="1"/>
  <c r="M4" i="108"/>
  <c r="N4" i="108" s="1"/>
  <c r="K4" i="108"/>
  <c r="L4" i="108" s="1"/>
  <c r="I4" i="108"/>
  <c r="J4" i="108" s="1"/>
  <c r="G4" i="108"/>
  <c r="H4" i="108" s="1"/>
  <c r="M3" i="108"/>
  <c r="N3" i="108" s="1"/>
  <c r="K3" i="108"/>
  <c r="L3" i="108" s="1"/>
  <c r="I3" i="108"/>
  <c r="J3" i="108" s="1"/>
  <c r="G3" i="108"/>
  <c r="H3" i="108" s="1"/>
  <c r="M2" i="108"/>
  <c r="N2" i="108" s="1"/>
  <c r="V10" i="108" s="1"/>
  <c r="K2" i="108"/>
  <c r="L2" i="108" s="1"/>
  <c r="T10" i="108" s="1"/>
  <c r="I2" i="108"/>
  <c r="J2" i="108" s="1"/>
  <c r="G2" i="108"/>
  <c r="H2" i="108" s="1"/>
  <c r="P10" i="108" s="1"/>
  <c r="V9" i="108"/>
  <c r="V13" i="108" s="1"/>
  <c r="T9" i="108"/>
  <c r="T13" i="108" s="1"/>
  <c r="R9" i="108"/>
  <c r="R13" i="108" s="1"/>
  <c r="P9" i="108"/>
  <c r="P13" i="108" s="1"/>
  <c r="U1" i="108"/>
  <c r="S1" i="108"/>
  <c r="F15" i="107"/>
  <c r="E15" i="107"/>
  <c r="D15" i="107"/>
  <c r="C15" i="107"/>
  <c r="F14" i="107"/>
  <c r="E14" i="107"/>
  <c r="D14" i="107"/>
  <c r="C14" i="107"/>
  <c r="F13" i="107"/>
  <c r="E13" i="107"/>
  <c r="D13" i="107"/>
  <c r="C13" i="107"/>
  <c r="F12" i="107"/>
  <c r="E12" i="107"/>
  <c r="D12" i="107"/>
  <c r="C12" i="107"/>
  <c r="F11" i="107"/>
  <c r="E11" i="107"/>
  <c r="D11" i="107"/>
  <c r="C11" i="107"/>
  <c r="F10" i="107"/>
  <c r="E10" i="107"/>
  <c r="D10" i="107"/>
  <c r="C10" i="107"/>
  <c r="F9" i="107"/>
  <c r="E9" i="107"/>
  <c r="D9" i="107"/>
  <c r="C9" i="107"/>
  <c r="F8" i="107"/>
  <c r="E8" i="107"/>
  <c r="D8" i="107"/>
  <c r="C8" i="107"/>
  <c r="F7" i="107"/>
  <c r="E7" i="107"/>
  <c r="D7" i="107"/>
  <c r="C7" i="107"/>
  <c r="F6" i="107"/>
  <c r="E6" i="107"/>
  <c r="D6" i="107"/>
  <c r="C6" i="107"/>
  <c r="F5" i="107"/>
  <c r="E5" i="107"/>
  <c r="D5" i="107"/>
  <c r="C5" i="107"/>
  <c r="F4" i="107"/>
  <c r="E4" i="107"/>
  <c r="D4" i="107"/>
  <c r="C4" i="107"/>
  <c r="F3" i="107"/>
  <c r="E3" i="107"/>
  <c r="D3" i="107"/>
  <c r="C3" i="107"/>
  <c r="F2" i="107"/>
  <c r="E2" i="107"/>
  <c r="D2" i="107"/>
  <c r="C2" i="107"/>
  <c r="M15" i="107"/>
  <c r="N15" i="107" s="1"/>
  <c r="K15" i="107"/>
  <c r="L15" i="107" s="1"/>
  <c r="I15" i="107"/>
  <c r="J15" i="107" s="1"/>
  <c r="G15" i="107"/>
  <c r="H15" i="107" s="1"/>
  <c r="M14" i="107"/>
  <c r="N14" i="107" s="1"/>
  <c r="K14" i="107"/>
  <c r="L14" i="107" s="1"/>
  <c r="I14" i="107"/>
  <c r="J14" i="107" s="1"/>
  <c r="G14" i="107"/>
  <c r="H14" i="107" s="1"/>
  <c r="M13" i="107"/>
  <c r="N13" i="107" s="1"/>
  <c r="K13" i="107"/>
  <c r="L13" i="107" s="1"/>
  <c r="I13" i="107"/>
  <c r="J13" i="107" s="1"/>
  <c r="G13" i="107"/>
  <c r="H13" i="107" s="1"/>
  <c r="M12" i="107"/>
  <c r="N12" i="107" s="1"/>
  <c r="K12" i="107"/>
  <c r="L12" i="107" s="1"/>
  <c r="I12" i="107"/>
  <c r="J12" i="107" s="1"/>
  <c r="G12" i="107"/>
  <c r="H12" i="107" s="1"/>
  <c r="M11" i="107"/>
  <c r="N11" i="107" s="1"/>
  <c r="K11" i="107"/>
  <c r="L11" i="107" s="1"/>
  <c r="I11" i="107"/>
  <c r="J11" i="107" s="1"/>
  <c r="G11" i="107"/>
  <c r="H11" i="107" s="1"/>
  <c r="M10" i="107"/>
  <c r="N10" i="107" s="1"/>
  <c r="K10" i="107"/>
  <c r="L10" i="107" s="1"/>
  <c r="I10" i="107"/>
  <c r="J10" i="107" s="1"/>
  <c r="G10" i="107"/>
  <c r="H10" i="107" s="1"/>
  <c r="M9" i="107"/>
  <c r="N9" i="107" s="1"/>
  <c r="K9" i="107"/>
  <c r="L9" i="107" s="1"/>
  <c r="I9" i="107"/>
  <c r="J9" i="107" s="1"/>
  <c r="G9" i="107"/>
  <c r="H9" i="107" s="1"/>
  <c r="M8" i="107"/>
  <c r="N8" i="107" s="1"/>
  <c r="K8" i="107"/>
  <c r="L8" i="107" s="1"/>
  <c r="I8" i="107"/>
  <c r="J8" i="107" s="1"/>
  <c r="G8" i="107"/>
  <c r="H8" i="107" s="1"/>
  <c r="M7" i="107"/>
  <c r="N7" i="107" s="1"/>
  <c r="K7" i="107"/>
  <c r="L7" i="107" s="1"/>
  <c r="I7" i="107"/>
  <c r="J7" i="107" s="1"/>
  <c r="G7" i="107"/>
  <c r="H7" i="107" s="1"/>
  <c r="M6" i="107"/>
  <c r="N6" i="107" s="1"/>
  <c r="K6" i="107"/>
  <c r="L6" i="107" s="1"/>
  <c r="I6" i="107"/>
  <c r="J6" i="107" s="1"/>
  <c r="G6" i="107"/>
  <c r="H6" i="107" s="1"/>
  <c r="M5" i="107"/>
  <c r="N5" i="107" s="1"/>
  <c r="K5" i="107"/>
  <c r="L5" i="107" s="1"/>
  <c r="I5" i="107"/>
  <c r="J5" i="107" s="1"/>
  <c r="G5" i="107"/>
  <c r="H5" i="107" s="1"/>
  <c r="M4" i="107"/>
  <c r="N4" i="107" s="1"/>
  <c r="K4" i="107"/>
  <c r="L4" i="107" s="1"/>
  <c r="I4" i="107"/>
  <c r="J4" i="107" s="1"/>
  <c r="G4" i="107"/>
  <c r="H4" i="107" s="1"/>
  <c r="M3" i="107"/>
  <c r="N3" i="107" s="1"/>
  <c r="K3" i="107"/>
  <c r="L3" i="107" s="1"/>
  <c r="I3" i="107"/>
  <c r="J3" i="107" s="1"/>
  <c r="G3" i="107"/>
  <c r="H3" i="107" s="1"/>
  <c r="M2" i="107"/>
  <c r="N2" i="107" s="1"/>
  <c r="K2" i="107"/>
  <c r="L2" i="107" s="1"/>
  <c r="T10" i="107" s="1"/>
  <c r="I2" i="107"/>
  <c r="J2" i="107" s="1"/>
  <c r="G2" i="107"/>
  <c r="H2" i="107" s="1"/>
  <c r="P10" i="107" s="1"/>
  <c r="V9" i="107"/>
  <c r="V13" i="107" s="1"/>
  <c r="T9" i="107"/>
  <c r="T13" i="107" s="1"/>
  <c r="R9" i="107"/>
  <c r="R13" i="107" s="1"/>
  <c r="P9" i="107"/>
  <c r="P13" i="107" s="1"/>
  <c r="U1" i="107"/>
  <c r="S1" i="107"/>
  <c r="F15" i="106"/>
  <c r="E15" i="106"/>
  <c r="D15" i="106"/>
  <c r="C15" i="106"/>
  <c r="F14" i="106"/>
  <c r="E14" i="106"/>
  <c r="D14" i="106"/>
  <c r="C14" i="106"/>
  <c r="F13" i="106"/>
  <c r="E13" i="106"/>
  <c r="D13" i="106"/>
  <c r="C13" i="106"/>
  <c r="F12" i="106"/>
  <c r="E12" i="106"/>
  <c r="D12" i="106"/>
  <c r="C12" i="106"/>
  <c r="F11" i="106"/>
  <c r="E11" i="106"/>
  <c r="D11" i="106"/>
  <c r="C11" i="106"/>
  <c r="F10" i="106"/>
  <c r="E10" i="106"/>
  <c r="D10" i="106"/>
  <c r="C10" i="106"/>
  <c r="F9" i="106"/>
  <c r="E9" i="106"/>
  <c r="D9" i="106"/>
  <c r="C9" i="106"/>
  <c r="F8" i="106"/>
  <c r="E8" i="106"/>
  <c r="D8" i="106"/>
  <c r="C8" i="106"/>
  <c r="F7" i="106"/>
  <c r="E7" i="106"/>
  <c r="D7" i="106"/>
  <c r="C7" i="106"/>
  <c r="F6" i="106"/>
  <c r="E6" i="106"/>
  <c r="D6" i="106"/>
  <c r="C6" i="106"/>
  <c r="F5" i="106"/>
  <c r="E5" i="106"/>
  <c r="D5" i="106"/>
  <c r="C5" i="106"/>
  <c r="F4" i="106"/>
  <c r="E4" i="106"/>
  <c r="D4" i="106"/>
  <c r="C4" i="106"/>
  <c r="F3" i="106"/>
  <c r="E3" i="106"/>
  <c r="D3" i="106"/>
  <c r="C3" i="106"/>
  <c r="P9" i="106" s="1"/>
  <c r="P13" i="106" s="1"/>
  <c r="F2" i="106"/>
  <c r="E2" i="106"/>
  <c r="D2" i="106"/>
  <c r="C2" i="106"/>
  <c r="M15" i="106"/>
  <c r="N15" i="106" s="1"/>
  <c r="K15" i="106"/>
  <c r="L15" i="106" s="1"/>
  <c r="I15" i="106"/>
  <c r="J15" i="106" s="1"/>
  <c r="G15" i="106"/>
  <c r="M14" i="106"/>
  <c r="N14" i="106" s="1"/>
  <c r="K14" i="106"/>
  <c r="L14" i="106" s="1"/>
  <c r="I14" i="106"/>
  <c r="G14" i="106"/>
  <c r="M13" i="106"/>
  <c r="N13" i="106" s="1"/>
  <c r="K13" i="106"/>
  <c r="L13" i="106" s="1"/>
  <c r="I13" i="106"/>
  <c r="J13" i="106" s="1"/>
  <c r="G13" i="106"/>
  <c r="M12" i="106"/>
  <c r="N12" i="106" s="1"/>
  <c r="K12" i="106"/>
  <c r="L12" i="106" s="1"/>
  <c r="I12" i="106"/>
  <c r="G12" i="106"/>
  <c r="M11" i="106"/>
  <c r="N11" i="106" s="1"/>
  <c r="K11" i="106"/>
  <c r="L11" i="106" s="1"/>
  <c r="I11" i="106"/>
  <c r="J11" i="106" s="1"/>
  <c r="G11" i="106"/>
  <c r="M10" i="106"/>
  <c r="N10" i="106" s="1"/>
  <c r="K10" i="106"/>
  <c r="L10" i="106" s="1"/>
  <c r="I10" i="106"/>
  <c r="G10" i="106"/>
  <c r="M9" i="106"/>
  <c r="N9" i="106" s="1"/>
  <c r="K9" i="106"/>
  <c r="L9" i="106" s="1"/>
  <c r="I9" i="106"/>
  <c r="J9" i="106" s="1"/>
  <c r="G9" i="106"/>
  <c r="M8" i="106"/>
  <c r="N8" i="106" s="1"/>
  <c r="K8" i="106"/>
  <c r="L8" i="106" s="1"/>
  <c r="I8" i="106"/>
  <c r="G8" i="106"/>
  <c r="M7" i="106"/>
  <c r="N7" i="106" s="1"/>
  <c r="K7" i="106"/>
  <c r="L7" i="106" s="1"/>
  <c r="I7" i="106"/>
  <c r="J7" i="106" s="1"/>
  <c r="G7" i="106"/>
  <c r="M6" i="106"/>
  <c r="N6" i="106" s="1"/>
  <c r="K6" i="106"/>
  <c r="L6" i="106" s="1"/>
  <c r="I6" i="106"/>
  <c r="G6" i="106"/>
  <c r="M5" i="106"/>
  <c r="K5" i="106"/>
  <c r="L5" i="106" s="1"/>
  <c r="I5" i="106"/>
  <c r="J5" i="106" s="1"/>
  <c r="G5" i="106"/>
  <c r="N5" i="106"/>
  <c r="M4" i="106"/>
  <c r="N4" i="106" s="1"/>
  <c r="K4" i="106"/>
  <c r="L4" i="106" s="1"/>
  <c r="I4" i="106"/>
  <c r="G4" i="106"/>
  <c r="M3" i="106"/>
  <c r="N3" i="106" s="1"/>
  <c r="K3" i="106"/>
  <c r="L3" i="106" s="1"/>
  <c r="I3" i="106"/>
  <c r="J3" i="106" s="1"/>
  <c r="G3" i="106"/>
  <c r="M2" i="106"/>
  <c r="K2" i="106"/>
  <c r="L2" i="106" s="1"/>
  <c r="I2" i="106"/>
  <c r="G2" i="106"/>
  <c r="H2" i="106" s="1"/>
  <c r="V9" i="106"/>
  <c r="V13" i="106" s="1"/>
  <c r="T9" i="106"/>
  <c r="T13" i="106" s="1"/>
  <c r="U1" i="106"/>
  <c r="S1" i="106"/>
  <c r="F15" i="105"/>
  <c r="E15" i="105"/>
  <c r="D15" i="105"/>
  <c r="C15" i="105"/>
  <c r="F14" i="105"/>
  <c r="E14" i="105"/>
  <c r="D14" i="105"/>
  <c r="C14" i="105"/>
  <c r="F13" i="105"/>
  <c r="E13" i="105"/>
  <c r="D13" i="105"/>
  <c r="C13" i="105"/>
  <c r="F12" i="105"/>
  <c r="E12" i="105"/>
  <c r="D12" i="105"/>
  <c r="C12" i="105"/>
  <c r="F11" i="105"/>
  <c r="E11" i="105"/>
  <c r="D11" i="105"/>
  <c r="C11" i="105"/>
  <c r="F10" i="105"/>
  <c r="E10" i="105"/>
  <c r="D10" i="105"/>
  <c r="C10" i="105"/>
  <c r="F9" i="105"/>
  <c r="E9" i="105"/>
  <c r="D9" i="105"/>
  <c r="C9" i="105"/>
  <c r="F8" i="105"/>
  <c r="E8" i="105"/>
  <c r="D8" i="105"/>
  <c r="C8" i="105"/>
  <c r="F7" i="105"/>
  <c r="E7" i="105"/>
  <c r="D7" i="105"/>
  <c r="C7" i="105"/>
  <c r="F6" i="105"/>
  <c r="E6" i="105"/>
  <c r="D6" i="105"/>
  <c r="C6" i="105"/>
  <c r="F5" i="105"/>
  <c r="E5" i="105"/>
  <c r="D5" i="105"/>
  <c r="C5" i="105"/>
  <c r="F4" i="105"/>
  <c r="E4" i="105"/>
  <c r="D4" i="105"/>
  <c r="C4" i="105"/>
  <c r="F3" i="105"/>
  <c r="E3" i="105"/>
  <c r="D3" i="105"/>
  <c r="C3" i="105"/>
  <c r="F2" i="105"/>
  <c r="E2" i="105"/>
  <c r="D2" i="105"/>
  <c r="C2" i="105"/>
  <c r="M15" i="105"/>
  <c r="N15" i="105" s="1"/>
  <c r="K15" i="105"/>
  <c r="L15" i="105" s="1"/>
  <c r="I15" i="105"/>
  <c r="J15" i="105" s="1"/>
  <c r="G15" i="105"/>
  <c r="H15" i="105" s="1"/>
  <c r="M14" i="105"/>
  <c r="N14" i="105" s="1"/>
  <c r="K14" i="105"/>
  <c r="L14" i="105" s="1"/>
  <c r="I14" i="105"/>
  <c r="J14" i="105" s="1"/>
  <c r="G14" i="105"/>
  <c r="H14" i="105" s="1"/>
  <c r="M13" i="105"/>
  <c r="N13" i="105" s="1"/>
  <c r="K13" i="105"/>
  <c r="L13" i="105" s="1"/>
  <c r="I13" i="105"/>
  <c r="J13" i="105" s="1"/>
  <c r="G13" i="105"/>
  <c r="H13" i="105" s="1"/>
  <c r="M12" i="105"/>
  <c r="N12" i="105" s="1"/>
  <c r="K12" i="105"/>
  <c r="L12" i="105" s="1"/>
  <c r="I12" i="105"/>
  <c r="J12" i="105" s="1"/>
  <c r="G12" i="105"/>
  <c r="H12" i="105" s="1"/>
  <c r="M11" i="105"/>
  <c r="N11" i="105" s="1"/>
  <c r="K11" i="105"/>
  <c r="L11" i="105" s="1"/>
  <c r="I11" i="105"/>
  <c r="J11" i="105" s="1"/>
  <c r="G11" i="105"/>
  <c r="H11" i="105" s="1"/>
  <c r="M10" i="105"/>
  <c r="N10" i="105" s="1"/>
  <c r="K10" i="105"/>
  <c r="L10" i="105" s="1"/>
  <c r="I10" i="105"/>
  <c r="J10" i="105" s="1"/>
  <c r="G10" i="105"/>
  <c r="H10" i="105" s="1"/>
  <c r="M9" i="105"/>
  <c r="N9" i="105" s="1"/>
  <c r="K9" i="105"/>
  <c r="L9" i="105" s="1"/>
  <c r="I9" i="105"/>
  <c r="J9" i="105" s="1"/>
  <c r="G9" i="105"/>
  <c r="H9" i="105" s="1"/>
  <c r="M8" i="105"/>
  <c r="N8" i="105" s="1"/>
  <c r="K8" i="105"/>
  <c r="L8" i="105" s="1"/>
  <c r="I8" i="105"/>
  <c r="J8" i="105" s="1"/>
  <c r="G8" i="105"/>
  <c r="H8" i="105" s="1"/>
  <c r="M7" i="105"/>
  <c r="N7" i="105" s="1"/>
  <c r="K7" i="105"/>
  <c r="L7" i="105" s="1"/>
  <c r="I7" i="105"/>
  <c r="J7" i="105" s="1"/>
  <c r="G7" i="105"/>
  <c r="H7" i="105" s="1"/>
  <c r="M6" i="105"/>
  <c r="N6" i="105" s="1"/>
  <c r="K6" i="105"/>
  <c r="L6" i="105" s="1"/>
  <c r="I6" i="105"/>
  <c r="J6" i="105" s="1"/>
  <c r="G6" i="105"/>
  <c r="H6" i="105" s="1"/>
  <c r="M5" i="105"/>
  <c r="N5" i="105" s="1"/>
  <c r="K5" i="105"/>
  <c r="L5" i="105" s="1"/>
  <c r="I5" i="105"/>
  <c r="J5" i="105" s="1"/>
  <c r="G5" i="105"/>
  <c r="H5" i="105" s="1"/>
  <c r="M4" i="105"/>
  <c r="N4" i="105" s="1"/>
  <c r="K4" i="105"/>
  <c r="L4" i="105" s="1"/>
  <c r="I4" i="105"/>
  <c r="J4" i="105" s="1"/>
  <c r="G4" i="105"/>
  <c r="H4" i="105" s="1"/>
  <c r="M3" i="105"/>
  <c r="N3" i="105" s="1"/>
  <c r="K3" i="105"/>
  <c r="L3" i="105" s="1"/>
  <c r="I3" i="105"/>
  <c r="J3" i="105" s="1"/>
  <c r="G3" i="105"/>
  <c r="H3" i="105" s="1"/>
  <c r="M2" i="105"/>
  <c r="N2" i="105" s="1"/>
  <c r="V10" i="105" s="1"/>
  <c r="K2" i="105"/>
  <c r="L2" i="105" s="1"/>
  <c r="T10" i="105" s="1"/>
  <c r="I2" i="105"/>
  <c r="J2" i="105" s="1"/>
  <c r="R10" i="105" s="1"/>
  <c r="G2" i="105"/>
  <c r="H2" i="105" s="1"/>
  <c r="P10" i="105" s="1"/>
  <c r="V9" i="105"/>
  <c r="V13" i="105" s="1"/>
  <c r="T9" i="105"/>
  <c r="T13" i="105" s="1"/>
  <c r="R9" i="105"/>
  <c r="R13" i="105" s="1"/>
  <c r="P9" i="105"/>
  <c r="P13" i="105" s="1"/>
  <c r="U1" i="105"/>
  <c r="S1" i="105"/>
  <c r="V5" i="104"/>
  <c r="M14" i="104" s="1"/>
  <c r="N14" i="104" s="1"/>
  <c r="V4" i="104"/>
  <c r="T4" i="104"/>
  <c r="V3" i="104"/>
  <c r="M12" i="104" s="1"/>
  <c r="N12" i="104" s="1"/>
  <c r="T3" i="104"/>
  <c r="K14" i="104" s="1"/>
  <c r="L14" i="104" s="1"/>
  <c r="T2" i="104"/>
  <c r="F15" i="104"/>
  <c r="E15" i="104"/>
  <c r="D15" i="104"/>
  <c r="C15" i="104"/>
  <c r="F14" i="104"/>
  <c r="E14" i="104"/>
  <c r="D14" i="104"/>
  <c r="C14" i="104"/>
  <c r="F13" i="104"/>
  <c r="E13" i="104"/>
  <c r="D13" i="104"/>
  <c r="C13" i="104"/>
  <c r="F12" i="104"/>
  <c r="E12" i="104"/>
  <c r="D12" i="104"/>
  <c r="C12" i="104"/>
  <c r="F11" i="104"/>
  <c r="E11" i="104"/>
  <c r="D11" i="104"/>
  <c r="C11" i="104"/>
  <c r="F10" i="104"/>
  <c r="E10" i="104"/>
  <c r="D10" i="104"/>
  <c r="C10" i="104"/>
  <c r="F9" i="104"/>
  <c r="E9" i="104"/>
  <c r="D9" i="104"/>
  <c r="C9" i="104"/>
  <c r="F8" i="104"/>
  <c r="E8" i="104"/>
  <c r="D8" i="104"/>
  <c r="C8" i="104"/>
  <c r="F7" i="104"/>
  <c r="E7" i="104"/>
  <c r="D7" i="104"/>
  <c r="C7" i="104"/>
  <c r="F6" i="104"/>
  <c r="E6" i="104"/>
  <c r="D6" i="104"/>
  <c r="C6" i="104"/>
  <c r="F5" i="104"/>
  <c r="E5" i="104"/>
  <c r="D5" i="104"/>
  <c r="C5" i="104"/>
  <c r="F4" i="104"/>
  <c r="E4" i="104"/>
  <c r="D4" i="104"/>
  <c r="C4" i="104"/>
  <c r="F3" i="104"/>
  <c r="E3" i="104"/>
  <c r="D3" i="104"/>
  <c r="C3" i="104"/>
  <c r="F2" i="104"/>
  <c r="E2" i="104"/>
  <c r="D2" i="104"/>
  <c r="C2" i="104"/>
  <c r="K15" i="104"/>
  <c r="L15" i="104" s="1"/>
  <c r="I15" i="104"/>
  <c r="J15" i="104" s="1"/>
  <c r="G15" i="104"/>
  <c r="I14" i="104"/>
  <c r="G14" i="104"/>
  <c r="M13" i="104"/>
  <c r="N13" i="104" s="1"/>
  <c r="I13" i="104"/>
  <c r="J13" i="104" s="1"/>
  <c r="G13" i="104"/>
  <c r="I12" i="104"/>
  <c r="G12" i="104"/>
  <c r="K11" i="104"/>
  <c r="L11" i="104" s="1"/>
  <c r="I11" i="104"/>
  <c r="J11" i="104" s="1"/>
  <c r="G11" i="104"/>
  <c r="I10" i="104"/>
  <c r="G10" i="104"/>
  <c r="M9" i="104"/>
  <c r="N9" i="104" s="1"/>
  <c r="I9" i="104"/>
  <c r="J9" i="104" s="1"/>
  <c r="G9" i="104"/>
  <c r="I8" i="104"/>
  <c r="G8" i="104"/>
  <c r="K7" i="104"/>
  <c r="L7" i="104" s="1"/>
  <c r="I7" i="104"/>
  <c r="J7" i="104" s="1"/>
  <c r="G7" i="104"/>
  <c r="I6" i="104"/>
  <c r="G6" i="104"/>
  <c r="M5" i="104"/>
  <c r="N5" i="104" s="1"/>
  <c r="I5" i="104"/>
  <c r="J5" i="104" s="1"/>
  <c r="G5" i="104"/>
  <c r="I4" i="104"/>
  <c r="G4" i="104"/>
  <c r="K3" i="104"/>
  <c r="L3" i="104" s="1"/>
  <c r="I3" i="104"/>
  <c r="J3" i="104" s="1"/>
  <c r="G3" i="104"/>
  <c r="I2" i="104"/>
  <c r="G2" i="104"/>
  <c r="H2" i="104" s="1"/>
  <c r="R9" i="104"/>
  <c r="R13" i="104" s="1"/>
  <c r="P9" i="104"/>
  <c r="P13" i="104" s="1"/>
  <c r="U1" i="104"/>
  <c r="S1" i="104"/>
  <c r="V5" i="103"/>
  <c r="V4" i="103"/>
  <c r="T4" i="103"/>
  <c r="V3" i="103"/>
  <c r="M14" i="103" s="1"/>
  <c r="N14" i="103" s="1"/>
  <c r="T3" i="103"/>
  <c r="T2" i="103"/>
  <c r="F15" i="103"/>
  <c r="E15" i="103"/>
  <c r="D15" i="103"/>
  <c r="C15" i="103"/>
  <c r="F14" i="103"/>
  <c r="E14" i="103"/>
  <c r="D14" i="103"/>
  <c r="C14" i="103"/>
  <c r="F13" i="103"/>
  <c r="E13" i="103"/>
  <c r="D13" i="103"/>
  <c r="C13" i="103"/>
  <c r="F12" i="103"/>
  <c r="E12" i="103"/>
  <c r="D12" i="103"/>
  <c r="C12" i="103"/>
  <c r="F11" i="103"/>
  <c r="E11" i="103"/>
  <c r="D11" i="103"/>
  <c r="C11" i="103"/>
  <c r="F10" i="103"/>
  <c r="E10" i="103"/>
  <c r="D10" i="103"/>
  <c r="C10" i="103"/>
  <c r="F9" i="103"/>
  <c r="E9" i="103"/>
  <c r="D9" i="103"/>
  <c r="C9" i="103"/>
  <c r="F8" i="103"/>
  <c r="E8" i="103"/>
  <c r="D8" i="103"/>
  <c r="C8" i="103"/>
  <c r="F7" i="103"/>
  <c r="E7" i="103"/>
  <c r="D7" i="103"/>
  <c r="C7" i="103"/>
  <c r="F6" i="103"/>
  <c r="E6" i="103"/>
  <c r="D6" i="103"/>
  <c r="C6" i="103"/>
  <c r="F5" i="103"/>
  <c r="E5" i="103"/>
  <c r="D5" i="103"/>
  <c r="C5" i="103"/>
  <c r="F4" i="103"/>
  <c r="E4" i="103"/>
  <c r="D4" i="103"/>
  <c r="C4" i="103"/>
  <c r="F3" i="103"/>
  <c r="E3" i="103"/>
  <c r="D3" i="103"/>
  <c r="C3" i="103"/>
  <c r="F2" i="103"/>
  <c r="E2" i="103"/>
  <c r="D2" i="103"/>
  <c r="C2" i="103"/>
  <c r="K15" i="103"/>
  <c r="L15" i="103" s="1"/>
  <c r="I15" i="103"/>
  <c r="J15" i="103" s="1"/>
  <c r="G15" i="103"/>
  <c r="H15" i="103" s="1"/>
  <c r="K14" i="103"/>
  <c r="L14" i="103" s="1"/>
  <c r="I14" i="103"/>
  <c r="J14" i="103" s="1"/>
  <c r="G14" i="103"/>
  <c r="H14" i="103" s="1"/>
  <c r="K13" i="103"/>
  <c r="L13" i="103" s="1"/>
  <c r="I13" i="103"/>
  <c r="J13" i="103" s="1"/>
  <c r="G13" i="103"/>
  <c r="H13" i="103" s="1"/>
  <c r="K12" i="103"/>
  <c r="L12" i="103" s="1"/>
  <c r="I12" i="103"/>
  <c r="J12" i="103" s="1"/>
  <c r="G12" i="103"/>
  <c r="H12" i="103" s="1"/>
  <c r="K11" i="103"/>
  <c r="L11" i="103" s="1"/>
  <c r="I11" i="103"/>
  <c r="J11" i="103" s="1"/>
  <c r="G11" i="103"/>
  <c r="H11" i="103" s="1"/>
  <c r="K10" i="103"/>
  <c r="L10" i="103" s="1"/>
  <c r="I10" i="103"/>
  <c r="J10" i="103" s="1"/>
  <c r="G10" i="103"/>
  <c r="H10" i="103" s="1"/>
  <c r="K9" i="103"/>
  <c r="L9" i="103" s="1"/>
  <c r="I9" i="103"/>
  <c r="J9" i="103" s="1"/>
  <c r="G9" i="103"/>
  <c r="H9" i="103" s="1"/>
  <c r="K8" i="103"/>
  <c r="L8" i="103" s="1"/>
  <c r="I8" i="103"/>
  <c r="J8" i="103" s="1"/>
  <c r="G8" i="103"/>
  <c r="H8" i="103" s="1"/>
  <c r="K7" i="103"/>
  <c r="L7" i="103" s="1"/>
  <c r="I7" i="103"/>
  <c r="J7" i="103" s="1"/>
  <c r="G7" i="103"/>
  <c r="H7" i="103" s="1"/>
  <c r="K6" i="103"/>
  <c r="L6" i="103" s="1"/>
  <c r="I6" i="103"/>
  <c r="J6" i="103" s="1"/>
  <c r="G6" i="103"/>
  <c r="H6" i="103" s="1"/>
  <c r="K5" i="103"/>
  <c r="L5" i="103" s="1"/>
  <c r="I5" i="103"/>
  <c r="J5" i="103" s="1"/>
  <c r="G5" i="103"/>
  <c r="H5" i="103" s="1"/>
  <c r="K4" i="103"/>
  <c r="L4" i="103" s="1"/>
  <c r="I4" i="103"/>
  <c r="J4" i="103" s="1"/>
  <c r="G4" i="103"/>
  <c r="H4" i="103" s="1"/>
  <c r="K3" i="103"/>
  <c r="L3" i="103" s="1"/>
  <c r="I3" i="103"/>
  <c r="J3" i="103" s="1"/>
  <c r="G3" i="103"/>
  <c r="H3" i="103" s="1"/>
  <c r="K2" i="103"/>
  <c r="L2" i="103" s="1"/>
  <c r="I2" i="103"/>
  <c r="J2" i="103" s="1"/>
  <c r="G2" i="103"/>
  <c r="H2" i="103" s="1"/>
  <c r="V9" i="103"/>
  <c r="V13" i="103" s="1"/>
  <c r="T9" i="103"/>
  <c r="T13" i="103" s="1"/>
  <c r="R9" i="103"/>
  <c r="R13" i="103" s="1"/>
  <c r="P9" i="103"/>
  <c r="P13" i="103" s="1"/>
  <c r="U1" i="103"/>
  <c r="S1" i="103"/>
  <c r="R12" i="117" l="1"/>
  <c r="P12" i="110" a="1"/>
  <c r="T12" i="116"/>
  <c r="T12" i="116" a="1"/>
  <c r="R11" i="116"/>
  <c r="R14" i="116" s="1"/>
  <c r="R12" i="116" a="1"/>
  <c r="T11" i="116"/>
  <c r="T14" i="116" s="1"/>
  <c r="R12" i="116"/>
  <c r="R12" i="114" a="1"/>
  <c r="R12" i="114" s="1"/>
  <c r="T11" i="114"/>
  <c r="T14" i="114" s="1"/>
  <c r="T12" i="114" a="1"/>
  <c r="T12" i="114" s="1"/>
  <c r="P12" i="113" a="1"/>
  <c r="P12" i="113" s="1"/>
  <c r="T12" i="111" a="1"/>
  <c r="T12" i="111" s="1"/>
  <c r="P12" i="111" a="1"/>
  <c r="P12" i="111" s="1"/>
  <c r="V10" i="111"/>
  <c r="V11" i="111" s="1"/>
  <c r="V14" i="111" s="1"/>
  <c r="R10" i="111"/>
  <c r="T12" i="110" a="1"/>
  <c r="T12" i="110" s="1"/>
  <c r="V10" i="110"/>
  <c r="V11" i="110" s="1"/>
  <c r="V14" i="110" s="1"/>
  <c r="R10" i="110"/>
  <c r="R12" i="110" s="1" a="1"/>
  <c r="P12" i="110"/>
  <c r="T12" i="109"/>
  <c r="R10" i="109"/>
  <c r="R11" i="109" s="1"/>
  <c r="R14" i="109" s="1"/>
  <c r="P12" i="109"/>
  <c r="V12" i="109" a="1"/>
  <c r="V12" i="109" s="1"/>
  <c r="V11" i="109"/>
  <c r="V14" i="109" s="1"/>
  <c r="A31" i="21"/>
  <c r="R10" i="108"/>
  <c r="R11" i="108" s="1"/>
  <c r="R14" i="108" s="1"/>
  <c r="P11" i="108"/>
  <c r="P14" i="108" s="1"/>
  <c r="T11" i="108"/>
  <c r="T14" i="108" s="1"/>
  <c r="V11" i="108"/>
  <c r="V14" i="108" s="1"/>
  <c r="P8" i="108"/>
  <c r="P12" i="108" s="1" a="1"/>
  <c r="T8" i="108"/>
  <c r="T12" i="108" s="1" a="1"/>
  <c r="T12" i="108" s="1"/>
  <c r="R8" i="108"/>
  <c r="V8" i="108"/>
  <c r="V12" i="108" s="1" a="1"/>
  <c r="V12" i="108" s="1"/>
  <c r="V10" i="107"/>
  <c r="V11" i="107" s="1"/>
  <c r="V14" i="107" s="1"/>
  <c r="R10" i="107"/>
  <c r="R11" i="107" s="1"/>
  <c r="R14" i="107" s="1"/>
  <c r="P11" i="107"/>
  <c r="P14" i="107" s="1"/>
  <c r="T11" i="107"/>
  <c r="T14" i="107" s="1"/>
  <c r="P8" i="107"/>
  <c r="P12" i="107" s="1" a="1"/>
  <c r="R8" i="107"/>
  <c r="T8" i="107"/>
  <c r="T12" i="107" s="1" a="1"/>
  <c r="T12" i="107" s="1"/>
  <c r="V8" i="107"/>
  <c r="T10" i="106"/>
  <c r="T11" i="106" s="1"/>
  <c r="T14" i="106" s="1"/>
  <c r="J6" i="106"/>
  <c r="J14" i="106"/>
  <c r="J8" i="106"/>
  <c r="J2" i="106"/>
  <c r="J4" i="106"/>
  <c r="J10" i="106"/>
  <c r="J12" i="106"/>
  <c r="H4" i="106"/>
  <c r="H6" i="106"/>
  <c r="H8" i="106"/>
  <c r="H10" i="106"/>
  <c r="H12" i="106"/>
  <c r="H14" i="106"/>
  <c r="R9" i="106"/>
  <c r="R13" i="106" s="1"/>
  <c r="H3" i="106"/>
  <c r="H5" i="106"/>
  <c r="H7" i="106"/>
  <c r="H9" i="106"/>
  <c r="H11" i="106"/>
  <c r="H13" i="106"/>
  <c r="H15" i="106"/>
  <c r="N2" i="106"/>
  <c r="V10" i="106" s="1"/>
  <c r="V8" i="106"/>
  <c r="P8" i="106"/>
  <c r="R8" i="106"/>
  <c r="T8" i="106"/>
  <c r="T11" i="105"/>
  <c r="T14" i="105" s="1"/>
  <c r="P11" i="105"/>
  <c r="P14" i="105" s="1"/>
  <c r="R11" i="105"/>
  <c r="R14" i="105" s="1"/>
  <c r="V11" i="105"/>
  <c r="V14" i="105" s="1"/>
  <c r="T8" i="105"/>
  <c r="T12" i="105" s="1" a="1"/>
  <c r="P8" i="105"/>
  <c r="P12" i="105" s="1" a="1"/>
  <c r="P12" i="105" s="1"/>
  <c r="R8" i="105"/>
  <c r="R12" i="105" s="1" a="1"/>
  <c r="R12" i="105" s="1"/>
  <c r="V8" i="105"/>
  <c r="V12" i="105" s="1" a="1"/>
  <c r="V12" i="105" s="1"/>
  <c r="H7" i="104"/>
  <c r="H10" i="104"/>
  <c r="H15" i="104"/>
  <c r="H4" i="104"/>
  <c r="H9" i="104"/>
  <c r="H12" i="104"/>
  <c r="H3" i="104"/>
  <c r="H5" i="104"/>
  <c r="H6" i="104"/>
  <c r="H8" i="104"/>
  <c r="H11" i="104"/>
  <c r="H13" i="104"/>
  <c r="H14" i="104"/>
  <c r="M2" i="104"/>
  <c r="N2" i="104" s="1"/>
  <c r="K4" i="104"/>
  <c r="L4" i="104" s="1"/>
  <c r="M6" i="104"/>
  <c r="N6" i="104" s="1"/>
  <c r="K8" i="104"/>
  <c r="L8" i="104" s="1"/>
  <c r="M10" i="104"/>
  <c r="N10" i="104" s="1"/>
  <c r="K12" i="104"/>
  <c r="L12" i="104" s="1"/>
  <c r="T9" i="104"/>
  <c r="T13" i="104" s="1"/>
  <c r="M3" i="104"/>
  <c r="N3" i="104" s="1"/>
  <c r="K5" i="104"/>
  <c r="L5" i="104" s="1"/>
  <c r="M7" i="104"/>
  <c r="N7" i="104" s="1"/>
  <c r="K9" i="104"/>
  <c r="L9" i="104" s="1"/>
  <c r="M11" i="104"/>
  <c r="N11" i="104" s="1"/>
  <c r="K13" i="104"/>
  <c r="L13" i="104" s="1"/>
  <c r="M15" i="104"/>
  <c r="N15" i="104" s="1"/>
  <c r="V9" i="104"/>
  <c r="V13" i="104" s="1"/>
  <c r="K2" i="104"/>
  <c r="L2" i="104" s="1"/>
  <c r="M4" i="104"/>
  <c r="N4" i="104" s="1"/>
  <c r="K6" i="104"/>
  <c r="L6" i="104" s="1"/>
  <c r="M8" i="104"/>
  <c r="N8" i="104" s="1"/>
  <c r="K10" i="104"/>
  <c r="L10" i="104" s="1"/>
  <c r="J2" i="104"/>
  <c r="J4" i="104"/>
  <c r="J6" i="104"/>
  <c r="J8" i="104"/>
  <c r="J10" i="104"/>
  <c r="J12" i="104"/>
  <c r="J14" i="104"/>
  <c r="T8" i="104"/>
  <c r="T10" i="103"/>
  <c r="T11" i="103" s="1"/>
  <c r="T14" i="103" s="1"/>
  <c r="P8" i="104"/>
  <c r="R8" i="104"/>
  <c r="V8" i="104"/>
  <c r="R10" i="103"/>
  <c r="R11" i="103" s="1"/>
  <c r="R14" i="103" s="1"/>
  <c r="P10" i="103"/>
  <c r="P11" i="103" s="1"/>
  <c r="P14" i="103" s="1"/>
  <c r="M2" i="103"/>
  <c r="N2" i="103" s="1"/>
  <c r="M4" i="103"/>
  <c r="N4" i="103" s="1"/>
  <c r="M6" i="103"/>
  <c r="N6" i="103" s="1"/>
  <c r="M8" i="103"/>
  <c r="N8" i="103" s="1"/>
  <c r="M10" i="103"/>
  <c r="N10" i="103" s="1"/>
  <c r="M11" i="103"/>
  <c r="N11" i="103" s="1"/>
  <c r="M13" i="103"/>
  <c r="N13" i="103" s="1"/>
  <c r="M15" i="103"/>
  <c r="N15" i="103" s="1"/>
  <c r="M3" i="103"/>
  <c r="N3" i="103" s="1"/>
  <c r="M5" i="103"/>
  <c r="N5" i="103" s="1"/>
  <c r="M7" i="103"/>
  <c r="N7" i="103" s="1"/>
  <c r="M9" i="103"/>
  <c r="N9" i="103" s="1"/>
  <c r="M12" i="103"/>
  <c r="N12" i="103" s="1"/>
  <c r="P8" i="103"/>
  <c r="R8" i="103"/>
  <c r="T8" i="103"/>
  <c r="V8" i="103"/>
  <c r="V5" i="102"/>
  <c r="V4" i="102"/>
  <c r="T4" i="102"/>
  <c r="V3" i="102"/>
  <c r="M15" i="102" s="1"/>
  <c r="T3" i="102"/>
  <c r="K15" i="102" s="1"/>
  <c r="L15" i="102" s="1"/>
  <c r="T2" i="102"/>
  <c r="F15" i="102"/>
  <c r="E15" i="102"/>
  <c r="D15" i="102"/>
  <c r="C15" i="102"/>
  <c r="F14" i="102"/>
  <c r="E14" i="102"/>
  <c r="D14" i="102"/>
  <c r="C14" i="102"/>
  <c r="F13" i="102"/>
  <c r="E13" i="102"/>
  <c r="D13" i="102"/>
  <c r="C13" i="102"/>
  <c r="F12" i="102"/>
  <c r="E12" i="102"/>
  <c r="D12" i="102"/>
  <c r="C12" i="102"/>
  <c r="F11" i="102"/>
  <c r="E11" i="102"/>
  <c r="D11" i="102"/>
  <c r="C11" i="102"/>
  <c r="F10" i="102"/>
  <c r="E10" i="102"/>
  <c r="D10" i="102"/>
  <c r="C10" i="102"/>
  <c r="F9" i="102"/>
  <c r="E9" i="102"/>
  <c r="D9" i="102"/>
  <c r="C9" i="102"/>
  <c r="F8" i="102"/>
  <c r="E8" i="102"/>
  <c r="D8" i="102"/>
  <c r="C8" i="102"/>
  <c r="F7" i="102"/>
  <c r="E7" i="102"/>
  <c r="D7" i="102"/>
  <c r="C7" i="102"/>
  <c r="F6" i="102"/>
  <c r="E6" i="102"/>
  <c r="D6" i="102"/>
  <c r="C6" i="102"/>
  <c r="F5" i="102"/>
  <c r="E5" i="102"/>
  <c r="D5" i="102"/>
  <c r="C5" i="102"/>
  <c r="F4" i="102"/>
  <c r="E4" i="102"/>
  <c r="D4" i="102"/>
  <c r="C4" i="102"/>
  <c r="F3" i="102"/>
  <c r="E3" i="102"/>
  <c r="D3" i="102"/>
  <c r="C3" i="102"/>
  <c r="F2" i="102"/>
  <c r="E2" i="102"/>
  <c r="D2" i="102"/>
  <c r="C2" i="102"/>
  <c r="P9" i="102" s="1"/>
  <c r="P13" i="102" s="1"/>
  <c r="I15" i="102"/>
  <c r="J15" i="102" s="1"/>
  <c r="G15" i="102"/>
  <c r="H15" i="102" s="1"/>
  <c r="I14" i="102"/>
  <c r="J14" i="102" s="1"/>
  <c r="G14" i="102"/>
  <c r="I13" i="102"/>
  <c r="J13" i="102" s="1"/>
  <c r="G13" i="102"/>
  <c r="H13" i="102" s="1"/>
  <c r="I12" i="102"/>
  <c r="J12" i="102" s="1"/>
  <c r="G12" i="102"/>
  <c r="I11" i="102"/>
  <c r="J11" i="102" s="1"/>
  <c r="G11" i="102"/>
  <c r="H11" i="102" s="1"/>
  <c r="I10" i="102"/>
  <c r="J10" i="102" s="1"/>
  <c r="G10" i="102"/>
  <c r="I9" i="102"/>
  <c r="J9" i="102" s="1"/>
  <c r="G9" i="102"/>
  <c r="H9" i="102" s="1"/>
  <c r="I8" i="102"/>
  <c r="J8" i="102" s="1"/>
  <c r="G8" i="102"/>
  <c r="I7" i="102"/>
  <c r="J7" i="102" s="1"/>
  <c r="G7" i="102"/>
  <c r="H7" i="102" s="1"/>
  <c r="I6" i="102"/>
  <c r="J6" i="102" s="1"/>
  <c r="G6" i="102"/>
  <c r="I5" i="102"/>
  <c r="J5" i="102" s="1"/>
  <c r="G5" i="102"/>
  <c r="H5" i="102" s="1"/>
  <c r="I4" i="102"/>
  <c r="J4" i="102" s="1"/>
  <c r="G4" i="102"/>
  <c r="I3" i="102"/>
  <c r="J3" i="102" s="1"/>
  <c r="G3" i="102"/>
  <c r="H3" i="102" s="1"/>
  <c r="I2" i="102"/>
  <c r="J2" i="102" s="1"/>
  <c r="G2" i="102"/>
  <c r="R9" i="102"/>
  <c r="R13" i="102" s="1"/>
  <c r="U1" i="102"/>
  <c r="S1" i="102"/>
  <c r="V5" i="101"/>
  <c r="V4" i="101"/>
  <c r="M9" i="101" s="1"/>
  <c r="T4" i="101"/>
  <c r="V3" i="101"/>
  <c r="M15" i="101" s="1"/>
  <c r="N15" i="101" s="1"/>
  <c r="T3" i="101"/>
  <c r="T2" i="101"/>
  <c r="K7" i="101" s="1"/>
  <c r="L7" i="101" s="1"/>
  <c r="F15" i="101"/>
  <c r="E15" i="101"/>
  <c r="D15" i="101"/>
  <c r="C15" i="101"/>
  <c r="F14" i="101"/>
  <c r="E14" i="101"/>
  <c r="D14" i="101"/>
  <c r="C14" i="101"/>
  <c r="F13" i="101"/>
  <c r="E13" i="101"/>
  <c r="D13" i="101"/>
  <c r="C13" i="101"/>
  <c r="F12" i="101"/>
  <c r="E12" i="101"/>
  <c r="D12" i="101"/>
  <c r="C12" i="101"/>
  <c r="F11" i="101"/>
  <c r="E11" i="101"/>
  <c r="D11" i="101"/>
  <c r="C11" i="101"/>
  <c r="F10" i="101"/>
  <c r="E10" i="101"/>
  <c r="D10" i="101"/>
  <c r="C10" i="101"/>
  <c r="F9" i="101"/>
  <c r="E9" i="101"/>
  <c r="D9" i="101"/>
  <c r="C9" i="101"/>
  <c r="F8" i="101"/>
  <c r="E8" i="101"/>
  <c r="D8" i="101"/>
  <c r="C8" i="101"/>
  <c r="F7" i="101"/>
  <c r="E7" i="101"/>
  <c r="D7" i="101"/>
  <c r="C7" i="101"/>
  <c r="F6" i="101"/>
  <c r="E6" i="101"/>
  <c r="D6" i="101"/>
  <c r="C6" i="101"/>
  <c r="F5" i="101"/>
  <c r="E5" i="101"/>
  <c r="D5" i="101"/>
  <c r="C5" i="101"/>
  <c r="F4" i="101"/>
  <c r="E4" i="101"/>
  <c r="D4" i="101"/>
  <c r="C4" i="101"/>
  <c r="F3" i="101"/>
  <c r="E3" i="101"/>
  <c r="D3" i="101"/>
  <c r="C3" i="101"/>
  <c r="F2" i="101"/>
  <c r="V8" i="101" s="1"/>
  <c r="E2" i="101"/>
  <c r="D2" i="101"/>
  <c r="C2" i="101"/>
  <c r="I15" i="101"/>
  <c r="J15" i="101" s="1"/>
  <c r="G15" i="101"/>
  <c r="H15" i="101" s="1"/>
  <c r="I14" i="101"/>
  <c r="J14" i="101" s="1"/>
  <c r="G14" i="101"/>
  <c r="H14" i="101" s="1"/>
  <c r="I13" i="101"/>
  <c r="J13" i="101" s="1"/>
  <c r="G13" i="101"/>
  <c r="H13" i="101" s="1"/>
  <c r="I12" i="101"/>
  <c r="J12" i="101" s="1"/>
  <c r="G12" i="101"/>
  <c r="H12" i="101" s="1"/>
  <c r="I11" i="101"/>
  <c r="J11" i="101" s="1"/>
  <c r="G11" i="101"/>
  <c r="H11" i="101" s="1"/>
  <c r="I10" i="101"/>
  <c r="J10" i="101" s="1"/>
  <c r="G10" i="101"/>
  <c r="H10" i="101" s="1"/>
  <c r="I9" i="101"/>
  <c r="J9" i="101" s="1"/>
  <c r="G9" i="101"/>
  <c r="K8" i="101"/>
  <c r="L8" i="101" s="1"/>
  <c r="I8" i="101"/>
  <c r="J8" i="101" s="1"/>
  <c r="G8" i="101"/>
  <c r="H8" i="101" s="1"/>
  <c r="M7" i="101"/>
  <c r="I7" i="101"/>
  <c r="J7" i="101" s="1"/>
  <c r="G7" i="101"/>
  <c r="I6" i="101"/>
  <c r="J6" i="101" s="1"/>
  <c r="G6" i="101"/>
  <c r="H6" i="101" s="1"/>
  <c r="I5" i="101"/>
  <c r="J5" i="101" s="1"/>
  <c r="G5" i="101"/>
  <c r="K4" i="101"/>
  <c r="L4" i="101" s="1"/>
  <c r="I4" i="101"/>
  <c r="J4" i="101" s="1"/>
  <c r="G4" i="101"/>
  <c r="H4" i="101" s="1"/>
  <c r="M3" i="101"/>
  <c r="I3" i="101"/>
  <c r="J3" i="101" s="1"/>
  <c r="G3" i="101"/>
  <c r="I2" i="101"/>
  <c r="J2" i="101" s="1"/>
  <c r="G2" i="101"/>
  <c r="R9" i="101"/>
  <c r="R13" i="101" s="1"/>
  <c r="P8" i="101"/>
  <c r="U1" i="101"/>
  <c r="S1" i="101"/>
  <c r="V12" i="111" l="1" a="1"/>
  <c r="V12" i="110" a="1"/>
  <c r="V12" i="110" s="1"/>
  <c r="R12" i="108" a="1"/>
  <c r="R12" i="108" s="1"/>
  <c r="V12" i="107" a="1"/>
  <c r="V12" i="107" s="1"/>
  <c r="R12" i="111" a="1"/>
  <c r="R12" i="111" s="1"/>
  <c r="V12" i="111"/>
  <c r="R11" i="111"/>
  <c r="R14" i="111" s="1"/>
  <c r="R12" i="110"/>
  <c r="R11" i="110"/>
  <c r="R14" i="110" s="1"/>
  <c r="R12" i="107" a="1"/>
  <c r="R12" i="107" s="1"/>
  <c r="R12" i="109" a="1"/>
  <c r="R12" i="109" s="1"/>
  <c r="A32" i="21"/>
  <c r="P12" i="108"/>
  <c r="T12" i="106" a="1"/>
  <c r="T12" i="106" s="1"/>
  <c r="P12" i="107"/>
  <c r="R10" i="106"/>
  <c r="P10" i="106"/>
  <c r="P11" i="106" s="1"/>
  <c r="P14" i="106" s="1"/>
  <c r="V12" i="106" a="1"/>
  <c r="V12" i="106" s="1"/>
  <c r="V11" i="106"/>
  <c r="V14" i="106" s="1"/>
  <c r="T12" i="105"/>
  <c r="T12" i="103" a="1"/>
  <c r="T12" i="103" s="1"/>
  <c r="R12" i="103" a="1"/>
  <c r="R12" i="103" s="1"/>
  <c r="R10" i="104"/>
  <c r="R11" i="104" s="1"/>
  <c r="R14" i="104" s="1"/>
  <c r="P10" i="104"/>
  <c r="P11" i="104" s="1"/>
  <c r="P14" i="104" s="1"/>
  <c r="T10" i="104"/>
  <c r="V10" i="104"/>
  <c r="P12" i="103" a="1"/>
  <c r="P12" i="103" s="1"/>
  <c r="V10" i="103"/>
  <c r="V11" i="103" s="1"/>
  <c r="V14" i="103" s="1"/>
  <c r="K2" i="102"/>
  <c r="L2" i="102" s="1"/>
  <c r="K4" i="102"/>
  <c r="L4" i="102" s="1"/>
  <c r="K6" i="102"/>
  <c r="L6" i="102" s="1"/>
  <c r="K8" i="102"/>
  <c r="L8" i="102" s="1"/>
  <c r="K10" i="102"/>
  <c r="L10" i="102" s="1"/>
  <c r="K12" i="102"/>
  <c r="L12" i="102" s="1"/>
  <c r="K14" i="102"/>
  <c r="L14" i="102" s="1"/>
  <c r="T9" i="102"/>
  <c r="T13" i="102" s="1"/>
  <c r="M3" i="102"/>
  <c r="N3" i="102" s="1"/>
  <c r="M5" i="102"/>
  <c r="N5" i="102" s="1"/>
  <c r="M7" i="102"/>
  <c r="N7" i="102" s="1"/>
  <c r="M9" i="102"/>
  <c r="N9" i="102" s="1"/>
  <c r="M12" i="102"/>
  <c r="N12" i="102" s="1"/>
  <c r="M14" i="102"/>
  <c r="N14" i="102" s="1"/>
  <c r="V9" i="102"/>
  <c r="V13" i="102" s="1"/>
  <c r="N15" i="102"/>
  <c r="K3" i="102"/>
  <c r="L3" i="102" s="1"/>
  <c r="K5" i="102"/>
  <c r="L5" i="102" s="1"/>
  <c r="K7" i="102"/>
  <c r="L7" i="102" s="1"/>
  <c r="K9" i="102"/>
  <c r="L9" i="102" s="1"/>
  <c r="K11" i="102"/>
  <c r="L11" i="102" s="1"/>
  <c r="K13" i="102"/>
  <c r="L13" i="102" s="1"/>
  <c r="M2" i="102"/>
  <c r="M4" i="102"/>
  <c r="N4" i="102" s="1"/>
  <c r="M6" i="102"/>
  <c r="N6" i="102" s="1"/>
  <c r="M8" i="102"/>
  <c r="N8" i="102" s="1"/>
  <c r="M10" i="102"/>
  <c r="N10" i="102" s="1"/>
  <c r="M11" i="102"/>
  <c r="N11" i="102" s="1"/>
  <c r="M13" i="102"/>
  <c r="N13" i="102" s="1"/>
  <c r="R10" i="102"/>
  <c r="R11" i="102" s="1"/>
  <c r="R14" i="102" s="1"/>
  <c r="H4" i="102"/>
  <c r="H6" i="102"/>
  <c r="H8" i="102"/>
  <c r="H10" i="102"/>
  <c r="H12" i="102"/>
  <c r="H14" i="102"/>
  <c r="H2" i="102"/>
  <c r="R8" i="102"/>
  <c r="N2" i="102"/>
  <c r="V8" i="102"/>
  <c r="P8" i="102"/>
  <c r="T8" i="102"/>
  <c r="M4" i="101"/>
  <c r="N4" i="101" s="1"/>
  <c r="K5" i="101"/>
  <c r="L5" i="101" s="1"/>
  <c r="M8" i="101"/>
  <c r="N8" i="101" s="1"/>
  <c r="K9" i="101"/>
  <c r="L9" i="101" s="1"/>
  <c r="T9" i="101"/>
  <c r="T13" i="101" s="1"/>
  <c r="K2" i="101"/>
  <c r="L2" i="101" s="1"/>
  <c r="M5" i="101"/>
  <c r="N5" i="101" s="1"/>
  <c r="K6" i="101"/>
  <c r="L6" i="101" s="1"/>
  <c r="K10" i="101"/>
  <c r="L10" i="101" s="1"/>
  <c r="K11" i="101"/>
  <c r="L11" i="101" s="1"/>
  <c r="K12" i="101"/>
  <c r="L12" i="101" s="1"/>
  <c r="K13" i="101"/>
  <c r="L13" i="101" s="1"/>
  <c r="K14" i="101"/>
  <c r="L14" i="101" s="1"/>
  <c r="K15" i="101"/>
  <c r="L15" i="101" s="1"/>
  <c r="M2" i="101"/>
  <c r="N2" i="101" s="1"/>
  <c r="K3" i="101"/>
  <c r="L3" i="101" s="1"/>
  <c r="M6" i="101"/>
  <c r="N6" i="101" s="1"/>
  <c r="M10" i="101"/>
  <c r="N10" i="101" s="1"/>
  <c r="M11" i="101"/>
  <c r="N11" i="101" s="1"/>
  <c r="M12" i="101"/>
  <c r="N12" i="101" s="1"/>
  <c r="M13" i="101"/>
  <c r="N13" i="101" s="1"/>
  <c r="M14" i="101"/>
  <c r="N14" i="101" s="1"/>
  <c r="N3" i="101"/>
  <c r="N7" i="101"/>
  <c r="N9" i="101"/>
  <c r="R10" i="101"/>
  <c r="R11" i="101" s="1"/>
  <c r="R14" i="101" s="1"/>
  <c r="H3" i="101"/>
  <c r="H5" i="101"/>
  <c r="H7" i="101"/>
  <c r="H9" i="101"/>
  <c r="H2" i="101"/>
  <c r="V9" i="101"/>
  <c r="V13" i="101" s="1"/>
  <c r="P9" i="101"/>
  <c r="P13" i="101" s="1"/>
  <c r="R8" i="101"/>
  <c r="T8" i="101"/>
  <c r="F15" i="100"/>
  <c r="E15" i="100"/>
  <c r="D15" i="100"/>
  <c r="C15" i="100"/>
  <c r="F14" i="100"/>
  <c r="E14" i="100"/>
  <c r="D14" i="100"/>
  <c r="C14" i="100"/>
  <c r="F13" i="100"/>
  <c r="E13" i="100"/>
  <c r="D13" i="100"/>
  <c r="C13" i="100"/>
  <c r="F12" i="100"/>
  <c r="E12" i="100"/>
  <c r="D12" i="100"/>
  <c r="C12" i="100"/>
  <c r="F11" i="100"/>
  <c r="E11" i="100"/>
  <c r="D11" i="100"/>
  <c r="C11" i="100"/>
  <c r="F10" i="100"/>
  <c r="E10" i="100"/>
  <c r="D10" i="100"/>
  <c r="C10" i="100"/>
  <c r="F9" i="100"/>
  <c r="E9" i="100"/>
  <c r="D9" i="100"/>
  <c r="C9" i="100"/>
  <c r="F8" i="100"/>
  <c r="E8" i="100"/>
  <c r="D8" i="100"/>
  <c r="C8" i="100"/>
  <c r="F7" i="100"/>
  <c r="E7" i="100"/>
  <c r="D7" i="100"/>
  <c r="C7" i="100"/>
  <c r="F6" i="100"/>
  <c r="E6" i="100"/>
  <c r="D6" i="100"/>
  <c r="C6" i="100"/>
  <c r="F5" i="100"/>
  <c r="E5" i="100"/>
  <c r="D5" i="100"/>
  <c r="C5" i="100"/>
  <c r="F4" i="100"/>
  <c r="E4" i="100"/>
  <c r="D4" i="100"/>
  <c r="C4" i="100"/>
  <c r="F3" i="100"/>
  <c r="E3" i="100"/>
  <c r="D3" i="100"/>
  <c r="C3" i="100"/>
  <c r="F2" i="100"/>
  <c r="E2" i="100"/>
  <c r="D2" i="100"/>
  <c r="C2" i="100"/>
  <c r="M15" i="100"/>
  <c r="N15" i="100" s="1"/>
  <c r="K15" i="100"/>
  <c r="L15" i="100" s="1"/>
  <c r="I15" i="100"/>
  <c r="J15" i="100" s="1"/>
  <c r="G15" i="100"/>
  <c r="H15" i="100" s="1"/>
  <c r="M14" i="100"/>
  <c r="N14" i="100" s="1"/>
  <c r="K14" i="100"/>
  <c r="L14" i="100" s="1"/>
  <c r="I14" i="100"/>
  <c r="J14" i="100" s="1"/>
  <c r="G14" i="100"/>
  <c r="H14" i="100" s="1"/>
  <c r="M13" i="100"/>
  <c r="N13" i="100" s="1"/>
  <c r="K13" i="100"/>
  <c r="L13" i="100" s="1"/>
  <c r="I13" i="100"/>
  <c r="J13" i="100" s="1"/>
  <c r="G13" i="100"/>
  <c r="H13" i="100" s="1"/>
  <c r="M12" i="100"/>
  <c r="N12" i="100" s="1"/>
  <c r="K12" i="100"/>
  <c r="L12" i="100" s="1"/>
  <c r="I12" i="100"/>
  <c r="J12" i="100" s="1"/>
  <c r="G12" i="100"/>
  <c r="H12" i="100" s="1"/>
  <c r="M11" i="100"/>
  <c r="N11" i="100" s="1"/>
  <c r="K11" i="100"/>
  <c r="L11" i="100" s="1"/>
  <c r="I11" i="100"/>
  <c r="J11" i="100" s="1"/>
  <c r="G11" i="100"/>
  <c r="H11" i="100" s="1"/>
  <c r="M10" i="100"/>
  <c r="N10" i="100" s="1"/>
  <c r="K10" i="100"/>
  <c r="L10" i="100" s="1"/>
  <c r="I10" i="100"/>
  <c r="J10" i="100" s="1"/>
  <c r="G10" i="100"/>
  <c r="H10" i="100" s="1"/>
  <c r="M9" i="100"/>
  <c r="N9" i="100" s="1"/>
  <c r="K9" i="100"/>
  <c r="L9" i="100" s="1"/>
  <c r="I9" i="100"/>
  <c r="J9" i="100" s="1"/>
  <c r="G9" i="100"/>
  <c r="H9" i="100" s="1"/>
  <c r="M8" i="100"/>
  <c r="N8" i="100" s="1"/>
  <c r="K8" i="100"/>
  <c r="L8" i="100" s="1"/>
  <c r="I8" i="100"/>
  <c r="J8" i="100" s="1"/>
  <c r="G8" i="100"/>
  <c r="H8" i="100" s="1"/>
  <c r="M7" i="100"/>
  <c r="N7" i="100" s="1"/>
  <c r="K7" i="100"/>
  <c r="L7" i="100" s="1"/>
  <c r="I7" i="100"/>
  <c r="J7" i="100" s="1"/>
  <c r="G7" i="100"/>
  <c r="H7" i="100" s="1"/>
  <c r="M6" i="100"/>
  <c r="N6" i="100" s="1"/>
  <c r="K6" i="100"/>
  <c r="L6" i="100" s="1"/>
  <c r="I6" i="100"/>
  <c r="J6" i="100" s="1"/>
  <c r="G6" i="100"/>
  <c r="H6" i="100" s="1"/>
  <c r="M5" i="100"/>
  <c r="N5" i="100" s="1"/>
  <c r="K5" i="100"/>
  <c r="L5" i="100" s="1"/>
  <c r="I5" i="100"/>
  <c r="J5" i="100" s="1"/>
  <c r="G5" i="100"/>
  <c r="H5" i="100" s="1"/>
  <c r="M4" i="100"/>
  <c r="N4" i="100" s="1"/>
  <c r="K4" i="100"/>
  <c r="L4" i="100" s="1"/>
  <c r="I4" i="100"/>
  <c r="J4" i="100" s="1"/>
  <c r="G4" i="100"/>
  <c r="H4" i="100" s="1"/>
  <c r="M3" i="100"/>
  <c r="N3" i="100" s="1"/>
  <c r="K3" i="100"/>
  <c r="L3" i="100" s="1"/>
  <c r="I3" i="100"/>
  <c r="J3" i="100" s="1"/>
  <c r="G3" i="100"/>
  <c r="H3" i="100" s="1"/>
  <c r="M2" i="100"/>
  <c r="N2" i="100" s="1"/>
  <c r="K2" i="100"/>
  <c r="L2" i="100" s="1"/>
  <c r="T10" i="100" s="1"/>
  <c r="I2" i="100"/>
  <c r="J2" i="100" s="1"/>
  <c r="R10" i="100" s="1"/>
  <c r="G2" i="100"/>
  <c r="H2" i="100" s="1"/>
  <c r="P10" i="100" s="1"/>
  <c r="V9" i="100"/>
  <c r="V13" i="100" s="1"/>
  <c r="T9" i="100"/>
  <c r="T13" i="100" s="1"/>
  <c r="R9" i="100"/>
  <c r="R13" i="100" s="1"/>
  <c r="P9" i="100"/>
  <c r="P13" i="100" s="1"/>
  <c r="U1" i="100"/>
  <c r="S1" i="100"/>
  <c r="F15" i="99"/>
  <c r="E15" i="99"/>
  <c r="D15" i="99"/>
  <c r="C15" i="99"/>
  <c r="F14" i="99"/>
  <c r="E14" i="99"/>
  <c r="D14" i="99"/>
  <c r="C14" i="99"/>
  <c r="F13" i="99"/>
  <c r="E13" i="99"/>
  <c r="D13" i="99"/>
  <c r="C13" i="99"/>
  <c r="F12" i="99"/>
  <c r="E12" i="99"/>
  <c r="D12" i="99"/>
  <c r="C12" i="99"/>
  <c r="F11" i="99"/>
  <c r="E11" i="99"/>
  <c r="D11" i="99"/>
  <c r="C11" i="99"/>
  <c r="F10" i="99"/>
  <c r="E10" i="99"/>
  <c r="D10" i="99"/>
  <c r="C10" i="99"/>
  <c r="F9" i="99"/>
  <c r="E9" i="99"/>
  <c r="D9" i="99"/>
  <c r="C9" i="99"/>
  <c r="F8" i="99"/>
  <c r="E8" i="99"/>
  <c r="D8" i="99"/>
  <c r="C8" i="99"/>
  <c r="F7" i="99"/>
  <c r="E7" i="99"/>
  <c r="D7" i="99"/>
  <c r="C7" i="99"/>
  <c r="F6" i="99"/>
  <c r="E6" i="99"/>
  <c r="D6" i="99"/>
  <c r="C6" i="99"/>
  <c r="F5" i="99"/>
  <c r="E5" i="99"/>
  <c r="D5" i="99"/>
  <c r="C5" i="99"/>
  <c r="F4" i="99"/>
  <c r="E4" i="99"/>
  <c r="D4" i="99"/>
  <c r="C4" i="99"/>
  <c r="F3" i="99"/>
  <c r="E3" i="99"/>
  <c r="D3" i="99"/>
  <c r="C3" i="99"/>
  <c r="F2" i="99"/>
  <c r="E2" i="99"/>
  <c r="D2" i="99"/>
  <c r="C2" i="99"/>
  <c r="M15" i="99"/>
  <c r="N15" i="99" s="1"/>
  <c r="K15" i="99"/>
  <c r="L15" i="99" s="1"/>
  <c r="I15" i="99"/>
  <c r="J15" i="99" s="1"/>
  <c r="G15" i="99"/>
  <c r="H15" i="99" s="1"/>
  <c r="M14" i="99"/>
  <c r="N14" i="99" s="1"/>
  <c r="K14" i="99"/>
  <c r="L14" i="99" s="1"/>
  <c r="I14" i="99"/>
  <c r="J14" i="99" s="1"/>
  <c r="G14" i="99"/>
  <c r="H14" i="99" s="1"/>
  <c r="M13" i="99"/>
  <c r="N13" i="99" s="1"/>
  <c r="K13" i="99"/>
  <c r="L13" i="99" s="1"/>
  <c r="I13" i="99"/>
  <c r="J13" i="99" s="1"/>
  <c r="G13" i="99"/>
  <c r="H13" i="99" s="1"/>
  <c r="M12" i="99"/>
  <c r="N12" i="99" s="1"/>
  <c r="K12" i="99"/>
  <c r="L12" i="99" s="1"/>
  <c r="I12" i="99"/>
  <c r="J12" i="99" s="1"/>
  <c r="G12" i="99"/>
  <c r="H12" i="99" s="1"/>
  <c r="M11" i="99"/>
  <c r="N11" i="99" s="1"/>
  <c r="K11" i="99"/>
  <c r="L11" i="99" s="1"/>
  <c r="I11" i="99"/>
  <c r="J11" i="99" s="1"/>
  <c r="G11" i="99"/>
  <c r="H11" i="99" s="1"/>
  <c r="M10" i="99"/>
  <c r="N10" i="99" s="1"/>
  <c r="K10" i="99"/>
  <c r="L10" i="99" s="1"/>
  <c r="I10" i="99"/>
  <c r="J10" i="99" s="1"/>
  <c r="G10" i="99"/>
  <c r="H10" i="99" s="1"/>
  <c r="M9" i="99"/>
  <c r="N9" i="99" s="1"/>
  <c r="K9" i="99"/>
  <c r="L9" i="99" s="1"/>
  <c r="I9" i="99"/>
  <c r="J9" i="99" s="1"/>
  <c r="G9" i="99"/>
  <c r="H9" i="99" s="1"/>
  <c r="M8" i="99"/>
  <c r="N8" i="99" s="1"/>
  <c r="K8" i="99"/>
  <c r="L8" i="99" s="1"/>
  <c r="I8" i="99"/>
  <c r="J8" i="99" s="1"/>
  <c r="G8" i="99"/>
  <c r="H8" i="99" s="1"/>
  <c r="M7" i="99"/>
  <c r="N7" i="99" s="1"/>
  <c r="K7" i="99"/>
  <c r="L7" i="99" s="1"/>
  <c r="I7" i="99"/>
  <c r="J7" i="99" s="1"/>
  <c r="G7" i="99"/>
  <c r="H7" i="99" s="1"/>
  <c r="M6" i="99"/>
  <c r="N6" i="99" s="1"/>
  <c r="K6" i="99"/>
  <c r="L6" i="99" s="1"/>
  <c r="I6" i="99"/>
  <c r="J6" i="99" s="1"/>
  <c r="G6" i="99"/>
  <c r="H6" i="99" s="1"/>
  <c r="M5" i="99"/>
  <c r="N5" i="99" s="1"/>
  <c r="K5" i="99"/>
  <c r="L5" i="99" s="1"/>
  <c r="I5" i="99"/>
  <c r="J5" i="99" s="1"/>
  <c r="G5" i="99"/>
  <c r="H5" i="99" s="1"/>
  <c r="M4" i="99"/>
  <c r="N4" i="99" s="1"/>
  <c r="K4" i="99"/>
  <c r="L4" i="99" s="1"/>
  <c r="I4" i="99"/>
  <c r="J4" i="99" s="1"/>
  <c r="G4" i="99"/>
  <c r="H4" i="99" s="1"/>
  <c r="M3" i="99"/>
  <c r="N3" i="99" s="1"/>
  <c r="K3" i="99"/>
  <c r="L3" i="99" s="1"/>
  <c r="I3" i="99"/>
  <c r="J3" i="99" s="1"/>
  <c r="G3" i="99"/>
  <c r="H3" i="99" s="1"/>
  <c r="M2" i="99"/>
  <c r="N2" i="99" s="1"/>
  <c r="V10" i="99" s="1"/>
  <c r="K2" i="99"/>
  <c r="L2" i="99" s="1"/>
  <c r="T10" i="99" s="1"/>
  <c r="I2" i="99"/>
  <c r="J2" i="99" s="1"/>
  <c r="R10" i="99" s="1"/>
  <c r="G2" i="99"/>
  <c r="H2" i="99" s="1"/>
  <c r="P10" i="99" s="1"/>
  <c r="V9" i="99"/>
  <c r="V13" i="99" s="1"/>
  <c r="T9" i="99"/>
  <c r="T13" i="99" s="1"/>
  <c r="R8" i="99"/>
  <c r="P9" i="99"/>
  <c r="P13" i="99" s="1"/>
  <c r="U1" i="99"/>
  <c r="S1" i="99"/>
  <c r="F15" i="98"/>
  <c r="E15" i="98"/>
  <c r="D15" i="98"/>
  <c r="C15" i="98"/>
  <c r="F14" i="98"/>
  <c r="E14" i="98"/>
  <c r="D14" i="98"/>
  <c r="C14" i="98"/>
  <c r="F13" i="98"/>
  <c r="E13" i="98"/>
  <c r="D13" i="98"/>
  <c r="C13" i="98"/>
  <c r="F12" i="98"/>
  <c r="E12" i="98"/>
  <c r="D12" i="98"/>
  <c r="C12" i="98"/>
  <c r="F11" i="98"/>
  <c r="E11" i="98"/>
  <c r="D11" i="98"/>
  <c r="C11" i="98"/>
  <c r="F10" i="98"/>
  <c r="E10" i="98"/>
  <c r="D10" i="98"/>
  <c r="C10" i="98"/>
  <c r="F9" i="98"/>
  <c r="E9" i="98"/>
  <c r="D9" i="98"/>
  <c r="C9" i="98"/>
  <c r="F8" i="98"/>
  <c r="E8" i="98"/>
  <c r="D8" i="98"/>
  <c r="C8" i="98"/>
  <c r="F7" i="98"/>
  <c r="E7" i="98"/>
  <c r="D7" i="98"/>
  <c r="C7" i="98"/>
  <c r="F6" i="98"/>
  <c r="E6" i="98"/>
  <c r="D6" i="98"/>
  <c r="C6" i="98"/>
  <c r="F5" i="98"/>
  <c r="E5" i="98"/>
  <c r="D5" i="98"/>
  <c r="C5" i="98"/>
  <c r="F4" i="98"/>
  <c r="E4" i="98"/>
  <c r="D4" i="98"/>
  <c r="C4" i="98"/>
  <c r="F3" i="98"/>
  <c r="E3" i="98"/>
  <c r="D3" i="98"/>
  <c r="C3" i="98"/>
  <c r="F2" i="98"/>
  <c r="E2" i="98"/>
  <c r="D2" i="98"/>
  <c r="C2" i="98"/>
  <c r="M15" i="98"/>
  <c r="N15" i="98" s="1"/>
  <c r="K15" i="98"/>
  <c r="L15" i="98" s="1"/>
  <c r="I15" i="98"/>
  <c r="J15" i="98" s="1"/>
  <c r="G15" i="98"/>
  <c r="H15" i="98" s="1"/>
  <c r="M14" i="98"/>
  <c r="N14" i="98" s="1"/>
  <c r="K14" i="98"/>
  <c r="L14" i="98" s="1"/>
  <c r="I14" i="98"/>
  <c r="J14" i="98" s="1"/>
  <c r="G14" i="98"/>
  <c r="H14" i="98" s="1"/>
  <c r="M13" i="98"/>
  <c r="N13" i="98" s="1"/>
  <c r="K13" i="98"/>
  <c r="L13" i="98" s="1"/>
  <c r="I13" i="98"/>
  <c r="J13" i="98" s="1"/>
  <c r="G13" i="98"/>
  <c r="H13" i="98" s="1"/>
  <c r="M12" i="98"/>
  <c r="N12" i="98" s="1"/>
  <c r="K12" i="98"/>
  <c r="L12" i="98" s="1"/>
  <c r="I12" i="98"/>
  <c r="J12" i="98" s="1"/>
  <c r="G12" i="98"/>
  <c r="H12" i="98" s="1"/>
  <c r="M11" i="98"/>
  <c r="N11" i="98" s="1"/>
  <c r="K11" i="98"/>
  <c r="L11" i="98" s="1"/>
  <c r="I11" i="98"/>
  <c r="J11" i="98" s="1"/>
  <c r="G11" i="98"/>
  <c r="H11" i="98" s="1"/>
  <c r="M10" i="98"/>
  <c r="N10" i="98" s="1"/>
  <c r="K10" i="98"/>
  <c r="L10" i="98" s="1"/>
  <c r="I10" i="98"/>
  <c r="J10" i="98" s="1"/>
  <c r="G10" i="98"/>
  <c r="H10" i="98" s="1"/>
  <c r="M9" i="98"/>
  <c r="N9" i="98" s="1"/>
  <c r="K9" i="98"/>
  <c r="L9" i="98" s="1"/>
  <c r="I9" i="98"/>
  <c r="J9" i="98" s="1"/>
  <c r="G9" i="98"/>
  <c r="H9" i="98" s="1"/>
  <c r="M8" i="98"/>
  <c r="N8" i="98" s="1"/>
  <c r="K8" i="98"/>
  <c r="L8" i="98" s="1"/>
  <c r="I8" i="98"/>
  <c r="J8" i="98" s="1"/>
  <c r="G8" i="98"/>
  <c r="H8" i="98" s="1"/>
  <c r="M7" i="98"/>
  <c r="N7" i="98" s="1"/>
  <c r="K7" i="98"/>
  <c r="L7" i="98" s="1"/>
  <c r="I7" i="98"/>
  <c r="J7" i="98" s="1"/>
  <c r="G7" i="98"/>
  <c r="H7" i="98" s="1"/>
  <c r="M6" i="98"/>
  <c r="N6" i="98" s="1"/>
  <c r="K6" i="98"/>
  <c r="L6" i="98" s="1"/>
  <c r="I6" i="98"/>
  <c r="J6" i="98" s="1"/>
  <c r="G6" i="98"/>
  <c r="H6" i="98" s="1"/>
  <c r="M5" i="98"/>
  <c r="N5" i="98" s="1"/>
  <c r="K5" i="98"/>
  <c r="L5" i="98" s="1"/>
  <c r="I5" i="98"/>
  <c r="J5" i="98" s="1"/>
  <c r="G5" i="98"/>
  <c r="H5" i="98" s="1"/>
  <c r="M4" i="98"/>
  <c r="N4" i="98" s="1"/>
  <c r="K4" i="98"/>
  <c r="L4" i="98" s="1"/>
  <c r="I4" i="98"/>
  <c r="J4" i="98" s="1"/>
  <c r="G4" i="98"/>
  <c r="H4" i="98" s="1"/>
  <c r="M3" i="98"/>
  <c r="N3" i="98" s="1"/>
  <c r="K3" i="98"/>
  <c r="L3" i="98" s="1"/>
  <c r="I3" i="98"/>
  <c r="J3" i="98" s="1"/>
  <c r="G3" i="98"/>
  <c r="H3" i="98" s="1"/>
  <c r="M2" i="98"/>
  <c r="N2" i="98" s="1"/>
  <c r="V10" i="98" s="1"/>
  <c r="K2" i="98"/>
  <c r="L2" i="98" s="1"/>
  <c r="I2" i="98"/>
  <c r="J2" i="98" s="1"/>
  <c r="R10" i="98" s="1"/>
  <c r="G2" i="98"/>
  <c r="H2" i="98" s="1"/>
  <c r="V9" i="98"/>
  <c r="V13" i="98" s="1"/>
  <c r="T9" i="98"/>
  <c r="T13" i="98" s="1"/>
  <c r="R9" i="98"/>
  <c r="R13" i="98" s="1"/>
  <c r="P9" i="98"/>
  <c r="P13" i="98" s="1"/>
  <c r="U1" i="98"/>
  <c r="S1" i="98"/>
  <c r="V5" i="97"/>
  <c r="V4" i="97"/>
  <c r="T4" i="97"/>
  <c r="V3" i="97"/>
  <c r="M15" i="97" s="1"/>
  <c r="N15" i="97" s="1"/>
  <c r="T3" i="97"/>
  <c r="T2" i="97"/>
  <c r="F15" i="97"/>
  <c r="E15" i="97"/>
  <c r="D15" i="97"/>
  <c r="C15" i="97"/>
  <c r="F14" i="97"/>
  <c r="E14" i="97"/>
  <c r="D14" i="97"/>
  <c r="C14" i="97"/>
  <c r="F13" i="97"/>
  <c r="E13" i="97"/>
  <c r="D13" i="97"/>
  <c r="C13" i="97"/>
  <c r="F12" i="97"/>
  <c r="E12" i="97"/>
  <c r="D12" i="97"/>
  <c r="C12" i="97"/>
  <c r="F11" i="97"/>
  <c r="E11" i="97"/>
  <c r="D11" i="97"/>
  <c r="C11" i="97"/>
  <c r="F10" i="97"/>
  <c r="E10" i="97"/>
  <c r="D10" i="97"/>
  <c r="C10" i="97"/>
  <c r="F9" i="97"/>
  <c r="E9" i="97"/>
  <c r="D9" i="97"/>
  <c r="C9" i="97"/>
  <c r="F8" i="97"/>
  <c r="E8" i="97"/>
  <c r="D8" i="97"/>
  <c r="C8" i="97"/>
  <c r="F7" i="97"/>
  <c r="E7" i="97"/>
  <c r="D7" i="97"/>
  <c r="C7" i="97"/>
  <c r="F6" i="97"/>
  <c r="E6" i="97"/>
  <c r="D6" i="97"/>
  <c r="C6" i="97"/>
  <c r="F5" i="97"/>
  <c r="E5" i="97"/>
  <c r="D5" i="97"/>
  <c r="C5" i="97"/>
  <c r="F4" i="97"/>
  <c r="E4" i="97"/>
  <c r="D4" i="97"/>
  <c r="C4" i="97"/>
  <c r="F3" i="97"/>
  <c r="E3" i="97"/>
  <c r="D3" i="97"/>
  <c r="C3" i="97"/>
  <c r="F2" i="97"/>
  <c r="E2" i="97"/>
  <c r="D2" i="97"/>
  <c r="C2" i="97"/>
  <c r="K15" i="97"/>
  <c r="L15" i="97" s="1"/>
  <c r="I15" i="97"/>
  <c r="J15" i="97" s="1"/>
  <c r="G15" i="97"/>
  <c r="H15" i="97" s="1"/>
  <c r="K14" i="97"/>
  <c r="L14" i="97" s="1"/>
  <c r="I14" i="97"/>
  <c r="J14" i="97" s="1"/>
  <c r="G14" i="97"/>
  <c r="H14" i="97" s="1"/>
  <c r="K13" i="97"/>
  <c r="L13" i="97" s="1"/>
  <c r="I13" i="97"/>
  <c r="J13" i="97" s="1"/>
  <c r="G13" i="97"/>
  <c r="H13" i="97" s="1"/>
  <c r="K12" i="97"/>
  <c r="L12" i="97" s="1"/>
  <c r="I12" i="97"/>
  <c r="J12" i="97" s="1"/>
  <c r="G12" i="97"/>
  <c r="H12" i="97" s="1"/>
  <c r="K11" i="97"/>
  <c r="L11" i="97" s="1"/>
  <c r="I11" i="97"/>
  <c r="J11" i="97" s="1"/>
  <c r="G11" i="97"/>
  <c r="H11" i="97" s="1"/>
  <c r="K10" i="97"/>
  <c r="L10" i="97" s="1"/>
  <c r="I10" i="97"/>
  <c r="J10" i="97" s="1"/>
  <c r="G10" i="97"/>
  <c r="H10" i="97" s="1"/>
  <c r="K9" i="97"/>
  <c r="L9" i="97" s="1"/>
  <c r="I9" i="97"/>
  <c r="J9" i="97" s="1"/>
  <c r="G9" i="97"/>
  <c r="H9" i="97" s="1"/>
  <c r="K8" i="97"/>
  <c r="L8" i="97" s="1"/>
  <c r="I8" i="97"/>
  <c r="J8" i="97" s="1"/>
  <c r="G8" i="97"/>
  <c r="H8" i="97" s="1"/>
  <c r="K7" i="97"/>
  <c r="L7" i="97" s="1"/>
  <c r="I7" i="97"/>
  <c r="J7" i="97" s="1"/>
  <c r="G7" i="97"/>
  <c r="H7" i="97" s="1"/>
  <c r="K6" i="97"/>
  <c r="L6" i="97" s="1"/>
  <c r="I6" i="97"/>
  <c r="J6" i="97" s="1"/>
  <c r="G6" i="97"/>
  <c r="H6" i="97" s="1"/>
  <c r="K5" i="97"/>
  <c r="L5" i="97" s="1"/>
  <c r="I5" i="97"/>
  <c r="J5" i="97" s="1"/>
  <c r="G5" i="97"/>
  <c r="H5" i="97" s="1"/>
  <c r="K4" i="97"/>
  <c r="L4" i="97" s="1"/>
  <c r="I4" i="97"/>
  <c r="J4" i="97" s="1"/>
  <c r="G4" i="97"/>
  <c r="H4" i="97" s="1"/>
  <c r="K3" i="97"/>
  <c r="L3" i="97" s="1"/>
  <c r="I3" i="97"/>
  <c r="J3" i="97" s="1"/>
  <c r="G3" i="97"/>
  <c r="H3" i="97" s="1"/>
  <c r="K2" i="97"/>
  <c r="L2" i="97" s="1"/>
  <c r="I2" i="97"/>
  <c r="J2" i="97" s="1"/>
  <c r="G2" i="97"/>
  <c r="H2" i="97" s="1"/>
  <c r="T9" i="97"/>
  <c r="T13" i="97" s="1"/>
  <c r="R9" i="97"/>
  <c r="R13" i="97" s="1"/>
  <c r="P8" i="97"/>
  <c r="U1" i="97"/>
  <c r="S1" i="97"/>
  <c r="V5" i="96"/>
  <c r="V4" i="96"/>
  <c r="T4" i="96"/>
  <c r="V3" i="96"/>
  <c r="M15" i="96" s="1"/>
  <c r="N15" i="96" s="1"/>
  <c r="T3" i="96"/>
  <c r="T2" i="96"/>
  <c r="F15" i="96"/>
  <c r="E15" i="96"/>
  <c r="D15" i="96"/>
  <c r="C15" i="96"/>
  <c r="F14" i="96"/>
  <c r="E14" i="96"/>
  <c r="D14" i="96"/>
  <c r="C14" i="96"/>
  <c r="F13" i="96"/>
  <c r="E13" i="96"/>
  <c r="D13" i="96"/>
  <c r="C13" i="96"/>
  <c r="F12" i="96"/>
  <c r="E12" i="96"/>
  <c r="D12" i="96"/>
  <c r="C12" i="96"/>
  <c r="F11" i="96"/>
  <c r="E11" i="96"/>
  <c r="D11" i="96"/>
  <c r="C11" i="96"/>
  <c r="F10" i="96"/>
  <c r="E10" i="96"/>
  <c r="D10" i="96"/>
  <c r="C10" i="96"/>
  <c r="F9" i="96"/>
  <c r="E9" i="96"/>
  <c r="D9" i="96"/>
  <c r="C9" i="96"/>
  <c r="F8" i="96"/>
  <c r="E8" i="96"/>
  <c r="D8" i="96"/>
  <c r="C8" i="96"/>
  <c r="F7" i="96"/>
  <c r="E7" i="96"/>
  <c r="D7" i="96"/>
  <c r="C7" i="96"/>
  <c r="F6" i="96"/>
  <c r="E6" i="96"/>
  <c r="D6" i="96"/>
  <c r="C6" i="96"/>
  <c r="F5" i="96"/>
  <c r="E5" i="96"/>
  <c r="D5" i="96"/>
  <c r="C5" i="96"/>
  <c r="F4" i="96"/>
  <c r="E4" i="96"/>
  <c r="D4" i="96"/>
  <c r="C4" i="96"/>
  <c r="F3" i="96"/>
  <c r="E3" i="96"/>
  <c r="D3" i="96"/>
  <c r="C3" i="96"/>
  <c r="F2" i="96"/>
  <c r="E2" i="96"/>
  <c r="D2" i="96"/>
  <c r="C2" i="96"/>
  <c r="K15" i="96"/>
  <c r="L15" i="96" s="1"/>
  <c r="I15" i="96"/>
  <c r="J15" i="96" s="1"/>
  <c r="G15" i="96"/>
  <c r="H15" i="96" s="1"/>
  <c r="K14" i="96"/>
  <c r="L14" i="96" s="1"/>
  <c r="I14" i="96"/>
  <c r="J14" i="96" s="1"/>
  <c r="G14" i="96"/>
  <c r="H14" i="96" s="1"/>
  <c r="K13" i="96"/>
  <c r="L13" i="96" s="1"/>
  <c r="I13" i="96"/>
  <c r="J13" i="96" s="1"/>
  <c r="G13" i="96"/>
  <c r="H13" i="96" s="1"/>
  <c r="K12" i="96"/>
  <c r="L12" i="96" s="1"/>
  <c r="I12" i="96"/>
  <c r="J12" i="96" s="1"/>
  <c r="G12" i="96"/>
  <c r="H12" i="96" s="1"/>
  <c r="K11" i="96"/>
  <c r="L11" i="96" s="1"/>
  <c r="I11" i="96"/>
  <c r="J11" i="96" s="1"/>
  <c r="G11" i="96"/>
  <c r="H11" i="96" s="1"/>
  <c r="K10" i="96"/>
  <c r="L10" i="96" s="1"/>
  <c r="I10" i="96"/>
  <c r="J10" i="96" s="1"/>
  <c r="G10" i="96"/>
  <c r="H10" i="96" s="1"/>
  <c r="K9" i="96"/>
  <c r="L9" i="96" s="1"/>
  <c r="I9" i="96"/>
  <c r="J9" i="96" s="1"/>
  <c r="G9" i="96"/>
  <c r="H9" i="96" s="1"/>
  <c r="K8" i="96"/>
  <c r="L8" i="96" s="1"/>
  <c r="I8" i="96"/>
  <c r="J8" i="96" s="1"/>
  <c r="G8" i="96"/>
  <c r="H8" i="96" s="1"/>
  <c r="K7" i="96"/>
  <c r="L7" i="96" s="1"/>
  <c r="I7" i="96"/>
  <c r="J7" i="96" s="1"/>
  <c r="G7" i="96"/>
  <c r="H7" i="96" s="1"/>
  <c r="K6" i="96"/>
  <c r="L6" i="96" s="1"/>
  <c r="I6" i="96"/>
  <c r="J6" i="96" s="1"/>
  <c r="G6" i="96"/>
  <c r="H6" i="96" s="1"/>
  <c r="K5" i="96"/>
  <c r="L5" i="96" s="1"/>
  <c r="I5" i="96"/>
  <c r="J5" i="96" s="1"/>
  <c r="G5" i="96"/>
  <c r="H5" i="96" s="1"/>
  <c r="K4" i="96"/>
  <c r="L4" i="96" s="1"/>
  <c r="I4" i="96"/>
  <c r="J4" i="96" s="1"/>
  <c r="G4" i="96"/>
  <c r="H4" i="96" s="1"/>
  <c r="K3" i="96"/>
  <c r="L3" i="96" s="1"/>
  <c r="I3" i="96"/>
  <c r="J3" i="96" s="1"/>
  <c r="G3" i="96"/>
  <c r="H3" i="96" s="1"/>
  <c r="K2" i="96"/>
  <c r="L2" i="96" s="1"/>
  <c r="I2" i="96"/>
  <c r="J2" i="96" s="1"/>
  <c r="G2" i="96"/>
  <c r="H2" i="96" s="1"/>
  <c r="V9" i="96"/>
  <c r="V13" i="96" s="1"/>
  <c r="T9" i="96"/>
  <c r="T13" i="96" s="1"/>
  <c r="R9" i="96"/>
  <c r="R13" i="96" s="1"/>
  <c r="P9" i="96"/>
  <c r="P13" i="96" s="1"/>
  <c r="U1" i="96"/>
  <c r="S1" i="96"/>
  <c r="F15" i="95"/>
  <c r="E15" i="95"/>
  <c r="D15" i="95"/>
  <c r="C15" i="95"/>
  <c r="F14" i="95"/>
  <c r="E14" i="95"/>
  <c r="D14" i="95"/>
  <c r="C14" i="95"/>
  <c r="F13" i="95"/>
  <c r="E13" i="95"/>
  <c r="D13" i="95"/>
  <c r="C13" i="95"/>
  <c r="F12" i="95"/>
  <c r="E12" i="95"/>
  <c r="D12" i="95"/>
  <c r="C12" i="95"/>
  <c r="F11" i="95"/>
  <c r="E11" i="95"/>
  <c r="D11" i="95"/>
  <c r="C11" i="95"/>
  <c r="F10" i="95"/>
  <c r="E10" i="95"/>
  <c r="D10" i="95"/>
  <c r="C10" i="95"/>
  <c r="F9" i="95"/>
  <c r="E9" i="95"/>
  <c r="D9" i="95"/>
  <c r="C9" i="95"/>
  <c r="F8" i="95"/>
  <c r="E8" i="95"/>
  <c r="D8" i="95"/>
  <c r="C8" i="95"/>
  <c r="F7" i="95"/>
  <c r="E7" i="95"/>
  <c r="D7" i="95"/>
  <c r="C7" i="95"/>
  <c r="F6" i="95"/>
  <c r="E6" i="95"/>
  <c r="D6" i="95"/>
  <c r="C6" i="95"/>
  <c r="F5" i="95"/>
  <c r="E5" i="95"/>
  <c r="D5" i="95"/>
  <c r="C5" i="95"/>
  <c r="F4" i="95"/>
  <c r="E4" i="95"/>
  <c r="D4" i="95"/>
  <c r="C4" i="95"/>
  <c r="F3" i="95"/>
  <c r="E3" i="95"/>
  <c r="D3" i="95"/>
  <c r="C3" i="95"/>
  <c r="F2" i="95"/>
  <c r="E2" i="95"/>
  <c r="D2" i="95"/>
  <c r="P9" i="95"/>
  <c r="P13" i="95" s="1"/>
  <c r="C2" i="95"/>
  <c r="I15" i="95"/>
  <c r="G15" i="95"/>
  <c r="I14" i="95"/>
  <c r="J14" i="95" s="1"/>
  <c r="G14" i="95"/>
  <c r="I13" i="95"/>
  <c r="G13" i="95"/>
  <c r="I12" i="95"/>
  <c r="J12" i="95" s="1"/>
  <c r="G12" i="95"/>
  <c r="I11" i="95"/>
  <c r="G11" i="95"/>
  <c r="I10" i="95"/>
  <c r="J10" i="95" s="1"/>
  <c r="G10" i="95"/>
  <c r="I9" i="95"/>
  <c r="G9" i="95"/>
  <c r="I8" i="95"/>
  <c r="J8" i="95" s="1"/>
  <c r="G8" i="95"/>
  <c r="I7" i="95"/>
  <c r="G7" i="95"/>
  <c r="I6" i="95"/>
  <c r="G6" i="95"/>
  <c r="M5" i="95"/>
  <c r="N5" i="95" s="1"/>
  <c r="I5" i="95"/>
  <c r="G5" i="95"/>
  <c r="I4" i="95"/>
  <c r="G4" i="95"/>
  <c r="M3" i="95"/>
  <c r="N3" i="95" s="1"/>
  <c r="I3" i="95"/>
  <c r="J3" i="95" s="1"/>
  <c r="G3" i="95"/>
  <c r="H3" i="95" s="1"/>
  <c r="M15" i="95"/>
  <c r="N15" i="95" s="1"/>
  <c r="K6" i="95"/>
  <c r="L6" i="95" s="1"/>
  <c r="K2" i="95"/>
  <c r="L2" i="95" s="1"/>
  <c r="I2" i="95"/>
  <c r="J2" i="95" s="1"/>
  <c r="G2" i="95"/>
  <c r="H2" i="95" s="1"/>
  <c r="V9" i="95"/>
  <c r="V13" i="95" s="1"/>
  <c r="T9" i="95"/>
  <c r="T13" i="95" s="1"/>
  <c r="R9" i="95"/>
  <c r="R13" i="95" s="1"/>
  <c r="U1" i="95"/>
  <c r="S1" i="95"/>
  <c r="M3" i="22"/>
  <c r="M4" i="22"/>
  <c r="M5" i="22"/>
  <c r="M6" i="22"/>
  <c r="M7" i="22"/>
  <c r="M8" i="22"/>
  <c r="M9" i="22"/>
  <c r="M10" i="22"/>
  <c r="M11" i="22"/>
  <c r="M12" i="22"/>
  <c r="M13" i="22"/>
  <c r="M14" i="22"/>
  <c r="M15" i="22"/>
  <c r="M2" i="22"/>
  <c r="I3" i="22"/>
  <c r="I4" i="22"/>
  <c r="I5" i="22"/>
  <c r="I6" i="22"/>
  <c r="I7" i="22"/>
  <c r="I8" i="22"/>
  <c r="I9" i="22"/>
  <c r="I10" i="22"/>
  <c r="I11" i="22"/>
  <c r="I12" i="22"/>
  <c r="I13" i="22"/>
  <c r="I14" i="22"/>
  <c r="I15" i="22"/>
  <c r="I2" i="22"/>
  <c r="R12" i="104" l="1" a="1"/>
  <c r="R12" i="104" s="1"/>
  <c r="P12" i="104" a="1"/>
  <c r="P12" i="104" s="1"/>
  <c r="P12" i="106" a="1"/>
  <c r="P12" i="106" s="1"/>
  <c r="P10" i="98"/>
  <c r="P11" i="98" s="1"/>
  <c r="P14" i="98" s="1"/>
  <c r="R12" i="102" a="1"/>
  <c r="R12" i="102" s="1"/>
  <c r="R12" i="106" a="1"/>
  <c r="R12" i="106" s="1"/>
  <c r="R11" i="106"/>
  <c r="R14" i="106" s="1"/>
  <c r="V11" i="104"/>
  <c r="V14" i="104" s="1"/>
  <c r="V12" i="104" a="1"/>
  <c r="V12" i="104" s="1"/>
  <c r="T11" i="104"/>
  <c r="T14" i="104" s="1"/>
  <c r="T12" i="104" a="1"/>
  <c r="T12" i="104" s="1"/>
  <c r="V12" i="103" a="1"/>
  <c r="V12" i="103" s="1"/>
  <c r="R12" i="101" a="1"/>
  <c r="R12" i="101" s="1"/>
  <c r="T10" i="102"/>
  <c r="T12" i="102" s="1" a="1"/>
  <c r="T12" i="102" s="1"/>
  <c r="V10" i="102"/>
  <c r="V11" i="102" s="1"/>
  <c r="V14" i="102" s="1"/>
  <c r="P10" i="102"/>
  <c r="P11" i="102" s="1"/>
  <c r="P14" i="102" s="1"/>
  <c r="T10" i="101"/>
  <c r="T11" i="101" s="1"/>
  <c r="T14" i="101" s="1"/>
  <c r="V10" i="101"/>
  <c r="V11" i="101" s="1"/>
  <c r="V14" i="101" s="1"/>
  <c r="P10" i="101"/>
  <c r="V10" i="100"/>
  <c r="V11" i="100" s="1"/>
  <c r="V14" i="100" s="1"/>
  <c r="T11" i="100"/>
  <c r="T14" i="100" s="1"/>
  <c r="P11" i="100"/>
  <c r="P14" i="100" s="1"/>
  <c r="R11" i="100"/>
  <c r="R14" i="100" s="1"/>
  <c r="P8" i="100"/>
  <c r="P12" i="100" s="1" a="1"/>
  <c r="R8" i="100"/>
  <c r="R12" i="100" s="1" a="1"/>
  <c r="T8" i="100"/>
  <c r="T12" i="100" s="1" a="1"/>
  <c r="V8" i="100"/>
  <c r="T11" i="99"/>
  <c r="T14" i="99" s="1"/>
  <c r="P11" i="99"/>
  <c r="P14" i="99" s="1"/>
  <c r="R12" i="99" a="1"/>
  <c r="R12" i="99" s="1"/>
  <c r="V11" i="99"/>
  <c r="V14" i="99" s="1"/>
  <c r="P8" i="99"/>
  <c r="P12" i="99" s="1" a="1"/>
  <c r="P12" i="99" s="1"/>
  <c r="R9" i="99"/>
  <c r="R13" i="99" s="1"/>
  <c r="T10" i="97"/>
  <c r="T11" i="97" s="1"/>
  <c r="T14" i="97" s="1"/>
  <c r="T8" i="99"/>
  <c r="T12" i="99" s="1" a="1"/>
  <c r="T12" i="99" s="1"/>
  <c r="V8" i="99"/>
  <c r="V12" i="99" s="1" a="1"/>
  <c r="V12" i="99" s="1"/>
  <c r="T10" i="98"/>
  <c r="T11" i="98" s="1"/>
  <c r="T14" i="98" s="1"/>
  <c r="R11" i="98"/>
  <c r="R14" i="98" s="1"/>
  <c r="V11" i="98"/>
  <c r="V14" i="98" s="1"/>
  <c r="P8" i="98"/>
  <c r="R8" i="98"/>
  <c r="R12" i="98" s="1" a="1"/>
  <c r="R12" i="98" s="1"/>
  <c r="P10" i="97"/>
  <c r="P12" i="97" s="1" a="1"/>
  <c r="P12" i="97" s="1"/>
  <c r="T8" i="98"/>
  <c r="T10" i="96"/>
  <c r="T11" i="96" s="1"/>
  <c r="T14" i="96" s="1"/>
  <c r="R10" i="97"/>
  <c r="R11" i="97" s="1"/>
  <c r="R14" i="97" s="1"/>
  <c r="V8" i="98"/>
  <c r="V12" i="98" s="1" a="1"/>
  <c r="V9" i="97"/>
  <c r="V13" i="97" s="1"/>
  <c r="M2" i="97"/>
  <c r="N2" i="97" s="1"/>
  <c r="M3" i="97"/>
  <c r="N3" i="97" s="1"/>
  <c r="M4" i="97"/>
  <c r="N4" i="97" s="1"/>
  <c r="M5" i="97"/>
  <c r="N5" i="97" s="1"/>
  <c r="M6" i="97"/>
  <c r="N6" i="97" s="1"/>
  <c r="M7" i="97"/>
  <c r="N7" i="97" s="1"/>
  <c r="M8" i="97"/>
  <c r="N8" i="97" s="1"/>
  <c r="M9" i="97"/>
  <c r="N9" i="97" s="1"/>
  <c r="M10" i="97"/>
  <c r="N10" i="97" s="1"/>
  <c r="M11" i="97"/>
  <c r="N11" i="97" s="1"/>
  <c r="M12" i="97"/>
  <c r="N12" i="97" s="1"/>
  <c r="M13" i="97"/>
  <c r="N13" i="97" s="1"/>
  <c r="M14" i="97"/>
  <c r="N14" i="97" s="1"/>
  <c r="P9" i="97"/>
  <c r="P13" i="97" s="1"/>
  <c r="R8" i="97"/>
  <c r="P10" i="96"/>
  <c r="P11" i="96" s="1"/>
  <c r="P14" i="96" s="1"/>
  <c r="T8" i="97"/>
  <c r="V8" i="97"/>
  <c r="M3" i="96"/>
  <c r="N3" i="96" s="1"/>
  <c r="M5" i="96"/>
  <c r="N5" i="96" s="1"/>
  <c r="M6" i="96"/>
  <c r="N6" i="96" s="1"/>
  <c r="M8" i="96"/>
  <c r="N8" i="96" s="1"/>
  <c r="M10" i="96"/>
  <c r="N10" i="96" s="1"/>
  <c r="M12" i="96"/>
  <c r="N12" i="96" s="1"/>
  <c r="M14" i="96"/>
  <c r="N14" i="96" s="1"/>
  <c r="M2" i="96"/>
  <c r="N2" i="96" s="1"/>
  <c r="M4" i="96"/>
  <c r="N4" i="96" s="1"/>
  <c r="M7" i="96"/>
  <c r="N7" i="96" s="1"/>
  <c r="M9" i="96"/>
  <c r="N9" i="96" s="1"/>
  <c r="M11" i="96"/>
  <c r="N11" i="96" s="1"/>
  <c r="M13" i="96"/>
  <c r="N13" i="96" s="1"/>
  <c r="R10" i="96"/>
  <c r="R11" i="96" s="1"/>
  <c r="R14" i="96" s="1"/>
  <c r="P8" i="96"/>
  <c r="R8" i="96"/>
  <c r="T8" i="96"/>
  <c r="V8" i="96"/>
  <c r="H6" i="95"/>
  <c r="J4" i="95"/>
  <c r="J5" i="95"/>
  <c r="J7" i="95"/>
  <c r="J9" i="95"/>
  <c r="J11" i="95"/>
  <c r="J13" i="95"/>
  <c r="J15" i="95"/>
  <c r="H5" i="95"/>
  <c r="H7" i="95"/>
  <c r="H9" i="95"/>
  <c r="H11" i="95"/>
  <c r="H13" i="95"/>
  <c r="H15" i="95"/>
  <c r="J6" i="95"/>
  <c r="H8" i="95"/>
  <c r="H10" i="95"/>
  <c r="H12" i="95"/>
  <c r="H14" i="95"/>
  <c r="H4" i="95"/>
  <c r="K4" i="95"/>
  <c r="L4" i="95" s="1"/>
  <c r="P8" i="95"/>
  <c r="K10" i="95"/>
  <c r="L10" i="95" s="1"/>
  <c r="K11" i="95"/>
  <c r="L11" i="95" s="1"/>
  <c r="M6" i="95"/>
  <c r="N6" i="95" s="1"/>
  <c r="R8" i="95"/>
  <c r="M2" i="95"/>
  <c r="N2" i="95" s="1"/>
  <c r="K3" i="95"/>
  <c r="L3" i="95" s="1"/>
  <c r="M4" i="95"/>
  <c r="N4" i="95" s="1"/>
  <c r="K5" i="95"/>
  <c r="L5" i="95" s="1"/>
  <c r="M7" i="95"/>
  <c r="N7" i="95" s="1"/>
  <c r="M8" i="95"/>
  <c r="N8" i="95" s="1"/>
  <c r="T8" i="95"/>
  <c r="M9" i="95"/>
  <c r="N9" i="95" s="1"/>
  <c r="M10" i="95"/>
  <c r="N10" i="95" s="1"/>
  <c r="M11" i="95"/>
  <c r="N11" i="95" s="1"/>
  <c r="M12" i="95"/>
  <c r="N12" i="95" s="1"/>
  <c r="M13" i="95"/>
  <c r="N13" i="95" s="1"/>
  <c r="M14" i="95"/>
  <c r="N14" i="95" s="1"/>
  <c r="K7" i="95"/>
  <c r="L7" i="95" s="1"/>
  <c r="K8" i="95"/>
  <c r="L8" i="95" s="1"/>
  <c r="K9" i="95"/>
  <c r="L9" i="95" s="1"/>
  <c r="K12" i="95"/>
  <c r="L12" i="95" s="1"/>
  <c r="K13" i="95"/>
  <c r="L13" i="95" s="1"/>
  <c r="K14" i="95"/>
  <c r="L14" i="95" s="1"/>
  <c r="K15" i="95"/>
  <c r="L15" i="95" s="1"/>
  <c r="V8" i="95"/>
  <c r="K15" i="22"/>
  <c r="K14" i="22"/>
  <c r="K13" i="22"/>
  <c r="K12" i="22"/>
  <c r="K11" i="22"/>
  <c r="K10" i="22"/>
  <c r="K9" i="22"/>
  <c r="K8" i="22"/>
  <c r="K7" i="22"/>
  <c r="K6" i="22"/>
  <c r="K5" i="22"/>
  <c r="K4" i="22"/>
  <c r="K3" i="22"/>
  <c r="K2" i="22"/>
  <c r="T12" i="101" l="1" a="1"/>
  <c r="T12" i="101" s="1"/>
  <c r="V12" i="102" a="1"/>
  <c r="V12" i="102" s="1"/>
  <c r="P12" i="98" a="1"/>
  <c r="P12" i="98" s="1"/>
  <c r="T11" i="102"/>
  <c r="T14" i="102" s="1"/>
  <c r="V12" i="101" a="1"/>
  <c r="V12" i="101" s="1"/>
  <c r="P12" i="102" a="1"/>
  <c r="P12" i="102" s="1"/>
  <c r="P12" i="101" a="1"/>
  <c r="P12" i="101" s="1"/>
  <c r="P11" i="101"/>
  <c r="P14" i="101" s="1"/>
  <c r="V12" i="100" a="1"/>
  <c r="V12" i="100" s="1"/>
  <c r="T12" i="100"/>
  <c r="R12" i="100"/>
  <c r="P12" i="100"/>
  <c r="T12" i="96" a="1"/>
  <c r="T12" i="96" s="1"/>
  <c r="T12" i="98" a="1"/>
  <c r="T12" i="98" s="1"/>
  <c r="R11" i="99"/>
  <c r="T12" i="97" a="1"/>
  <c r="T12" i="97" s="1"/>
  <c r="R12" i="96" a="1"/>
  <c r="R12" i="96" s="1"/>
  <c r="R12" i="97" a="1"/>
  <c r="R12" i="97" s="1"/>
  <c r="R14" i="99"/>
  <c r="V12" i="98"/>
  <c r="P12" i="96" a="1"/>
  <c r="P12" i="96" s="1"/>
  <c r="V10" i="97"/>
  <c r="V11" i="97" s="1"/>
  <c r="V14" i="97" s="1"/>
  <c r="P11" i="97"/>
  <c r="P14" i="97" s="1"/>
  <c r="V10" i="96"/>
  <c r="V11" i="96" s="1"/>
  <c r="V14" i="96" s="1"/>
  <c r="R10" i="95"/>
  <c r="R11" i="95" s="1"/>
  <c r="R14" i="95" s="1"/>
  <c r="T10" i="95"/>
  <c r="T11" i="95" s="1"/>
  <c r="T14" i="95" s="1"/>
  <c r="P10" i="95"/>
  <c r="P11" i="95" s="1"/>
  <c r="P14" i="95" s="1"/>
  <c r="V10" i="95"/>
  <c r="A3" i="28"/>
  <c r="A4" i="28" s="1"/>
  <c r="A5" i="28" s="1"/>
  <c r="A6" i="28" s="1"/>
  <c r="A7" i="28" s="1"/>
  <c r="A8" i="28" s="1"/>
  <c r="A9" i="28" s="1"/>
  <c r="A10" i="28" s="1"/>
  <c r="A11" i="28" s="1"/>
  <c r="A12" i="28" s="1"/>
  <c r="A13" i="28" s="1"/>
  <c r="A14" i="28" s="1"/>
  <c r="A15" i="28" s="1"/>
  <c r="A16" i="28" s="1"/>
  <c r="A17" i="28" s="1"/>
  <c r="A18" i="28" s="1"/>
  <c r="A19" i="28" s="1"/>
  <c r="A20" i="28" s="1"/>
  <c r="A21" i="28" s="1"/>
  <c r="A22" i="28" s="1"/>
  <c r="A23" i="28" s="1"/>
  <c r="A24" i="28" s="1"/>
  <c r="A25" i="28" s="1"/>
  <c r="A26" i="28" s="1"/>
  <c r="A27" i="28" s="1"/>
  <c r="A28" i="28" s="1"/>
  <c r="A29" i="28" s="1"/>
  <c r="A30" i="28" s="1"/>
  <c r="A31" i="28" s="1"/>
  <c r="A32" i="28" s="1"/>
  <c r="A33" i="28" s="1"/>
  <c r="A34" i="28" s="1"/>
  <c r="A35" i="28" s="1"/>
  <c r="A36" i="28" s="1"/>
  <c r="A37" i="28" s="1"/>
  <c r="A38" i="28" s="1"/>
  <c r="A39" i="28" s="1"/>
  <c r="A40" i="28" s="1"/>
  <c r="A41" i="28" s="1"/>
  <c r="A42" i="28" s="1"/>
  <c r="A43" i="28" s="1"/>
  <c r="A44" i="28" s="1"/>
  <c r="A45" i="28" s="1"/>
  <c r="A46" i="28" s="1"/>
  <c r="A47" i="28" s="1"/>
  <c r="A48" i="28" s="1"/>
  <c r="A49" i="28" s="1"/>
  <c r="A50" i="28" s="1"/>
  <c r="A51" i="28" s="1"/>
  <c r="A52" i="28" s="1"/>
  <c r="A53" i="28" s="1"/>
  <c r="A54" i="28" s="1"/>
  <c r="A55" i="28" s="1"/>
  <c r="A56" i="28" s="1"/>
  <c r="A57" i="28" s="1"/>
  <c r="A58" i="28" s="1"/>
  <c r="A59" i="28" s="1"/>
  <c r="A60" i="28" s="1"/>
  <c r="A61" i="28" s="1"/>
  <c r="A62" i="28" s="1"/>
  <c r="A63" i="28" s="1"/>
  <c r="A64" i="28" s="1"/>
  <c r="A65" i="28" s="1"/>
  <c r="A66" i="28" s="1"/>
  <c r="A67" i="28" s="1"/>
  <c r="A68" i="28" s="1"/>
  <c r="A69" i="28" s="1"/>
  <c r="A70" i="28" s="1"/>
  <c r="A2" i="31"/>
  <c r="A3" i="31" s="1"/>
  <c r="A4" i="31" s="1"/>
  <c r="A5" i="31" s="1"/>
  <c r="A6" i="31" s="1"/>
  <c r="A7" i="31" s="1"/>
  <c r="A8" i="31" s="1"/>
  <c r="A9" i="31" s="1"/>
  <c r="A10" i="31" s="1"/>
  <c r="A11" i="31" s="1"/>
  <c r="A12" i="31" s="1"/>
  <c r="A13" i="31" s="1"/>
  <c r="A14" i="31" s="1"/>
  <c r="A15" i="31" s="1"/>
  <c r="A16" i="31" s="1"/>
  <c r="A17" i="31" s="1"/>
  <c r="A18" i="31" s="1"/>
  <c r="A19" i="31" s="1"/>
  <c r="A20" i="31" s="1"/>
  <c r="A21" i="31" s="1"/>
  <c r="A22" i="31" s="1"/>
  <c r="A23" i="31" s="1"/>
  <c r="A24" i="31" s="1"/>
  <c r="A25" i="31" s="1"/>
  <c r="A26" i="31" s="1"/>
  <c r="A27" i="31" s="1"/>
  <c r="A28" i="31" s="1"/>
  <c r="A29" i="31" s="1"/>
  <c r="A30" i="31" s="1"/>
  <c r="A31" i="31" s="1"/>
  <c r="A32" i="31" s="1"/>
  <c r="A33" i="31" s="1"/>
  <c r="A34" i="31" s="1"/>
  <c r="A35" i="31" s="1"/>
  <c r="A36" i="31" s="1"/>
  <c r="A37" i="31" s="1"/>
  <c r="A38" i="31" s="1"/>
  <c r="A39" i="31" s="1"/>
  <c r="A40" i="31" s="1"/>
  <c r="A41" i="31" s="1"/>
  <c r="A42" i="31" s="1"/>
  <c r="A43" i="31" s="1"/>
  <c r="A44" i="31" s="1"/>
  <c r="A45" i="31" s="1"/>
  <c r="A46" i="31" s="1"/>
  <c r="A47" i="31" s="1"/>
  <c r="A48" i="31" s="1"/>
  <c r="A49" i="31" s="1"/>
  <c r="A50" i="31" s="1"/>
  <c r="A51" i="31" s="1"/>
  <c r="A52" i="31" s="1"/>
  <c r="A53" i="31" s="1"/>
  <c r="A54" i="31" s="1"/>
  <c r="A55" i="31" s="1"/>
  <c r="A56" i="31" s="1"/>
  <c r="A57" i="31" s="1"/>
  <c r="A58" i="31" s="1"/>
  <c r="A59" i="31" s="1"/>
  <c r="A60" i="31" s="1"/>
  <c r="A61" i="31" s="1"/>
  <c r="A62" i="31" s="1"/>
  <c r="A63" i="31" s="1"/>
  <c r="A64" i="31" s="1"/>
  <c r="A65" i="31" s="1"/>
  <c r="A66" i="31" s="1"/>
  <c r="A67" i="31" s="1"/>
  <c r="A68" i="31" s="1"/>
  <c r="A69" i="31" s="1"/>
  <c r="A70" i="31" s="1"/>
  <c r="A1" i="31"/>
  <c r="A2" i="30"/>
  <c r="A3" i="30" s="1"/>
  <c r="A4" i="30" s="1"/>
  <c r="A5" i="30" s="1"/>
  <c r="A6" i="30" s="1"/>
  <c r="A7" i="30" s="1"/>
  <c r="A8" i="30" s="1"/>
  <c r="A9" i="30" s="1"/>
  <c r="A10" i="30" s="1"/>
  <c r="A11" i="30" s="1"/>
  <c r="A12" i="30" s="1"/>
  <c r="A13" i="30" s="1"/>
  <c r="A14" i="30" s="1"/>
  <c r="A15" i="30" s="1"/>
  <c r="A16" i="30" s="1"/>
  <c r="A17" i="30" s="1"/>
  <c r="A18" i="30" s="1"/>
  <c r="A19" i="30" s="1"/>
  <c r="A20" i="30" s="1"/>
  <c r="A21" i="30" s="1"/>
  <c r="A22" i="30" s="1"/>
  <c r="A23" i="30" s="1"/>
  <c r="A24" i="30" s="1"/>
  <c r="A25" i="30" s="1"/>
  <c r="A26" i="30" s="1"/>
  <c r="A27" i="30" s="1"/>
  <c r="A28" i="30" s="1"/>
  <c r="A29" i="30" s="1"/>
  <c r="A30" i="30" s="1"/>
  <c r="A31" i="30" s="1"/>
  <c r="A32" i="30" s="1"/>
  <c r="A33" i="30" s="1"/>
  <c r="A34" i="30" s="1"/>
  <c r="A35" i="30" s="1"/>
  <c r="A36" i="30" s="1"/>
  <c r="A37" i="30" s="1"/>
  <c r="A38" i="30" s="1"/>
  <c r="A39" i="30" s="1"/>
  <c r="A40" i="30" s="1"/>
  <c r="A41" i="30" s="1"/>
  <c r="A42" i="30" s="1"/>
  <c r="A43" i="30" s="1"/>
  <c r="A44" i="30" s="1"/>
  <c r="A45" i="30" s="1"/>
  <c r="A46" i="30" s="1"/>
  <c r="A47" i="30" s="1"/>
  <c r="A48" i="30" s="1"/>
  <c r="A49" i="30" s="1"/>
  <c r="A50" i="30" s="1"/>
  <c r="A51" i="30" s="1"/>
  <c r="A52" i="30" s="1"/>
  <c r="A53" i="30" s="1"/>
  <c r="A54" i="30" s="1"/>
  <c r="A55" i="30" s="1"/>
  <c r="A56" i="30" s="1"/>
  <c r="A57" i="30" s="1"/>
  <c r="A58" i="30" s="1"/>
  <c r="A59" i="30" s="1"/>
  <c r="A60" i="30" s="1"/>
  <c r="A61" i="30" s="1"/>
  <c r="A62" i="30" s="1"/>
  <c r="A63" i="30" s="1"/>
  <c r="A64" i="30" s="1"/>
  <c r="A65" i="30" s="1"/>
  <c r="A66" i="30" s="1"/>
  <c r="A67" i="30" s="1"/>
  <c r="A68" i="30" s="1"/>
  <c r="A69" i="30" s="1"/>
  <c r="A70" i="30" s="1"/>
  <c r="A1" i="30"/>
  <c r="A1" i="29"/>
  <c r="A2" i="29" s="1"/>
  <c r="A3" i="29" s="1"/>
  <c r="A4" i="29" s="1"/>
  <c r="A5" i="29" s="1"/>
  <c r="A6" i="29" s="1"/>
  <c r="A7" i="29" s="1"/>
  <c r="A8" i="29" s="1"/>
  <c r="A9" i="29" s="1"/>
  <c r="A10" i="29" s="1"/>
  <c r="A11" i="29" s="1"/>
  <c r="A12" i="29" s="1"/>
  <c r="A13" i="29" s="1"/>
  <c r="A14" i="29" s="1"/>
  <c r="A15" i="29" s="1"/>
  <c r="A16" i="29" s="1"/>
  <c r="A17" i="29" s="1"/>
  <c r="A18" i="29" s="1"/>
  <c r="A19" i="29" s="1"/>
  <c r="A20" i="29" s="1"/>
  <c r="A21" i="29" s="1"/>
  <c r="A22" i="29" s="1"/>
  <c r="A23" i="29" s="1"/>
  <c r="A24" i="29" s="1"/>
  <c r="A25" i="29" s="1"/>
  <c r="A26" i="29" s="1"/>
  <c r="A27" i="29" s="1"/>
  <c r="A28" i="29" s="1"/>
  <c r="A29" i="29" s="1"/>
  <c r="A30" i="29" s="1"/>
  <c r="A31" i="29" s="1"/>
  <c r="A32" i="29" s="1"/>
  <c r="A33" i="29" s="1"/>
  <c r="A34" i="29" s="1"/>
  <c r="A35" i="29" s="1"/>
  <c r="A36" i="29" s="1"/>
  <c r="A37" i="29" s="1"/>
  <c r="A38" i="29" s="1"/>
  <c r="A39" i="29" s="1"/>
  <c r="A40" i="29" s="1"/>
  <c r="A41" i="29" s="1"/>
  <c r="A42" i="29" s="1"/>
  <c r="A43" i="29" s="1"/>
  <c r="A44" i="29" s="1"/>
  <c r="A45" i="29" s="1"/>
  <c r="A46" i="29" s="1"/>
  <c r="A47" i="29" s="1"/>
  <c r="A48" i="29" s="1"/>
  <c r="A49" i="29" s="1"/>
  <c r="A50" i="29" s="1"/>
  <c r="A51" i="29" s="1"/>
  <c r="A52" i="29" s="1"/>
  <c r="A53" i="29" s="1"/>
  <c r="A54" i="29" s="1"/>
  <c r="A55" i="29" s="1"/>
  <c r="A56" i="29" s="1"/>
  <c r="A57" i="29" s="1"/>
  <c r="A58" i="29" s="1"/>
  <c r="A59" i="29" s="1"/>
  <c r="A60" i="29" s="1"/>
  <c r="A61" i="29" s="1"/>
  <c r="A62" i="29" s="1"/>
  <c r="A63" i="29" s="1"/>
  <c r="A64" i="29" s="1"/>
  <c r="A65" i="29" s="1"/>
  <c r="A66" i="29" s="1"/>
  <c r="A67" i="29" s="1"/>
  <c r="A68" i="29" s="1"/>
  <c r="A69" i="29" s="1"/>
  <c r="A70" i="29" s="1"/>
  <c r="A2" i="28"/>
  <c r="A1" i="28"/>
  <c r="V5" i="22"/>
  <c r="V4" i="22"/>
  <c r="V3" i="22"/>
  <c r="T4" i="22"/>
  <c r="T3" i="22"/>
  <c r="T2" i="22"/>
  <c r="F15" i="22"/>
  <c r="E15" i="22"/>
  <c r="D15" i="22"/>
  <c r="C15" i="22"/>
  <c r="F14" i="22"/>
  <c r="E14" i="22"/>
  <c r="D14" i="22"/>
  <c r="C14" i="22"/>
  <c r="F13" i="22"/>
  <c r="E13" i="22"/>
  <c r="D13" i="22"/>
  <c r="C13" i="22"/>
  <c r="F12" i="22"/>
  <c r="E12" i="22"/>
  <c r="D12" i="22"/>
  <c r="C12" i="22"/>
  <c r="F11" i="22"/>
  <c r="E11" i="22"/>
  <c r="D11" i="22"/>
  <c r="C11" i="22"/>
  <c r="F10" i="22"/>
  <c r="E10" i="22"/>
  <c r="D10" i="22"/>
  <c r="C10" i="22"/>
  <c r="F9" i="22"/>
  <c r="E9" i="22"/>
  <c r="D9" i="22"/>
  <c r="C9" i="22"/>
  <c r="F8" i="22"/>
  <c r="E8" i="22"/>
  <c r="D8" i="22"/>
  <c r="C8" i="22"/>
  <c r="F7" i="22"/>
  <c r="E7" i="22"/>
  <c r="D7" i="22"/>
  <c r="C7" i="22"/>
  <c r="F6" i="22"/>
  <c r="E6" i="22"/>
  <c r="D6" i="22"/>
  <c r="C6" i="22"/>
  <c r="F5" i="22"/>
  <c r="E5" i="22"/>
  <c r="D5" i="22"/>
  <c r="C5" i="22"/>
  <c r="F4" i="22"/>
  <c r="E4" i="22"/>
  <c r="D4" i="22"/>
  <c r="C4" i="22"/>
  <c r="F3" i="22"/>
  <c r="E3" i="22"/>
  <c r="D3" i="22"/>
  <c r="C3" i="22"/>
  <c r="F2" i="22"/>
  <c r="E2" i="22"/>
  <c r="D2" i="22"/>
  <c r="R9" i="22" s="1"/>
  <c r="R13" i="22" s="1"/>
  <c r="C2" i="22"/>
  <c r="N15" i="22"/>
  <c r="L15" i="22"/>
  <c r="U1" i="22"/>
  <c r="S1" i="22"/>
  <c r="O4" i="20"/>
  <c r="EZ17" i="20"/>
  <c r="EY17" i="20"/>
  <c r="EX17" i="20"/>
  <c r="EW17" i="20"/>
  <c r="ER17" i="20"/>
  <c r="EQ17" i="20"/>
  <c r="EP17" i="20"/>
  <c r="EO17" i="20"/>
  <c r="BH17" i="20"/>
  <c r="BG17" i="20"/>
  <c r="BF17" i="20"/>
  <c r="BE17" i="20"/>
  <c r="BD17" i="20"/>
  <c r="BC17" i="20"/>
  <c r="BB17" i="20"/>
  <c r="BA17" i="20"/>
  <c r="AZ17" i="20"/>
  <c r="AY17" i="20"/>
  <c r="AX17" i="20"/>
  <c r="AW17" i="20"/>
  <c r="AV17" i="20"/>
  <c r="AU17" i="20"/>
  <c r="AT17" i="20"/>
  <c r="AS17" i="20"/>
  <c r="AR17" i="20"/>
  <c r="AQ17" i="20"/>
  <c r="AP17" i="20"/>
  <c r="AO17" i="20"/>
  <c r="AN17" i="20"/>
  <c r="AM17" i="20"/>
  <c r="AL17" i="20"/>
  <c r="AK17" i="20"/>
  <c r="AJ17" i="20"/>
  <c r="AI17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EZ16" i="20"/>
  <c r="EY16" i="20"/>
  <c r="EX16" i="20"/>
  <c r="EW16" i="20"/>
  <c r="ER16" i="20"/>
  <c r="EQ16" i="20"/>
  <c r="EP16" i="20"/>
  <c r="EO16" i="20"/>
  <c r="AV16" i="20"/>
  <c r="AU16" i="20"/>
  <c r="AT16" i="20"/>
  <c r="AS16" i="20"/>
  <c r="AR16" i="20"/>
  <c r="AQ16" i="20"/>
  <c r="AP16" i="20"/>
  <c r="AO16" i="20"/>
  <c r="AN16" i="20"/>
  <c r="AM16" i="20"/>
  <c r="AL16" i="20"/>
  <c r="AK16" i="20"/>
  <c r="AJ16" i="20"/>
  <c r="AI16" i="20"/>
  <c r="AH16" i="20"/>
  <c r="AG16" i="20"/>
  <c r="T16" i="20"/>
  <c r="S16" i="20"/>
  <c r="R16" i="20"/>
  <c r="Q16" i="20"/>
  <c r="P16" i="20"/>
  <c r="O16" i="20"/>
  <c r="N16" i="20"/>
  <c r="M16" i="20"/>
  <c r="J16" i="20"/>
  <c r="I16" i="20"/>
  <c r="H16" i="20"/>
  <c r="G16" i="20"/>
  <c r="F16" i="20"/>
  <c r="E16" i="20"/>
  <c r="EZ15" i="20"/>
  <c r="EY15" i="20"/>
  <c r="EX15" i="20"/>
  <c r="EW15" i="20"/>
  <c r="ER15" i="20"/>
  <c r="EQ15" i="20"/>
  <c r="EP15" i="20"/>
  <c r="EO15" i="20"/>
  <c r="AV15" i="20"/>
  <c r="AU15" i="20"/>
  <c r="AR15" i="20"/>
  <c r="AQ15" i="20"/>
  <c r="AN15" i="20"/>
  <c r="AM15" i="20"/>
  <c r="AJ15" i="20"/>
  <c r="AI15" i="20"/>
  <c r="T15" i="20"/>
  <c r="S15" i="20"/>
  <c r="P15" i="20"/>
  <c r="O15" i="20"/>
  <c r="H15" i="20"/>
  <c r="G15" i="20"/>
  <c r="EZ14" i="20"/>
  <c r="EY14" i="20"/>
  <c r="EX14" i="20"/>
  <c r="EW14" i="20"/>
  <c r="ER14" i="20"/>
  <c r="EQ14" i="20"/>
  <c r="EP14" i="20"/>
  <c r="EO14" i="20"/>
  <c r="AV14" i="20"/>
  <c r="AU14" i="20"/>
  <c r="AR14" i="20"/>
  <c r="AQ14" i="20"/>
  <c r="AN14" i="20"/>
  <c r="AM14" i="20"/>
  <c r="AJ14" i="20"/>
  <c r="AI14" i="20"/>
  <c r="T14" i="20"/>
  <c r="S14" i="20"/>
  <c r="P14" i="20"/>
  <c r="O14" i="20"/>
  <c r="H14" i="20"/>
  <c r="G14" i="20"/>
  <c r="EZ13" i="20"/>
  <c r="EY13" i="20"/>
  <c r="EX13" i="20"/>
  <c r="EW13" i="20"/>
  <c r="ER13" i="20"/>
  <c r="EQ13" i="20"/>
  <c r="EP13" i="20"/>
  <c r="EO13" i="20"/>
  <c r="AV13" i="20"/>
  <c r="AU13" i="20"/>
  <c r="AR13" i="20"/>
  <c r="AQ13" i="20"/>
  <c r="AN13" i="20"/>
  <c r="AM13" i="20"/>
  <c r="AJ13" i="20"/>
  <c r="AI13" i="20"/>
  <c r="T13" i="20"/>
  <c r="S13" i="20"/>
  <c r="P13" i="20"/>
  <c r="O13" i="20"/>
  <c r="H13" i="20"/>
  <c r="G13" i="20"/>
  <c r="EZ12" i="20"/>
  <c r="EY12" i="20"/>
  <c r="EX12" i="20"/>
  <c r="EW12" i="20"/>
  <c r="ER12" i="20"/>
  <c r="EQ12" i="20"/>
  <c r="EP12" i="20"/>
  <c r="EO12" i="20"/>
  <c r="AV12" i="20"/>
  <c r="AU12" i="20"/>
  <c r="AR12" i="20"/>
  <c r="AQ12" i="20"/>
  <c r="AN12" i="20"/>
  <c r="AM12" i="20"/>
  <c r="AJ12" i="20"/>
  <c r="AI12" i="20"/>
  <c r="T12" i="20"/>
  <c r="S12" i="20"/>
  <c r="P12" i="20"/>
  <c r="O12" i="20"/>
  <c r="H12" i="20"/>
  <c r="G12" i="20"/>
  <c r="EZ11" i="20"/>
  <c r="EY11" i="20"/>
  <c r="EX11" i="20"/>
  <c r="EW11" i="20"/>
  <c r="ER11" i="20"/>
  <c r="EQ11" i="20"/>
  <c r="EP11" i="20"/>
  <c r="EO11" i="20"/>
  <c r="AV11" i="20"/>
  <c r="AU11" i="20"/>
  <c r="AR11" i="20"/>
  <c r="AQ11" i="20"/>
  <c r="AN11" i="20"/>
  <c r="AM11" i="20"/>
  <c r="AJ11" i="20"/>
  <c r="AI11" i="20"/>
  <c r="T11" i="20"/>
  <c r="S11" i="20"/>
  <c r="P11" i="20"/>
  <c r="O11" i="20"/>
  <c r="H11" i="20"/>
  <c r="G11" i="20"/>
  <c r="EZ10" i="20"/>
  <c r="EY10" i="20"/>
  <c r="EX10" i="20"/>
  <c r="EW10" i="20"/>
  <c r="ER10" i="20"/>
  <c r="EQ10" i="20"/>
  <c r="EP10" i="20"/>
  <c r="EO10" i="20"/>
  <c r="AV10" i="20"/>
  <c r="AU10" i="20"/>
  <c r="AR10" i="20"/>
  <c r="AQ10" i="20"/>
  <c r="AN10" i="20"/>
  <c r="AM10" i="20"/>
  <c r="AJ10" i="20"/>
  <c r="AI10" i="20"/>
  <c r="T10" i="20"/>
  <c r="S10" i="20"/>
  <c r="P10" i="20"/>
  <c r="O10" i="20"/>
  <c r="H10" i="20"/>
  <c r="G10" i="20"/>
  <c r="EZ9" i="20"/>
  <c r="EY9" i="20"/>
  <c r="EX9" i="20"/>
  <c r="EW9" i="20"/>
  <c r="ER9" i="20"/>
  <c r="EQ9" i="20"/>
  <c r="EP9" i="20"/>
  <c r="EO9" i="20"/>
  <c r="AV9" i="20"/>
  <c r="AU9" i="20"/>
  <c r="AR9" i="20"/>
  <c r="AQ9" i="20"/>
  <c r="AN9" i="20"/>
  <c r="AM9" i="20"/>
  <c r="AJ9" i="20"/>
  <c r="AI9" i="20"/>
  <c r="T9" i="20"/>
  <c r="S9" i="20"/>
  <c r="P9" i="20"/>
  <c r="O9" i="20"/>
  <c r="H9" i="20"/>
  <c r="G9" i="20"/>
  <c r="EZ8" i="20"/>
  <c r="EY8" i="20"/>
  <c r="EX8" i="20"/>
  <c r="EW8" i="20"/>
  <c r="ER8" i="20"/>
  <c r="EQ8" i="20"/>
  <c r="EP8" i="20"/>
  <c r="EO8" i="20"/>
  <c r="AV8" i="20"/>
  <c r="AU8" i="20"/>
  <c r="AR8" i="20"/>
  <c r="AQ8" i="20"/>
  <c r="AN8" i="20"/>
  <c r="AM8" i="20"/>
  <c r="AJ8" i="20"/>
  <c r="AI8" i="20"/>
  <c r="T8" i="20"/>
  <c r="S8" i="20"/>
  <c r="P8" i="20"/>
  <c r="O8" i="20"/>
  <c r="H8" i="20"/>
  <c r="G8" i="20"/>
  <c r="JX7" i="20"/>
  <c r="JW7" i="20"/>
  <c r="JT7" i="20"/>
  <c r="JS7" i="20"/>
  <c r="JP7" i="20"/>
  <c r="JO7" i="20"/>
  <c r="JL7" i="20"/>
  <c r="JK7" i="20"/>
  <c r="JH7" i="20"/>
  <c r="JG7" i="20"/>
  <c r="JD7" i="20"/>
  <c r="JC7" i="20"/>
  <c r="IZ7" i="20"/>
  <c r="IY7" i="20"/>
  <c r="IV7" i="20"/>
  <c r="IU7" i="20"/>
  <c r="IR7" i="20"/>
  <c r="IQ7" i="20"/>
  <c r="IN7" i="20"/>
  <c r="IM7" i="20"/>
  <c r="IJ7" i="20"/>
  <c r="II7" i="20"/>
  <c r="IF7" i="20"/>
  <c r="IE7" i="20"/>
  <c r="IB7" i="20"/>
  <c r="IA7" i="20"/>
  <c r="HX7" i="20"/>
  <c r="HW7" i="20"/>
  <c r="HT7" i="20"/>
  <c r="HS7" i="20"/>
  <c r="HP7" i="20"/>
  <c r="HO7" i="20"/>
  <c r="HL7" i="20"/>
  <c r="HK7" i="20"/>
  <c r="HH7" i="20"/>
  <c r="HG7" i="20"/>
  <c r="HD7" i="20"/>
  <c r="HC7" i="20"/>
  <c r="GZ7" i="20"/>
  <c r="GY7" i="20"/>
  <c r="GV7" i="20"/>
  <c r="GU7" i="20"/>
  <c r="GR7" i="20"/>
  <c r="GQ7" i="20"/>
  <c r="GN7" i="20"/>
  <c r="GM7" i="20"/>
  <c r="GJ7" i="20"/>
  <c r="GI7" i="20"/>
  <c r="GF7" i="20"/>
  <c r="GE7" i="20"/>
  <c r="GB7" i="20"/>
  <c r="GA7" i="20"/>
  <c r="FX7" i="20"/>
  <c r="FW7" i="20"/>
  <c r="FT7" i="20"/>
  <c r="FS7" i="20"/>
  <c r="FP7" i="20"/>
  <c r="FO7" i="20"/>
  <c r="FL7" i="20"/>
  <c r="FK7" i="20"/>
  <c r="FH7" i="20"/>
  <c r="FG7" i="20"/>
  <c r="FD7" i="20"/>
  <c r="FC7" i="20"/>
  <c r="EZ7" i="20"/>
  <c r="EY7" i="20"/>
  <c r="EX7" i="20"/>
  <c r="EW7" i="20"/>
  <c r="EV7" i="20"/>
  <c r="EU7" i="20"/>
  <c r="ER7" i="20"/>
  <c r="EQ7" i="20"/>
  <c r="EP7" i="20"/>
  <c r="EO7" i="20"/>
  <c r="EN7" i="20"/>
  <c r="EM7" i="20"/>
  <c r="EJ7" i="20"/>
  <c r="EI7" i="20"/>
  <c r="EF7" i="20"/>
  <c r="EE7" i="20"/>
  <c r="EB7" i="20"/>
  <c r="EA7" i="20"/>
  <c r="DX7" i="20"/>
  <c r="DW7" i="20"/>
  <c r="DT7" i="20"/>
  <c r="DS7" i="20"/>
  <c r="DP7" i="20"/>
  <c r="DO7" i="20"/>
  <c r="DL7" i="20"/>
  <c r="DK7" i="20"/>
  <c r="DH7" i="20"/>
  <c r="DG7" i="20"/>
  <c r="DD7" i="20"/>
  <c r="DC7" i="20"/>
  <c r="CZ7" i="20"/>
  <c r="CY7" i="20"/>
  <c r="CV7" i="20"/>
  <c r="CU7" i="20"/>
  <c r="CR7" i="20"/>
  <c r="CQ7" i="20"/>
  <c r="CN7" i="20"/>
  <c r="CM7" i="20"/>
  <c r="CJ7" i="20"/>
  <c r="CI7" i="20"/>
  <c r="CF7" i="20"/>
  <c r="CE7" i="20"/>
  <c r="CB7" i="20"/>
  <c r="CA7" i="20"/>
  <c r="BX7" i="20"/>
  <c r="BW7" i="20"/>
  <c r="BT7" i="20"/>
  <c r="BS7" i="20"/>
  <c r="BP7" i="20"/>
  <c r="BO7" i="20"/>
  <c r="BL7" i="20"/>
  <c r="BK7" i="20"/>
  <c r="BH7" i="20"/>
  <c r="BG7" i="20"/>
  <c r="BD7" i="20"/>
  <c r="BC7" i="20"/>
  <c r="AZ7" i="20"/>
  <c r="AY7" i="20"/>
  <c r="AV7" i="20"/>
  <c r="AU7" i="20"/>
  <c r="AR7" i="20"/>
  <c r="AQ7" i="20"/>
  <c r="AN7" i="20"/>
  <c r="AM7" i="20"/>
  <c r="AJ7" i="20"/>
  <c r="AI7" i="20"/>
  <c r="AF7" i="20"/>
  <c r="AE7" i="20"/>
  <c r="AB7" i="20"/>
  <c r="AA7" i="20"/>
  <c r="X7" i="20"/>
  <c r="W7" i="20"/>
  <c r="T7" i="20"/>
  <c r="S7" i="20"/>
  <c r="P7" i="20"/>
  <c r="O7" i="20"/>
  <c r="L7" i="20"/>
  <c r="K7" i="20"/>
  <c r="H7" i="20"/>
  <c r="G7" i="20"/>
  <c r="JX6" i="20"/>
  <c r="JW6" i="20"/>
  <c r="JT6" i="20"/>
  <c r="JS6" i="20"/>
  <c r="JP6" i="20"/>
  <c r="JO6" i="20"/>
  <c r="JL6" i="20"/>
  <c r="JK6" i="20"/>
  <c r="JH6" i="20"/>
  <c r="JG6" i="20"/>
  <c r="JD6" i="20"/>
  <c r="JC6" i="20"/>
  <c r="IZ6" i="20"/>
  <c r="IY6" i="20"/>
  <c r="IV6" i="20"/>
  <c r="IU6" i="20"/>
  <c r="IR6" i="20"/>
  <c r="IQ6" i="20"/>
  <c r="IN6" i="20"/>
  <c r="IM6" i="20"/>
  <c r="IJ6" i="20"/>
  <c r="II6" i="20"/>
  <c r="IF6" i="20"/>
  <c r="IE6" i="20"/>
  <c r="IB6" i="20"/>
  <c r="IA6" i="20"/>
  <c r="HX6" i="20"/>
  <c r="HW6" i="20"/>
  <c r="HT6" i="20"/>
  <c r="HS6" i="20"/>
  <c r="HP6" i="20"/>
  <c r="HO6" i="20"/>
  <c r="HL6" i="20"/>
  <c r="HK6" i="20"/>
  <c r="HH6" i="20"/>
  <c r="HG6" i="20"/>
  <c r="HD6" i="20"/>
  <c r="HC6" i="20"/>
  <c r="GZ6" i="20"/>
  <c r="GY6" i="20"/>
  <c r="GV6" i="20"/>
  <c r="GU6" i="20"/>
  <c r="GR6" i="20"/>
  <c r="GQ6" i="20"/>
  <c r="GN6" i="20"/>
  <c r="GM6" i="20"/>
  <c r="GJ6" i="20"/>
  <c r="GI6" i="20"/>
  <c r="GF6" i="20"/>
  <c r="GE6" i="20"/>
  <c r="GB6" i="20"/>
  <c r="GA6" i="20"/>
  <c r="FX6" i="20"/>
  <c r="FW6" i="20"/>
  <c r="FT6" i="20"/>
  <c r="FS6" i="20"/>
  <c r="FP6" i="20"/>
  <c r="FO6" i="20"/>
  <c r="FL6" i="20"/>
  <c r="FK6" i="20"/>
  <c r="FH6" i="20"/>
  <c r="FG6" i="20"/>
  <c r="FD6" i="20"/>
  <c r="FC6" i="20"/>
  <c r="EZ6" i="20"/>
  <c r="EY6" i="20"/>
  <c r="EX6" i="20"/>
  <c r="EW6" i="20"/>
  <c r="EV6" i="20"/>
  <c r="EU6" i="20"/>
  <c r="ER6" i="20"/>
  <c r="EQ6" i="20"/>
  <c r="EP6" i="20"/>
  <c r="EO6" i="20"/>
  <c r="EN6" i="20"/>
  <c r="EM6" i="20"/>
  <c r="EJ6" i="20"/>
  <c r="EI6" i="20"/>
  <c r="EF6" i="20"/>
  <c r="EE6" i="20"/>
  <c r="EB6" i="20"/>
  <c r="EA6" i="20"/>
  <c r="DX6" i="20"/>
  <c r="DW6" i="20"/>
  <c r="DT6" i="20"/>
  <c r="DS6" i="20"/>
  <c r="DP6" i="20"/>
  <c r="DO6" i="20"/>
  <c r="DL6" i="20"/>
  <c r="DK6" i="20"/>
  <c r="DH6" i="20"/>
  <c r="DG6" i="20"/>
  <c r="DD6" i="20"/>
  <c r="DC6" i="20"/>
  <c r="CZ6" i="20"/>
  <c r="CY6" i="20"/>
  <c r="CV6" i="20"/>
  <c r="CU6" i="20"/>
  <c r="CR6" i="20"/>
  <c r="CQ6" i="20"/>
  <c r="CN6" i="20"/>
  <c r="CM6" i="20"/>
  <c r="CJ6" i="20"/>
  <c r="CI6" i="20"/>
  <c r="CF6" i="20"/>
  <c r="CE6" i="20"/>
  <c r="CB6" i="20"/>
  <c r="CA6" i="20"/>
  <c r="BX6" i="20"/>
  <c r="BW6" i="20"/>
  <c r="BT6" i="20"/>
  <c r="BS6" i="20"/>
  <c r="BP6" i="20"/>
  <c r="BO6" i="20"/>
  <c r="BL6" i="20"/>
  <c r="BK6" i="20"/>
  <c r="BH6" i="20"/>
  <c r="BG6" i="20"/>
  <c r="BD6" i="20"/>
  <c r="BC6" i="20"/>
  <c r="AZ6" i="20"/>
  <c r="AY6" i="20"/>
  <c r="AV6" i="20"/>
  <c r="AU6" i="20"/>
  <c r="AR6" i="20"/>
  <c r="AQ6" i="20"/>
  <c r="AN6" i="20"/>
  <c r="AM6" i="20"/>
  <c r="AJ6" i="20"/>
  <c r="AI6" i="20"/>
  <c r="AF6" i="20"/>
  <c r="AE6" i="20"/>
  <c r="AB6" i="20"/>
  <c r="AA6" i="20"/>
  <c r="X6" i="20"/>
  <c r="W6" i="20"/>
  <c r="T6" i="20"/>
  <c r="S6" i="20"/>
  <c r="P6" i="20"/>
  <c r="O6" i="20"/>
  <c r="L6" i="20"/>
  <c r="K6" i="20"/>
  <c r="H6" i="20"/>
  <c r="G6" i="20"/>
  <c r="JX5" i="20"/>
  <c r="JW5" i="20"/>
  <c r="JT5" i="20"/>
  <c r="JS5" i="20"/>
  <c r="JP5" i="20"/>
  <c r="JO5" i="20"/>
  <c r="JL5" i="20"/>
  <c r="JK5" i="20"/>
  <c r="JH5" i="20"/>
  <c r="JG5" i="20"/>
  <c r="JD5" i="20"/>
  <c r="JC5" i="20"/>
  <c r="IZ5" i="20"/>
  <c r="IY5" i="20"/>
  <c r="IV5" i="20"/>
  <c r="IU5" i="20"/>
  <c r="IR5" i="20"/>
  <c r="IQ5" i="20"/>
  <c r="IN5" i="20"/>
  <c r="IM5" i="20"/>
  <c r="IJ5" i="20"/>
  <c r="II5" i="20"/>
  <c r="IF5" i="20"/>
  <c r="IE5" i="20"/>
  <c r="IB5" i="20"/>
  <c r="IA5" i="20"/>
  <c r="HX5" i="20"/>
  <c r="HW5" i="20"/>
  <c r="HT5" i="20"/>
  <c r="HS5" i="20"/>
  <c r="HP5" i="20"/>
  <c r="HO5" i="20"/>
  <c r="HL5" i="20"/>
  <c r="HK5" i="20"/>
  <c r="HH5" i="20"/>
  <c r="HG5" i="20"/>
  <c r="HD5" i="20"/>
  <c r="HC5" i="20"/>
  <c r="GZ5" i="20"/>
  <c r="GY5" i="20"/>
  <c r="GV5" i="20"/>
  <c r="GU5" i="20"/>
  <c r="GR5" i="20"/>
  <c r="GQ5" i="20"/>
  <c r="GN5" i="20"/>
  <c r="GM5" i="20"/>
  <c r="GJ5" i="20"/>
  <c r="GI5" i="20"/>
  <c r="GF5" i="20"/>
  <c r="GE5" i="20"/>
  <c r="GB5" i="20"/>
  <c r="GA5" i="20"/>
  <c r="FX5" i="20"/>
  <c r="FW5" i="20"/>
  <c r="FT5" i="20"/>
  <c r="FS5" i="20"/>
  <c r="FP5" i="20"/>
  <c r="FO5" i="20"/>
  <c r="FL5" i="20"/>
  <c r="FK5" i="20"/>
  <c r="FH5" i="20"/>
  <c r="FG5" i="20"/>
  <c r="FD5" i="20"/>
  <c r="FC5" i="20"/>
  <c r="EZ5" i="20"/>
  <c r="EY5" i="20"/>
  <c r="EX5" i="20"/>
  <c r="EW5" i="20"/>
  <c r="EV5" i="20"/>
  <c r="EU5" i="20"/>
  <c r="ER5" i="20"/>
  <c r="EQ5" i="20"/>
  <c r="EP5" i="20"/>
  <c r="EO5" i="20"/>
  <c r="EN5" i="20"/>
  <c r="EM5" i="20"/>
  <c r="EJ5" i="20"/>
  <c r="EI5" i="20"/>
  <c r="EF5" i="20"/>
  <c r="EE5" i="20"/>
  <c r="EB5" i="20"/>
  <c r="EA5" i="20"/>
  <c r="DX5" i="20"/>
  <c r="DW5" i="20"/>
  <c r="DT5" i="20"/>
  <c r="DS5" i="20"/>
  <c r="DP5" i="20"/>
  <c r="DO5" i="20"/>
  <c r="DL5" i="20"/>
  <c r="DK5" i="20"/>
  <c r="DH5" i="20"/>
  <c r="DG5" i="20"/>
  <c r="DD5" i="20"/>
  <c r="DC5" i="20"/>
  <c r="CZ5" i="20"/>
  <c r="CY5" i="20"/>
  <c r="CV5" i="20"/>
  <c r="CU5" i="20"/>
  <c r="CR5" i="20"/>
  <c r="CQ5" i="20"/>
  <c r="CN5" i="20"/>
  <c r="CM5" i="20"/>
  <c r="CJ5" i="20"/>
  <c r="CI5" i="20"/>
  <c r="CF5" i="20"/>
  <c r="CE5" i="20"/>
  <c r="CB5" i="20"/>
  <c r="CA5" i="20"/>
  <c r="BX5" i="20"/>
  <c r="BW5" i="20"/>
  <c r="BT5" i="20"/>
  <c r="BS5" i="20"/>
  <c r="BP5" i="20"/>
  <c r="BO5" i="20"/>
  <c r="BL5" i="20"/>
  <c r="BK5" i="20"/>
  <c r="BH5" i="20"/>
  <c r="BG5" i="20"/>
  <c r="BD5" i="20"/>
  <c r="BC5" i="20"/>
  <c r="AZ5" i="20"/>
  <c r="AY5" i="20"/>
  <c r="AV5" i="20"/>
  <c r="AU5" i="20"/>
  <c r="AR5" i="20"/>
  <c r="AQ5" i="20"/>
  <c r="AN5" i="20"/>
  <c r="AM5" i="20"/>
  <c r="AJ5" i="20"/>
  <c r="AI5" i="20"/>
  <c r="AF5" i="20"/>
  <c r="AE5" i="20"/>
  <c r="AB5" i="20"/>
  <c r="AA5" i="20"/>
  <c r="X5" i="20"/>
  <c r="W5" i="20"/>
  <c r="T5" i="20"/>
  <c r="S5" i="20"/>
  <c r="P5" i="20"/>
  <c r="O5" i="20"/>
  <c r="L5" i="20"/>
  <c r="K5" i="20"/>
  <c r="H5" i="20"/>
  <c r="G5" i="20"/>
  <c r="JX4" i="20"/>
  <c r="JW4" i="20"/>
  <c r="JT4" i="20"/>
  <c r="JS4" i="20"/>
  <c r="JP4" i="20"/>
  <c r="JO4" i="20"/>
  <c r="JL4" i="20"/>
  <c r="JK4" i="20"/>
  <c r="JH4" i="20"/>
  <c r="JG4" i="20"/>
  <c r="JD4" i="20"/>
  <c r="JC4" i="20"/>
  <c r="IZ4" i="20"/>
  <c r="IY4" i="20"/>
  <c r="IV4" i="20"/>
  <c r="IU4" i="20"/>
  <c r="IR4" i="20"/>
  <c r="IQ4" i="20"/>
  <c r="IN4" i="20"/>
  <c r="IM4" i="20"/>
  <c r="IJ4" i="20"/>
  <c r="II4" i="20"/>
  <c r="IF4" i="20"/>
  <c r="IE4" i="20"/>
  <c r="IB4" i="20"/>
  <c r="IA4" i="20"/>
  <c r="HX4" i="20"/>
  <c r="HW4" i="20"/>
  <c r="HT4" i="20"/>
  <c r="HS4" i="20"/>
  <c r="HP4" i="20"/>
  <c r="HO4" i="20"/>
  <c r="HL4" i="20"/>
  <c r="HK4" i="20"/>
  <c r="HH4" i="20"/>
  <c r="HG4" i="20"/>
  <c r="HD4" i="20"/>
  <c r="HC4" i="20"/>
  <c r="GZ4" i="20"/>
  <c r="GY4" i="20"/>
  <c r="GV4" i="20"/>
  <c r="GU4" i="20"/>
  <c r="GR4" i="20"/>
  <c r="GQ4" i="20"/>
  <c r="GN4" i="20"/>
  <c r="GM4" i="20"/>
  <c r="GJ4" i="20"/>
  <c r="GI4" i="20"/>
  <c r="GF4" i="20"/>
  <c r="GE4" i="20"/>
  <c r="GB4" i="20"/>
  <c r="GA4" i="20"/>
  <c r="FX4" i="20"/>
  <c r="FW4" i="20"/>
  <c r="FT4" i="20"/>
  <c r="FS4" i="20"/>
  <c r="FP4" i="20"/>
  <c r="FO4" i="20"/>
  <c r="FL4" i="20"/>
  <c r="FK4" i="20"/>
  <c r="FH4" i="20"/>
  <c r="FG4" i="20"/>
  <c r="FD4" i="20"/>
  <c r="FC4" i="20"/>
  <c r="EZ4" i="20"/>
  <c r="EY4" i="20"/>
  <c r="EX4" i="20"/>
  <c r="EW4" i="20"/>
  <c r="EV4" i="20"/>
  <c r="EU4" i="20"/>
  <c r="ER4" i="20"/>
  <c r="EQ4" i="20"/>
  <c r="EP4" i="20"/>
  <c r="EO4" i="20"/>
  <c r="EN4" i="20"/>
  <c r="EM4" i="20"/>
  <c r="EJ4" i="20"/>
  <c r="EI4" i="20"/>
  <c r="EF4" i="20"/>
  <c r="EE4" i="20"/>
  <c r="EB4" i="20"/>
  <c r="EA4" i="20"/>
  <c r="DX4" i="20"/>
  <c r="DW4" i="20"/>
  <c r="DT4" i="20"/>
  <c r="DS4" i="20"/>
  <c r="DP4" i="20"/>
  <c r="DO4" i="20"/>
  <c r="DL4" i="20"/>
  <c r="DK4" i="20"/>
  <c r="DH4" i="20"/>
  <c r="DG4" i="20"/>
  <c r="DD4" i="20"/>
  <c r="DC4" i="20"/>
  <c r="CZ4" i="20"/>
  <c r="CY4" i="20"/>
  <c r="CV4" i="20"/>
  <c r="CU4" i="20"/>
  <c r="CR4" i="20"/>
  <c r="CQ4" i="20"/>
  <c r="CN4" i="20"/>
  <c r="CM4" i="20"/>
  <c r="CJ4" i="20"/>
  <c r="CI4" i="20"/>
  <c r="CF4" i="20"/>
  <c r="CE4" i="20"/>
  <c r="CB4" i="20"/>
  <c r="CA4" i="20"/>
  <c r="BX4" i="20"/>
  <c r="BW4" i="20"/>
  <c r="BT4" i="20"/>
  <c r="BS4" i="20"/>
  <c r="BP4" i="20"/>
  <c r="BO4" i="20"/>
  <c r="BL4" i="20"/>
  <c r="BK4" i="20"/>
  <c r="BH4" i="20"/>
  <c r="BG4" i="20"/>
  <c r="BD4" i="20"/>
  <c r="BC4" i="20"/>
  <c r="AZ4" i="20"/>
  <c r="AY4" i="20"/>
  <c r="AV4" i="20"/>
  <c r="AU4" i="20"/>
  <c r="AR4" i="20"/>
  <c r="AQ4" i="20"/>
  <c r="AN4" i="20"/>
  <c r="AM4" i="20"/>
  <c r="AJ4" i="20"/>
  <c r="AI4" i="20"/>
  <c r="AF4" i="20"/>
  <c r="AE4" i="20"/>
  <c r="AB4" i="20"/>
  <c r="AA4" i="20"/>
  <c r="X4" i="20"/>
  <c r="W4" i="20"/>
  <c r="T4" i="20"/>
  <c r="S4" i="20"/>
  <c r="P4" i="20"/>
  <c r="L4" i="20"/>
  <c r="K4" i="20"/>
  <c r="H4" i="20"/>
  <c r="G4" i="20"/>
  <c r="E6" i="31"/>
  <c r="B6" i="31"/>
  <c r="D4" i="29"/>
  <c r="C8" i="28"/>
  <c r="E7" i="31"/>
  <c r="D6" i="28"/>
  <c r="D7" i="29"/>
  <c r="D8" i="28"/>
  <c r="B1" i="31"/>
  <c r="B7" i="31"/>
  <c r="C2" i="28"/>
  <c r="F7" i="31"/>
  <c r="D2" i="28"/>
  <c r="D4" i="28"/>
  <c r="B3" i="29"/>
  <c r="C1" i="31"/>
  <c r="E9" i="31"/>
  <c r="C2" i="31"/>
  <c r="E1" i="31"/>
  <c r="C1" i="29"/>
  <c r="D4" i="31"/>
  <c r="B3" i="31"/>
  <c r="C5" i="28"/>
  <c r="C8" i="31"/>
  <c r="B9" i="28"/>
  <c r="D6" i="31"/>
  <c r="C6" i="28"/>
  <c r="D1" i="30"/>
  <c r="D3" i="31"/>
  <c r="E3" i="31"/>
  <c r="F2" i="31"/>
  <c r="D1" i="29"/>
  <c r="C4" i="28"/>
  <c r="C7" i="29"/>
  <c r="C5" i="29"/>
  <c r="C9" i="31"/>
  <c r="B4" i="28"/>
  <c r="E2" i="31"/>
  <c r="B5" i="29"/>
  <c r="E8" i="31"/>
  <c r="C3" i="29"/>
  <c r="C3" i="31"/>
  <c r="F6" i="31"/>
  <c r="C4" i="31"/>
  <c r="B8" i="31"/>
  <c r="B7" i="28"/>
  <c r="D6" i="29"/>
  <c r="D8" i="31"/>
  <c r="B6" i="29"/>
  <c r="B5" i="31"/>
  <c r="F4" i="31"/>
  <c r="B2" i="29"/>
  <c r="B2" i="28"/>
  <c r="D5" i="31"/>
  <c r="D2" i="29"/>
  <c r="C1" i="30"/>
  <c r="D1" i="31"/>
  <c r="F3" i="31"/>
  <c r="C6" i="29"/>
  <c r="D2" i="31"/>
  <c r="C4" i="29"/>
  <c r="B4" i="29"/>
  <c r="D5" i="28"/>
  <c r="D3" i="29"/>
  <c r="D7" i="28"/>
  <c r="C7" i="28"/>
  <c r="B1" i="29"/>
  <c r="B2" i="31"/>
  <c r="B5" i="28"/>
  <c r="D3" i="28"/>
  <c r="D9" i="28"/>
  <c r="F9" i="31"/>
  <c r="C6" i="31"/>
  <c r="E5" i="31"/>
  <c r="F1" i="30"/>
  <c r="B6" i="28"/>
  <c r="C9" i="28"/>
  <c r="C3" i="28"/>
  <c r="D7" i="31"/>
  <c r="F1" i="31"/>
  <c r="B8" i="28"/>
  <c r="B3" i="28"/>
  <c r="F5" i="31"/>
  <c r="D9" i="31"/>
  <c r="D1" i="28"/>
  <c r="C2" i="29"/>
  <c r="B4" i="31"/>
  <c r="C1" i="28"/>
  <c r="F8" i="31"/>
  <c r="B1" i="30"/>
  <c r="C7" i="31"/>
  <c r="E1" i="30"/>
  <c r="E4" i="31"/>
  <c r="B9" i="31"/>
  <c r="D5" i="29"/>
  <c r="B1" i="28"/>
  <c r="C5" i="31"/>
  <c r="B7" i="29"/>
  <c r="R12" i="95" l="1" a="1"/>
  <c r="R12" i="95" s="1"/>
  <c r="T12" i="95" a="1"/>
  <c r="T12" i="95" s="1"/>
  <c r="V12" i="97" a="1"/>
  <c r="V12" i="97" s="1"/>
  <c r="V12" i="96" a="1"/>
  <c r="V12" i="96" s="1"/>
  <c r="P12" i="95" a="1"/>
  <c r="P12" i="95" s="1"/>
  <c r="V11" i="95"/>
  <c r="V14" i="95" s="1"/>
  <c r="V12" i="95" a="1"/>
  <c r="V12" i="95" s="1"/>
  <c r="L3" i="22"/>
  <c r="L4" i="22"/>
  <c r="L5" i="22"/>
  <c r="H10" i="22"/>
  <c r="H8" i="22"/>
  <c r="N3" i="22"/>
  <c r="T9" i="22"/>
  <c r="T13" i="22" s="1"/>
  <c r="J15" i="22"/>
  <c r="N5" i="22"/>
  <c r="N12" i="22"/>
  <c r="L2" i="22"/>
  <c r="J5" i="22"/>
  <c r="N4" i="22"/>
  <c r="N13" i="22"/>
  <c r="J6" i="22"/>
  <c r="J8" i="22"/>
  <c r="J10" i="22"/>
  <c r="J12" i="22"/>
  <c r="N14" i="22"/>
  <c r="H15" i="22"/>
  <c r="L11" i="22"/>
  <c r="J3" i="22"/>
  <c r="H11" i="22"/>
  <c r="H13" i="22"/>
  <c r="J14" i="22"/>
  <c r="P9" i="22"/>
  <c r="P13" i="22" s="1"/>
  <c r="H3" i="22"/>
  <c r="J4" i="22"/>
  <c r="H5" i="22"/>
  <c r="J7" i="22"/>
  <c r="J9" i="22"/>
  <c r="J11" i="22"/>
  <c r="J13" i="22"/>
  <c r="F1" i="29"/>
  <c r="H6" i="22"/>
  <c r="H7" i="22"/>
  <c r="H14" i="22"/>
  <c r="N8" i="22"/>
  <c r="N9" i="22"/>
  <c r="N10" i="22"/>
  <c r="N11" i="22"/>
  <c r="N6" i="22"/>
  <c r="N7" i="22"/>
  <c r="V9" i="22"/>
  <c r="V13" i="22" s="1"/>
  <c r="L7" i="22"/>
  <c r="L10" i="22"/>
  <c r="L8" i="22"/>
  <c r="L12" i="22"/>
  <c r="L14" i="22"/>
  <c r="L6" i="22"/>
  <c r="L13" i="22"/>
  <c r="L9" i="22"/>
  <c r="H4" i="22"/>
  <c r="H9" i="22"/>
  <c r="H12" i="22"/>
  <c r="H2" i="22"/>
  <c r="J2" i="22"/>
  <c r="N2" i="22"/>
  <c r="V8" i="22"/>
  <c r="P8" i="22"/>
  <c r="R8" i="22"/>
  <c r="T8" i="22"/>
  <c r="R10" i="22" l="1"/>
  <c r="R12" i="22" s="1" a="1"/>
  <c r="R12" i="22" s="1"/>
  <c r="T10" i="22"/>
  <c r="V10" i="22"/>
  <c r="V11" i="22" s="1"/>
  <c r="V14" i="22" s="1"/>
  <c r="P10" i="22"/>
  <c r="P11" i="22" s="1"/>
  <c r="P14" i="22" s="1"/>
  <c r="R11" i="22" l="1"/>
  <c r="R14" i="22" s="1"/>
  <c r="T11" i="22"/>
  <c r="T14" i="22" s="1"/>
  <c r="T12" i="22" a="1"/>
  <c r="T12" i="22" s="1"/>
  <c r="V12" i="22" a="1"/>
  <c r="V12" i="22" s="1"/>
  <c r="P12" i="22" a="1"/>
  <c r="P12" i="22" s="1"/>
</calcChain>
</file>

<file path=xl/comments1.xml><?xml version="1.0" encoding="utf-8"?>
<comments xmlns="http://schemas.openxmlformats.org/spreadsheetml/2006/main">
  <authors>
    <author>KvI</author>
  </authors>
  <commentList>
    <comment ref="O1" authorId="0">
      <text>
        <r>
          <rPr>
            <b/>
            <sz val="9"/>
            <color indexed="81"/>
            <rFont val="Tahoma"/>
            <family val="2"/>
          </rPr>
          <t>Bij kleine GLG extra natschade, dus CgrasNT &gt; 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0">
      <text>
        <r>
          <rPr>
            <b/>
            <sz val="9"/>
            <color indexed="81"/>
            <rFont val="Tahoma"/>
            <family val="2"/>
          </rPr>
          <t>Average of observations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Degrees of freedom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1" authorId="0">
      <text>
        <r>
          <rPr>
            <b/>
            <sz val="9"/>
            <color indexed="81"/>
            <rFont val="Tahoma"/>
            <family val="2"/>
          </rPr>
          <t>Standard error of the y values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2" authorId="0">
      <text>
        <r>
          <rPr>
            <b/>
            <sz val="9"/>
            <color indexed="81"/>
            <rFont val="Tahoma"/>
            <family val="2"/>
          </rPr>
          <t>Correlation index or coefficient of determination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" authorId="0">
      <text>
        <r>
          <rPr>
            <b/>
            <sz val="9"/>
            <color indexed="81"/>
            <rFont val="Tahoma"/>
            <family val="2"/>
          </rPr>
          <t>Critical t at a significance level of 95%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" authorId="0">
      <text>
        <r>
          <rPr>
            <b/>
            <sz val="9"/>
            <color indexed="81"/>
            <rFont val="Tahoma"/>
            <family val="2"/>
          </rPr>
          <t>Confidence interval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KvI</author>
  </authors>
  <commentList>
    <comment ref="O1" authorId="0">
      <text>
        <r>
          <rPr>
            <b/>
            <sz val="9"/>
            <color indexed="81"/>
            <rFont val="Tahoma"/>
            <family val="2"/>
          </rPr>
          <t>Bij kleine GLG extra natschade, dus CgrasNT &gt; 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0">
      <text>
        <r>
          <rPr>
            <b/>
            <sz val="9"/>
            <color indexed="81"/>
            <rFont val="Tahoma"/>
            <family val="2"/>
          </rPr>
          <t>Average of observations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Degrees of freedom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1" authorId="0">
      <text>
        <r>
          <rPr>
            <b/>
            <sz val="9"/>
            <color indexed="81"/>
            <rFont val="Tahoma"/>
            <family val="2"/>
          </rPr>
          <t>Standard error of the y values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2" authorId="0">
      <text>
        <r>
          <rPr>
            <b/>
            <sz val="9"/>
            <color indexed="81"/>
            <rFont val="Tahoma"/>
            <family val="2"/>
          </rPr>
          <t>Correlation index or coefficient of determination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" authorId="0">
      <text>
        <r>
          <rPr>
            <b/>
            <sz val="9"/>
            <color indexed="81"/>
            <rFont val="Tahoma"/>
            <family val="2"/>
          </rPr>
          <t>Critical t at a significance level of 95%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" authorId="0">
      <text>
        <r>
          <rPr>
            <b/>
            <sz val="9"/>
            <color indexed="81"/>
            <rFont val="Tahoma"/>
            <family val="2"/>
          </rPr>
          <t>Confidence interval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KvI</author>
  </authors>
  <commentList>
    <comment ref="O1" authorId="0">
      <text>
        <r>
          <rPr>
            <b/>
            <sz val="9"/>
            <color indexed="81"/>
            <rFont val="Tahoma"/>
            <family val="2"/>
          </rPr>
          <t>Bij kleine GLG extra natschade, dus CgrasNT &gt; 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0">
      <text>
        <r>
          <rPr>
            <b/>
            <sz val="9"/>
            <color indexed="81"/>
            <rFont val="Tahoma"/>
            <family val="2"/>
          </rPr>
          <t>Average of observations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Degrees of freedom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1" authorId="0">
      <text>
        <r>
          <rPr>
            <b/>
            <sz val="9"/>
            <color indexed="81"/>
            <rFont val="Tahoma"/>
            <family val="2"/>
          </rPr>
          <t>Standard error of the y values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2" authorId="0">
      <text>
        <r>
          <rPr>
            <b/>
            <sz val="9"/>
            <color indexed="81"/>
            <rFont val="Tahoma"/>
            <family val="2"/>
          </rPr>
          <t>Correlation index or coefficient of determination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" authorId="0">
      <text>
        <r>
          <rPr>
            <b/>
            <sz val="9"/>
            <color indexed="81"/>
            <rFont val="Tahoma"/>
            <family val="2"/>
          </rPr>
          <t>Critical t at a significance level of 95%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" authorId="0">
      <text>
        <r>
          <rPr>
            <b/>
            <sz val="9"/>
            <color indexed="81"/>
            <rFont val="Tahoma"/>
            <family val="2"/>
          </rPr>
          <t>Confidence interval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KvI</author>
  </authors>
  <commentList>
    <comment ref="O1" authorId="0">
      <text>
        <r>
          <rPr>
            <b/>
            <sz val="9"/>
            <color indexed="81"/>
            <rFont val="Tahoma"/>
            <family val="2"/>
          </rPr>
          <t>Bij kleine GLG extra natschade, dus CgrasNT &gt; 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0">
      <text>
        <r>
          <rPr>
            <b/>
            <sz val="9"/>
            <color indexed="81"/>
            <rFont val="Tahoma"/>
            <family val="2"/>
          </rPr>
          <t>Average of observations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Degrees of freedom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1" authorId="0">
      <text>
        <r>
          <rPr>
            <b/>
            <sz val="9"/>
            <color indexed="81"/>
            <rFont val="Tahoma"/>
            <family val="2"/>
          </rPr>
          <t>Standard error of the y values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2" authorId="0">
      <text>
        <r>
          <rPr>
            <b/>
            <sz val="9"/>
            <color indexed="81"/>
            <rFont val="Tahoma"/>
            <family val="2"/>
          </rPr>
          <t>Correlation index or coefficient of determination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" authorId="0">
      <text>
        <r>
          <rPr>
            <b/>
            <sz val="9"/>
            <color indexed="81"/>
            <rFont val="Tahoma"/>
            <family val="2"/>
          </rPr>
          <t>Critical t at a significance level of 95%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" authorId="0">
      <text>
        <r>
          <rPr>
            <b/>
            <sz val="9"/>
            <color indexed="81"/>
            <rFont val="Tahoma"/>
            <family val="2"/>
          </rPr>
          <t>Confidence interval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KvI</author>
  </authors>
  <commentList>
    <comment ref="O1" authorId="0">
      <text>
        <r>
          <rPr>
            <b/>
            <sz val="9"/>
            <color indexed="81"/>
            <rFont val="Tahoma"/>
            <family val="2"/>
          </rPr>
          <t>Bij kleine GLG extra natschade, dus CgrasNT &gt; 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0">
      <text>
        <r>
          <rPr>
            <b/>
            <sz val="9"/>
            <color indexed="81"/>
            <rFont val="Tahoma"/>
            <family val="2"/>
          </rPr>
          <t>Average of observations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Degrees of freedom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1" authorId="0">
      <text>
        <r>
          <rPr>
            <b/>
            <sz val="9"/>
            <color indexed="81"/>
            <rFont val="Tahoma"/>
            <family val="2"/>
          </rPr>
          <t>Standard error of the y values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2" authorId="0">
      <text>
        <r>
          <rPr>
            <b/>
            <sz val="9"/>
            <color indexed="81"/>
            <rFont val="Tahoma"/>
            <family val="2"/>
          </rPr>
          <t>Correlation index or coefficient of determination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" authorId="0">
      <text>
        <r>
          <rPr>
            <b/>
            <sz val="9"/>
            <color indexed="81"/>
            <rFont val="Tahoma"/>
            <family val="2"/>
          </rPr>
          <t>Critical t at a significance level of 95%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" authorId="0">
      <text>
        <r>
          <rPr>
            <b/>
            <sz val="9"/>
            <color indexed="81"/>
            <rFont val="Tahoma"/>
            <family val="2"/>
          </rPr>
          <t>Confidence interval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KvI</author>
  </authors>
  <commentList>
    <comment ref="O1" authorId="0">
      <text>
        <r>
          <rPr>
            <b/>
            <sz val="9"/>
            <color indexed="81"/>
            <rFont val="Tahoma"/>
            <family val="2"/>
          </rPr>
          <t>Bij kleine GLG extra natschade, dus CgrasNT &gt; 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0">
      <text>
        <r>
          <rPr>
            <b/>
            <sz val="9"/>
            <color indexed="81"/>
            <rFont val="Tahoma"/>
            <family val="2"/>
          </rPr>
          <t>Average of observations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Degrees of freedom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1" authorId="0">
      <text>
        <r>
          <rPr>
            <b/>
            <sz val="9"/>
            <color indexed="81"/>
            <rFont val="Tahoma"/>
            <family val="2"/>
          </rPr>
          <t>Standard error of the y values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2" authorId="0">
      <text>
        <r>
          <rPr>
            <b/>
            <sz val="9"/>
            <color indexed="81"/>
            <rFont val="Tahoma"/>
            <family val="2"/>
          </rPr>
          <t>Correlation index or coefficient of determination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" authorId="0">
      <text>
        <r>
          <rPr>
            <b/>
            <sz val="9"/>
            <color indexed="81"/>
            <rFont val="Tahoma"/>
            <family val="2"/>
          </rPr>
          <t>Critical t at a significance level of 95%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" authorId="0">
      <text>
        <r>
          <rPr>
            <b/>
            <sz val="9"/>
            <color indexed="81"/>
            <rFont val="Tahoma"/>
            <family val="2"/>
          </rPr>
          <t>Confidence interval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KvI</author>
  </authors>
  <commentList>
    <comment ref="O1" authorId="0">
      <text>
        <r>
          <rPr>
            <b/>
            <sz val="9"/>
            <color indexed="81"/>
            <rFont val="Tahoma"/>
            <family val="2"/>
          </rPr>
          <t>Bij kleine GLG extra natschade, dus CgrasNT &gt; 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0">
      <text>
        <r>
          <rPr>
            <b/>
            <sz val="9"/>
            <color indexed="81"/>
            <rFont val="Tahoma"/>
            <family val="2"/>
          </rPr>
          <t>Average of observations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Degrees of freedom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1" authorId="0">
      <text>
        <r>
          <rPr>
            <b/>
            <sz val="9"/>
            <color indexed="81"/>
            <rFont val="Tahoma"/>
            <family val="2"/>
          </rPr>
          <t>Standard error of the y values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2" authorId="0">
      <text>
        <r>
          <rPr>
            <b/>
            <sz val="9"/>
            <color indexed="81"/>
            <rFont val="Tahoma"/>
            <family val="2"/>
          </rPr>
          <t>Correlation index or coefficient of determination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" authorId="0">
      <text>
        <r>
          <rPr>
            <b/>
            <sz val="9"/>
            <color indexed="81"/>
            <rFont val="Tahoma"/>
            <family val="2"/>
          </rPr>
          <t>Critical t at a significance level of 95%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" authorId="0">
      <text>
        <r>
          <rPr>
            <b/>
            <sz val="9"/>
            <color indexed="81"/>
            <rFont val="Tahoma"/>
            <family val="2"/>
          </rPr>
          <t>Confidence interval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KvI</author>
  </authors>
  <commentList>
    <comment ref="O1" authorId="0">
      <text>
        <r>
          <rPr>
            <b/>
            <sz val="9"/>
            <color indexed="81"/>
            <rFont val="Tahoma"/>
            <family val="2"/>
          </rPr>
          <t>Bij kleine GLG extra natschade, dus CgrasNT &gt; 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0">
      <text>
        <r>
          <rPr>
            <b/>
            <sz val="9"/>
            <color indexed="81"/>
            <rFont val="Tahoma"/>
            <family val="2"/>
          </rPr>
          <t>Average of observations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Degrees of freedom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1" authorId="0">
      <text>
        <r>
          <rPr>
            <b/>
            <sz val="9"/>
            <color indexed="81"/>
            <rFont val="Tahoma"/>
            <family val="2"/>
          </rPr>
          <t>Standard error of the y values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2" authorId="0">
      <text>
        <r>
          <rPr>
            <b/>
            <sz val="9"/>
            <color indexed="81"/>
            <rFont val="Tahoma"/>
            <family val="2"/>
          </rPr>
          <t>Correlation index or coefficient of determination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" authorId="0">
      <text>
        <r>
          <rPr>
            <b/>
            <sz val="9"/>
            <color indexed="81"/>
            <rFont val="Tahoma"/>
            <family val="2"/>
          </rPr>
          <t>Critical t at a significance level of 95%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" authorId="0">
      <text>
        <r>
          <rPr>
            <b/>
            <sz val="9"/>
            <color indexed="81"/>
            <rFont val="Tahoma"/>
            <family val="2"/>
          </rPr>
          <t>Confidence interval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KvI</author>
  </authors>
  <commentList>
    <comment ref="O1" authorId="0">
      <text>
        <r>
          <rPr>
            <b/>
            <sz val="9"/>
            <color indexed="81"/>
            <rFont val="Tahoma"/>
            <family val="2"/>
          </rPr>
          <t>Bij kleine GLG extra natschade, dus CgrasNT &gt; 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0">
      <text>
        <r>
          <rPr>
            <b/>
            <sz val="9"/>
            <color indexed="81"/>
            <rFont val="Tahoma"/>
            <family val="2"/>
          </rPr>
          <t>Average of observations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Degrees of freedom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1" authorId="0">
      <text>
        <r>
          <rPr>
            <b/>
            <sz val="9"/>
            <color indexed="81"/>
            <rFont val="Tahoma"/>
            <family val="2"/>
          </rPr>
          <t>Standard error of the y values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2" authorId="0">
      <text>
        <r>
          <rPr>
            <b/>
            <sz val="9"/>
            <color indexed="81"/>
            <rFont val="Tahoma"/>
            <family val="2"/>
          </rPr>
          <t>Correlation index or coefficient of determination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" authorId="0">
      <text>
        <r>
          <rPr>
            <b/>
            <sz val="9"/>
            <color indexed="81"/>
            <rFont val="Tahoma"/>
            <family val="2"/>
          </rPr>
          <t>Critical t at a significance level of 95%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" authorId="0">
      <text>
        <r>
          <rPr>
            <b/>
            <sz val="9"/>
            <color indexed="81"/>
            <rFont val="Tahoma"/>
            <family val="2"/>
          </rPr>
          <t>Confidence interval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KvI</author>
  </authors>
  <commentList>
    <comment ref="O1" authorId="0">
      <text>
        <r>
          <rPr>
            <b/>
            <sz val="9"/>
            <color indexed="81"/>
            <rFont val="Tahoma"/>
            <family val="2"/>
          </rPr>
          <t>Bij kleine GLG extra natschade, dus CgrasNT &gt; 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0">
      <text>
        <r>
          <rPr>
            <b/>
            <sz val="9"/>
            <color indexed="81"/>
            <rFont val="Tahoma"/>
            <family val="2"/>
          </rPr>
          <t>Average of observations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Degrees of freedom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1" authorId="0">
      <text>
        <r>
          <rPr>
            <b/>
            <sz val="9"/>
            <color indexed="81"/>
            <rFont val="Tahoma"/>
            <family val="2"/>
          </rPr>
          <t>Standard error of the y values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2" authorId="0">
      <text>
        <r>
          <rPr>
            <b/>
            <sz val="9"/>
            <color indexed="81"/>
            <rFont val="Tahoma"/>
            <family val="2"/>
          </rPr>
          <t>Correlation index or coefficient of determination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" authorId="0">
      <text>
        <r>
          <rPr>
            <b/>
            <sz val="9"/>
            <color indexed="81"/>
            <rFont val="Tahoma"/>
            <family val="2"/>
          </rPr>
          <t>Critical t at a significance level of 95%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" authorId="0">
      <text>
        <r>
          <rPr>
            <b/>
            <sz val="9"/>
            <color indexed="81"/>
            <rFont val="Tahoma"/>
            <family val="2"/>
          </rPr>
          <t>Confidence interval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KvI</author>
  </authors>
  <commentList>
    <comment ref="O1" authorId="0">
      <text>
        <r>
          <rPr>
            <b/>
            <sz val="9"/>
            <color indexed="81"/>
            <rFont val="Tahoma"/>
            <family val="2"/>
          </rPr>
          <t>Bij kleine GLG extra natschade, dus CgrasNT &gt; 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0">
      <text>
        <r>
          <rPr>
            <b/>
            <sz val="9"/>
            <color indexed="81"/>
            <rFont val="Tahoma"/>
            <family val="2"/>
          </rPr>
          <t>Average of observations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Degrees of freedom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1" authorId="0">
      <text>
        <r>
          <rPr>
            <b/>
            <sz val="9"/>
            <color indexed="81"/>
            <rFont val="Tahoma"/>
            <family val="2"/>
          </rPr>
          <t>Standard error of the y values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2" authorId="0">
      <text>
        <r>
          <rPr>
            <b/>
            <sz val="9"/>
            <color indexed="81"/>
            <rFont val="Tahoma"/>
            <family val="2"/>
          </rPr>
          <t>Correlation index or coefficient of determination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" authorId="0">
      <text>
        <r>
          <rPr>
            <b/>
            <sz val="9"/>
            <color indexed="81"/>
            <rFont val="Tahoma"/>
            <family val="2"/>
          </rPr>
          <t>Critical t at a significance level of 95%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" authorId="0">
      <text>
        <r>
          <rPr>
            <b/>
            <sz val="9"/>
            <color indexed="81"/>
            <rFont val="Tahoma"/>
            <family val="2"/>
          </rPr>
          <t>Confidence interval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KvI</author>
  </authors>
  <commentList>
    <comment ref="O1" authorId="0">
      <text>
        <r>
          <rPr>
            <b/>
            <sz val="9"/>
            <color indexed="81"/>
            <rFont val="Tahoma"/>
            <family val="2"/>
          </rPr>
          <t>Bij kleine GLG extra natschade, dus CgrasNT &gt; 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0">
      <text>
        <r>
          <rPr>
            <b/>
            <sz val="9"/>
            <color indexed="81"/>
            <rFont val="Tahoma"/>
            <family val="2"/>
          </rPr>
          <t>Average of observations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Degrees of freedom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1" authorId="0">
      <text>
        <r>
          <rPr>
            <b/>
            <sz val="9"/>
            <color indexed="81"/>
            <rFont val="Tahoma"/>
            <family val="2"/>
          </rPr>
          <t>Standard error of the y values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2" authorId="0">
      <text>
        <r>
          <rPr>
            <b/>
            <sz val="9"/>
            <color indexed="81"/>
            <rFont val="Tahoma"/>
            <family val="2"/>
          </rPr>
          <t>Correlation index or coefficient of determination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" authorId="0">
      <text>
        <r>
          <rPr>
            <b/>
            <sz val="9"/>
            <color indexed="81"/>
            <rFont val="Tahoma"/>
            <family val="2"/>
          </rPr>
          <t>Critical t at a significance level of 95%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" authorId="0">
      <text>
        <r>
          <rPr>
            <b/>
            <sz val="9"/>
            <color indexed="81"/>
            <rFont val="Tahoma"/>
            <family val="2"/>
          </rPr>
          <t>Confidence interval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KvI</author>
  </authors>
  <commentList>
    <comment ref="O1" authorId="0">
      <text>
        <r>
          <rPr>
            <b/>
            <sz val="9"/>
            <color indexed="81"/>
            <rFont val="Tahoma"/>
            <family val="2"/>
          </rPr>
          <t>Bij kleine GLG extra natschade, dus CgrasNT &gt; 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0">
      <text>
        <r>
          <rPr>
            <b/>
            <sz val="9"/>
            <color indexed="81"/>
            <rFont val="Tahoma"/>
            <family val="2"/>
          </rPr>
          <t>Average of observations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Degrees of freedom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1" authorId="0">
      <text>
        <r>
          <rPr>
            <b/>
            <sz val="9"/>
            <color indexed="81"/>
            <rFont val="Tahoma"/>
            <family val="2"/>
          </rPr>
          <t>Standard error of the y values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2" authorId="0">
      <text>
        <r>
          <rPr>
            <b/>
            <sz val="9"/>
            <color indexed="81"/>
            <rFont val="Tahoma"/>
            <family val="2"/>
          </rPr>
          <t>Correlation index or coefficient of determination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" authorId="0">
      <text>
        <r>
          <rPr>
            <b/>
            <sz val="9"/>
            <color indexed="81"/>
            <rFont val="Tahoma"/>
            <family val="2"/>
          </rPr>
          <t>Critical t at a significance level of 95%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" authorId="0">
      <text>
        <r>
          <rPr>
            <b/>
            <sz val="9"/>
            <color indexed="81"/>
            <rFont val="Tahoma"/>
            <family val="2"/>
          </rPr>
          <t>Confidence interval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KvI</author>
  </authors>
  <commentList>
    <comment ref="O1" authorId="0">
      <text>
        <r>
          <rPr>
            <b/>
            <sz val="9"/>
            <color indexed="81"/>
            <rFont val="Tahoma"/>
            <family val="2"/>
          </rPr>
          <t>Bij kleine GLG extra natschade, dus CgrasNT &gt; 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0">
      <text>
        <r>
          <rPr>
            <b/>
            <sz val="9"/>
            <color indexed="81"/>
            <rFont val="Tahoma"/>
            <family val="2"/>
          </rPr>
          <t>Average of observations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Degrees of freedom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1" authorId="0">
      <text>
        <r>
          <rPr>
            <b/>
            <sz val="9"/>
            <color indexed="81"/>
            <rFont val="Tahoma"/>
            <family val="2"/>
          </rPr>
          <t>Standard error of the y values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2" authorId="0">
      <text>
        <r>
          <rPr>
            <b/>
            <sz val="9"/>
            <color indexed="81"/>
            <rFont val="Tahoma"/>
            <family val="2"/>
          </rPr>
          <t>Correlation index or coefficient of determination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" authorId="0">
      <text>
        <r>
          <rPr>
            <b/>
            <sz val="9"/>
            <color indexed="81"/>
            <rFont val="Tahoma"/>
            <family val="2"/>
          </rPr>
          <t>Critical t at a significance level of 95%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" authorId="0">
      <text>
        <r>
          <rPr>
            <b/>
            <sz val="9"/>
            <color indexed="81"/>
            <rFont val="Tahoma"/>
            <family val="2"/>
          </rPr>
          <t>Confidence interval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KvI</author>
  </authors>
  <commentList>
    <comment ref="O1" authorId="0">
      <text>
        <r>
          <rPr>
            <b/>
            <sz val="9"/>
            <color indexed="81"/>
            <rFont val="Tahoma"/>
            <family val="2"/>
          </rPr>
          <t>Bij kleine GLG extra natschade, dus CgrasNT &gt; 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0">
      <text>
        <r>
          <rPr>
            <b/>
            <sz val="9"/>
            <color indexed="81"/>
            <rFont val="Tahoma"/>
            <family val="2"/>
          </rPr>
          <t>Average of observations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Degrees of freedom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1" authorId="0">
      <text>
        <r>
          <rPr>
            <b/>
            <sz val="9"/>
            <color indexed="81"/>
            <rFont val="Tahoma"/>
            <family val="2"/>
          </rPr>
          <t>Standard error of the y values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2" authorId="0">
      <text>
        <r>
          <rPr>
            <b/>
            <sz val="9"/>
            <color indexed="81"/>
            <rFont val="Tahoma"/>
            <family val="2"/>
          </rPr>
          <t>Correlation index or coefficient of determination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" authorId="0">
      <text>
        <r>
          <rPr>
            <b/>
            <sz val="9"/>
            <color indexed="81"/>
            <rFont val="Tahoma"/>
            <family val="2"/>
          </rPr>
          <t>Critical t at a significance level of 95%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" authorId="0">
      <text>
        <r>
          <rPr>
            <b/>
            <sz val="9"/>
            <color indexed="81"/>
            <rFont val="Tahoma"/>
            <family val="2"/>
          </rPr>
          <t>Confidence interval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KvI</author>
  </authors>
  <commentList>
    <comment ref="O1" authorId="0">
      <text>
        <r>
          <rPr>
            <b/>
            <sz val="9"/>
            <color indexed="81"/>
            <rFont val="Tahoma"/>
            <family val="2"/>
          </rPr>
          <t>Bij kleine GLG extra natschade, dus CgrasNT &gt; 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0">
      <text>
        <r>
          <rPr>
            <b/>
            <sz val="9"/>
            <color indexed="81"/>
            <rFont val="Tahoma"/>
            <family val="2"/>
          </rPr>
          <t>Average of observations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Degrees of freedom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1" authorId="0">
      <text>
        <r>
          <rPr>
            <b/>
            <sz val="9"/>
            <color indexed="81"/>
            <rFont val="Tahoma"/>
            <family val="2"/>
          </rPr>
          <t>Standard error of the y values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2" authorId="0">
      <text>
        <r>
          <rPr>
            <b/>
            <sz val="9"/>
            <color indexed="81"/>
            <rFont val="Tahoma"/>
            <family val="2"/>
          </rPr>
          <t>Correlation index or coefficient of determination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" authorId="0">
      <text>
        <r>
          <rPr>
            <b/>
            <sz val="9"/>
            <color indexed="81"/>
            <rFont val="Tahoma"/>
            <family val="2"/>
          </rPr>
          <t>Critical t at a significance level of 95%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" authorId="0">
      <text>
        <r>
          <rPr>
            <b/>
            <sz val="9"/>
            <color indexed="81"/>
            <rFont val="Tahoma"/>
            <family val="2"/>
          </rPr>
          <t>Confidence interval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KvI</author>
  </authors>
  <commentList>
    <comment ref="O1" authorId="0">
      <text>
        <r>
          <rPr>
            <b/>
            <sz val="9"/>
            <color indexed="81"/>
            <rFont val="Tahoma"/>
            <family val="2"/>
          </rPr>
          <t>Bij kleine GLG extra natschade, dus CgrasNT &gt; 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0">
      <text>
        <r>
          <rPr>
            <b/>
            <sz val="9"/>
            <color indexed="81"/>
            <rFont val="Tahoma"/>
            <family val="2"/>
          </rPr>
          <t>Average of observations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Degrees of freedom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1" authorId="0">
      <text>
        <r>
          <rPr>
            <b/>
            <sz val="9"/>
            <color indexed="81"/>
            <rFont val="Tahoma"/>
            <family val="2"/>
          </rPr>
          <t>Standard error of the y values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2" authorId="0">
      <text>
        <r>
          <rPr>
            <b/>
            <sz val="9"/>
            <color indexed="81"/>
            <rFont val="Tahoma"/>
            <family val="2"/>
          </rPr>
          <t>Correlation index or coefficient of determination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" authorId="0">
      <text>
        <r>
          <rPr>
            <b/>
            <sz val="9"/>
            <color indexed="81"/>
            <rFont val="Tahoma"/>
            <family val="2"/>
          </rPr>
          <t>Critical t at a significance level of 95%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" authorId="0">
      <text>
        <r>
          <rPr>
            <b/>
            <sz val="9"/>
            <color indexed="81"/>
            <rFont val="Tahoma"/>
            <family val="2"/>
          </rPr>
          <t>Confidence interval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>
  <authors>
    <author>KvI</author>
  </authors>
  <commentList>
    <comment ref="O1" authorId="0">
      <text>
        <r>
          <rPr>
            <b/>
            <sz val="9"/>
            <color indexed="81"/>
            <rFont val="Tahoma"/>
            <family val="2"/>
          </rPr>
          <t>Bij kleine GLG extra natschade, dus CgrasNT &gt; 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0">
      <text>
        <r>
          <rPr>
            <b/>
            <sz val="9"/>
            <color indexed="81"/>
            <rFont val="Tahoma"/>
            <family val="2"/>
          </rPr>
          <t>Average of observations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Degrees of freedom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1" authorId="0">
      <text>
        <r>
          <rPr>
            <b/>
            <sz val="9"/>
            <color indexed="81"/>
            <rFont val="Tahoma"/>
            <family val="2"/>
          </rPr>
          <t>Standard error of the y values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2" authorId="0">
      <text>
        <r>
          <rPr>
            <b/>
            <sz val="9"/>
            <color indexed="81"/>
            <rFont val="Tahoma"/>
            <family val="2"/>
          </rPr>
          <t>Correlation index or coefficient of determination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" authorId="0">
      <text>
        <r>
          <rPr>
            <b/>
            <sz val="9"/>
            <color indexed="81"/>
            <rFont val="Tahoma"/>
            <family val="2"/>
          </rPr>
          <t>Critical t at a significance level of 95%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" authorId="0">
      <text>
        <r>
          <rPr>
            <b/>
            <sz val="9"/>
            <color indexed="81"/>
            <rFont val="Tahoma"/>
            <family val="2"/>
          </rPr>
          <t>Confidence interval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>
  <authors>
    <author>KvI</author>
  </authors>
  <commentList>
    <comment ref="O1" authorId="0">
      <text>
        <r>
          <rPr>
            <b/>
            <sz val="9"/>
            <color indexed="81"/>
            <rFont val="Tahoma"/>
            <family val="2"/>
          </rPr>
          <t>Bij kleine GLG extra natschade, dus CgrasNT &gt; 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0">
      <text>
        <r>
          <rPr>
            <b/>
            <sz val="9"/>
            <color indexed="81"/>
            <rFont val="Tahoma"/>
            <family val="2"/>
          </rPr>
          <t>Average of observations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Degrees of freedom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1" authorId="0">
      <text>
        <r>
          <rPr>
            <b/>
            <sz val="9"/>
            <color indexed="81"/>
            <rFont val="Tahoma"/>
            <family val="2"/>
          </rPr>
          <t>Standard error of the y values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2" authorId="0">
      <text>
        <r>
          <rPr>
            <b/>
            <sz val="9"/>
            <color indexed="81"/>
            <rFont val="Tahoma"/>
            <family val="2"/>
          </rPr>
          <t>Correlation index or coefficient of determination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" authorId="0">
      <text>
        <r>
          <rPr>
            <b/>
            <sz val="9"/>
            <color indexed="81"/>
            <rFont val="Tahoma"/>
            <family val="2"/>
          </rPr>
          <t>Critical t at a significance level of 95%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" authorId="0">
      <text>
        <r>
          <rPr>
            <b/>
            <sz val="9"/>
            <color indexed="81"/>
            <rFont val="Tahoma"/>
            <family val="2"/>
          </rPr>
          <t>Confidence interval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>
  <authors>
    <author>KvI</author>
  </authors>
  <commentList>
    <comment ref="O1" authorId="0">
      <text>
        <r>
          <rPr>
            <b/>
            <sz val="9"/>
            <color indexed="81"/>
            <rFont val="Tahoma"/>
            <family val="2"/>
          </rPr>
          <t>Bij kleine GLG extra natschade, dus CgrasNT &gt; 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0">
      <text>
        <r>
          <rPr>
            <b/>
            <sz val="9"/>
            <color indexed="81"/>
            <rFont val="Tahoma"/>
            <family val="2"/>
          </rPr>
          <t>Average of observations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Degrees of freedom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1" authorId="0">
      <text>
        <r>
          <rPr>
            <b/>
            <sz val="9"/>
            <color indexed="81"/>
            <rFont val="Tahoma"/>
            <family val="2"/>
          </rPr>
          <t>Standard error of the y values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2" authorId="0">
      <text>
        <r>
          <rPr>
            <b/>
            <sz val="9"/>
            <color indexed="81"/>
            <rFont val="Tahoma"/>
            <family val="2"/>
          </rPr>
          <t>Correlation index or coefficient of determination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" authorId="0">
      <text>
        <r>
          <rPr>
            <b/>
            <sz val="9"/>
            <color indexed="81"/>
            <rFont val="Tahoma"/>
            <family val="2"/>
          </rPr>
          <t>Critical t at a significance level of 95%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" authorId="0">
      <text>
        <r>
          <rPr>
            <b/>
            <sz val="9"/>
            <color indexed="81"/>
            <rFont val="Tahoma"/>
            <family val="2"/>
          </rPr>
          <t>Confidence interval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>
  <authors>
    <author>KvI</author>
  </authors>
  <commentList>
    <comment ref="O1" authorId="0">
      <text>
        <r>
          <rPr>
            <b/>
            <sz val="9"/>
            <color indexed="81"/>
            <rFont val="Tahoma"/>
            <family val="2"/>
          </rPr>
          <t>Bij kleine GLG extra natschade, dus CgrasNT &gt; 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0">
      <text>
        <r>
          <rPr>
            <b/>
            <sz val="9"/>
            <color indexed="81"/>
            <rFont val="Tahoma"/>
            <family val="2"/>
          </rPr>
          <t>Average of observations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Degrees of freedom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1" authorId="0">
      <text>
        <r>
          <rPr>
            <b/>
            <sz val="9"/>
            <color indexed="81"/>
            <rFont val="Tahoma"/>
            <family val="2"/>
          </rPr>
          <t>Standard error of the y values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2" authorId="0">
      <text>
        <r>
          <rPr>
            <b/>
            <sz val="9"/>
            <color indexed="81"/>
            <rFont val="Tahoma"/>
            <family val="2"/>
          </rPr>
          <t>Correlation index or coefficient of determination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" authorId="0">
      <text>
        <r>
          <rPr>
            <b/>
            <sz val="9"/>
            <color indexed="81"/>
            <rFont val="Tahoma"/>
            <family val="2"/>
          </rPr>
          <t>Critical t at a significance level of 95%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" authorId="0">
      <text>
        <r>
          <rPr>
            <b/>
            <sz val="9"/>
            <color indexed="81"/>
            <rFont val="Tahoma"/>
            <family val="2"/>
          </rPr>
          <t>Confidence interval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2.xml><?xml version="1.0" encoding="utf-8"?>
<comments xmlns="http://schemas.openxmlformats.org/spreadsheetml/2006/main">
  <authors>
    <author>KvI</author>
  </authors>
  <commentList>
    <comment ref="O1" authorId="0">
      <text>
        <r>
          <rPr>
            <b/>
            <sz val="9"/>
            <color indexed="81"/>
            <rFont val="Tahoma"/>
            <family val="2"/>
          </rPr>
          <t>Bij kleine GLG extra natschade, dus CgrasNT &gt; 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0">
      <text>
        <r>
          <rPr>
            <b/>
            <sz val="9"/>
            <color indexed="81"/>
            <rFont val="Tahoma"/>
            <family val="2"/>
          </rPr>
          <t>Average of observations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Degrees of freedom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1" authorId="0">
      <text>
        <r>
          <rPr>
            <b/>
            <sz val="9"/>
            <color indexed="81"/>
            <rFont val="Tahoma"/>
            <family val="2"/>
          </rPr>
          <t>Standard error of the y values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2" authorId="0">
      <text>
        <r>
          <rPr>
            <b/>
            <sz val="9"/>
            <color indexed="81"/>
            <rFont val="Tahoma"/>
            <family val="2"/>
          </rPr>
          <t>Correlation index or coefficient of determination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" authorId="0">
      <text>
        <r>
          <rPr>
            <b/>
            <sz val="9"/>
            <color indexed="81"/>
            <rFont val="Tahoma"/>
            <family val="2"/>
          </rPr>
          <t>Critical t at a significance level of 95%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" authorId="0">
      <text>
        <r>
          <rPr>
            <b/>
            <sz val="9"/>
            <color indexed="81"/>
            <rFont val="Tahoma"/>
            <family val="2"/>
          </rPr>
          <t>Confidence interval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3.xml><?xml version="1.0" encoding="utf-8"?>
<comments xmlns="http://schemas.openxmlformats.org/spreadsheetml/2006/main">
  <authors>
    <author>KvI</author>
  </authors>
  <commentList>
    <comment ref="O1" authorId="0">
      <text>
        <r>
          <rPr>
            <b/>
            <sz val="9"/>
            <color indexed="81"/>
            <rFont val="Tahoma"/>
            <family val="2"/>
          </rPr>
          <t>Bij kleine GLG extra natschade, dus CgrasNT &gt; 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0">
      <text>
        <r>
          <rPr>
            <b/>
            <sz val="9"/>
            <color indexed="81"/>
            <rFont val="Tahoma"/>
            <family val="2"/>
          </rPr>
          <t>Average of observations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Degrees of freedom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1" authorId="0">
      <text>
        <r>
          <rPr>
            <b/>
            <sz val="9"/>
            <color indexed="81"/>
            <rFont val="Tahoma"/>
            <family val="2"/>
          </rPr>
          <t>Standard error of the y values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2" authorId="0">
      <text>
        <r>
          <rPr>
            <b/>
            <sz val="9"/>
            <color indexed="81"/>
            <rFont val="Tahoma"/>
            <family val="2"/>
          </rPr>
          <t>Correlation index or coefficient of determination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" authorId="0">
      <text>
        <r>
          <rPr>
            <b/>
            <sz val="9"/>
            <color indexed="81"/>
            <rFont val="Tahoma"/>
            <family val="2"/>
          </rPr>
          <t>Critical t at a significance level of 95%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" authorId="0">
      <text>
        <r>
          <rPr>
            <b/>
            <sz val="9"/>
            <color indexed="81"/>
            <rFont val="Tahoma"/>
            <family val="2"/>
          </rPr>
          <t>Confidence interval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4.xml><?xml version="1.0" encoding="utf-8"?>
<comments xmlns="http://schemas.openxmlformats.org/spreadsheetml/2006/main">
  <authors>
    <author>KvI</author>
  </authors>
  <commentList>
    <comment ref="O1" authorId="0">
      <text>
        <r>
          <rPr>
            <b/>
            <sz val="9"/>
            <color indexed="81"/>
            <rFont val="Tahoma"/>
            <family val="2"/>
          </rPr>
          <t>Bij kleine GLG extra natschade, dus CgrasNT &gt; 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0">
      <text>
        <r>
          <rPr>
            <b/>
            <sz val="9"/>
            <color indexed="81"/>
            <rFont val="Tahoma"/>
            <family val="2"/>
          </rPr>
          <t>Average of observations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Degrees of freedom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1" authorId="0">
      <text>
        <r>
          <rPr>
            <b/>
            <sz val="9"/>
            <color indexed="81"/>
            <rFont val="Tahoma"/>
            <family val="2"/>
          </rPr>
          <t>Standard error of the y values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2" authorId="0">
      <text>
        <r>
          <rPr>
            <b/>
            <sz val="9"/>
            <color indexed="81"/>
            <rFont val="Tahoma"/>
            <family val="2"/>
          </rPr>
          <t>Correlation index or coefficient of determination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" authorId="0">
      <text>
        <r>
          <rPr>
            <b/>
            <sz val="9"/>
            <color indexed="81"/>
            <rFont val="Tahoma"/>
            <family val="2"/>
          </rPr>
          <t>Critical t at a significance level of 95%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" authorId="0">
      <text>
        <r>
          <rPr>
            <b/>
            <sz val="9"/>
            <color indexed="81"/>
            <rFont val="Tahoma"/>
            <family val="2"/>
          </rPr>
          <t>Confidence interval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<sst xmlns="http://schemas.openxmlformats.org/spreadsheetml/2006/main" count="1462" uniqueCount="118">
  <si>
    <t>GHG</t>
  </si>
  <si>
    <t>GLG</t>
  </si>
  <si>
    <t>Grasla-dro</t>
  </si>
  <si>
    <t>Bouwla-nat</t>
  </si>
  <si>
    <t>Bouwla-dro</t>
  </si>
  <si>
    <t>Grasla-nat</t>
  </si>
  <si>
    <t>Agras</t>
  </si>
  <si>
    <t>Bgras</t>
  </si>
  <si>
    <t>Cgras</t>
  </si>
  <si>
    <t>Dgras</t>
  </si>
  <si>
    <t>Grasla-dro Est</t>
  </si>
  <si>
    <t>mean_of_y</t>
  </si>
  <si>
    <t>df</t>
  </si>
  <si>
    <t>SE_of_y</t>
  </si>
  <si>
    <t>hlp</t>
  </si>
  <si>
    <t>RSQ</t>
  </si>
  <si>
    <t>CI</t>
  </si>
  <si>
    <t>critical_t</t>
  </si>
  <si>
    <t>Grasla-nat Est</t>
  </si>
  <si>
    <t>AgrasNT</t>
  </si>
  <si>
    <t>BgrasNT</t>
  </si>
  <si>
    <t>CgrasNT</t>
  </si>
  <si>
    <t>Bouwla-nat Est</t>
  </si>
  <si>
    <t>Bouwla-dro Est</t>
  </si>
  <si>
    <t>AbouwNT</t>
  </si>
  <si>
    <t>BbouwNT</t>
  </si>
  <si>
    <t>CbouwNT</t>
  </si>
  <si>
    <t>Dbouw</t>
  </si>
  <si>
    <t>Abouw</t>
  </si>
  <si>
    <t>Bbouw</t>
  </si>
  <si>
    <t>Cbouw</t>
  </si>
  <si>
    <t>GrasWa</t>
  </si>
  <si>
    <t>GrasDr</t>
  </si>
  <si>
    <t>BouwWa</t>
  </si>
  <si>
    <t>BouwDr</t>
  </si>
  <si>
    <t>Gt</t>
  </si>
  <si>
    <t>V</t>
  </si>
  <si>
    <t>aV</t>
  </si>
  <si>
    <t>hV</t>
  </si>
  <si>
    <t>kV</t>
  </si>
  <si>
    <t>zV</t>
  </si>
  <si>
    <t>iV</t>
  </si>
  <si>
    <t>iV*</t>
  </si>
  <si>
    <t>Wo</t>
  </si>
  <si>
    <t>vW</t>
  </si>
  <si>
    <t>hW</t>
  </si>
  <si>
    <t>kW</t>
  </si>
  <si>
    <t>zW</t>
  </si>
  <si>
    <t>iW</t>
  </si>
  <si>
    <t>iW*</t>
  </si>
  <si>
    <t>Kz1a</t>
  </si>
  <si>
    <t>Kz1b</t>
  </si>
  <si>
    <t>Kk1a</t>
  </si>
  <si>
    <t>Kk1b</t>
  </si>
  <si>
    <t>Kz2a</t>
  </si>
  <si>
    <t>Kz2b</t>
  </si>
  <si>
    <t>Kk2a</t>
  </si>
  <si>
    <t>Kk2b</t>
  </si>
  <si>
    <t>Kz34a</t>
  </si>
  <si>
    <t>Kz34b</t>
  </si>
  <si>
    <t>Kk34a</t>
  </si>
  <si>
    <t>Kk34b</t>
  </si>
  <si>
    <t>Kz5hz</t>
  </si>
  <si>
    <t>Kz5h</t>
  </si>
  <si>
    <t>Kk5hz</t>
  </si>
  <si>
    <t>Kk5h</t>
  </si>
  <si>
    <t>Kz5oz</t>
  </si>
  <si>
    <t>Kz5o</t>
  </si>
  <si>
    <t>Kk5oz</t>
  </si>
  <si>
    <t>Kk5o</t>
  </si>
  <si>
    <t>Z1a</t>
  </si>
  <si>
    <t>Z1b</t>
  </si>
  <si>
    <t>Z2a</t>
  </si>
  <si>
    <t>Z2b</t>
  </si>
  <si>
    <t>tZ1a</t>
  </si>
  <si>
    <t>tZ1b</t>
  </si>
  <si>
    <t>tZ2a</t>
  </si>
  <si>
    <t>tZ2b</t>
  </si>
  <si>
    <t>cZ1a</t>
  </si>
  <si>
    <t>cZ1b</t>
  </si>
  <si>
    <t>cZ2a</t>
  </si>
  <si>
    <t>cZ2b</t>
  </si>
  <si>
    <t>EZ1a</t>
  </si>
  <si>
    <t>EZ1b</t>
  </si>
  <si>
    <t>EZ2a</t>
  </si>
  <si>
    <t>EZ2b</t>
  </si>
  <si>
    <t>EEZ1a</t>
  </si>
  <si>
    <t>EEZ1b</t>
  </si>
  <si>
    <t>EEZ2a</t>
  </si>
  <si>
    <t>EEZ2b</t>
  </si>
  <si>
    <t>KZ2</t>
  </si>
  <si>
    <t>KZ1</t>
  </si>
  <si>
    <t>SZ</t>
  </si>
  <si>
    <t>tH1a</t>
  </si>
  <si>
    <t>tH1b</t>
  </si>
  <si>
    <t>tH2a</t>
  </si>
  <si>
    <t>tH2b</t>
  </si>
  <si>
    <t>cH1a</t>
  </si>
  <si>
    <t>cH1b</t>
  </si>
  <si>
    <t>cH2a</t>
  </si>
  <si>
    <t>cH2b</t>
  </si>
  <si>
    <t>BLKa</t>
  </si>
  <si>
    <t>BLKb</t>
  </si>
  <si>
    <t>BLKc</t>
  </si>
  <si>
    <t>BLKd</t>
  </si>
  <si>
    <t>BLKe</t>
  </si>
  <si>
    <t>2a</t>
  </si>
  <si>
    <t>2b</t>
  </si>
  <si>
    <t>2c</t>
  </si>
  <si>
    <t>2*</t>
  </si>
  <si>
    <t>3a</t>
  </si>
  <si>
    <t>3b</t>
  </si>
  <si>
    <t>3c</t>
  </si>
  <si>
    <t>3*</t>
  </si>
  <si>
    <t>5*</t>
  </si>
  <si>
    <t>7*</t>
  </si>
  <si>
    <t>sqr_dif</t>
  </si>
  <si>
    <t>glg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</si>
</sst>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0.0"/>
    <numFmt numFmtId="166" formatCode="0.000E+00"/>
    <numFmt numFmtId="167" formatCode="0.0000"/>
    <numFmt numFmtId="168" formatCode="0.0000E+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2" fontId="4" fillId="0" borderId="0" xfId="1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165" fontId="0" fillId="3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165" fontId="0" fillId="6" borderId="0" xfId="0" applyNumberFormat="1" applyFill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164" fontId="0" fillId="7" borderId="0" xfId="0" applyNumberFormat="1" applyFill="1" applyAlignment="1">
      <alignment horizontal="center"/>
    </xf>
    <xf numFmtId="165" fontId="0" fillId="6" borderId="0" xfId="0" applyNumberFormat="1" applyFill="1"/>
    <xf numFmtId="166" fontId="0" fillId="6" borderId="0" xfId="0" applyNumberFormat="1" applyFill="1"/>
    <xf numFmtId="167" fontId="0" fillId="6" borderId="0" xfId="0" applyNumberFormat="1" applyFill="1"/>
    <xf numFmtId="1" fontId="0" fillId="6" borderId="0" xfId="0" applyNumberFormat="1" applyFill="1"/>
    <xf numFmtId="0" fontId="0" fillId="6" borderId="0" xfId="0" applyFill="1"/>
    <xf numFmtId="0" fontId="0" fillId="8" borderId="0" xfId="0" applyFill="1" applyAlignment="1">
      <alignment horizontal="center"/>
    </xf>
    <xf numFmtId="165" fontId="0" fillId="8" borderId="0" xfId="0" applyNumberFormat="1" applyFill="1"/>
    <xf numFmtId="166" fontId="0" fillId="8" borderId="0" xfId="0" applyNumberFormat="1" applyFill="1"/>
    <xf numFmtId="167" fontId="0" fillId="8" borderId="0" xfId="0" applyNumberFormat="1" applyFill="1"/>
    <xf numFmtId="0" fontId="0" fillId="8" borderId="0" xfId="0" applyFill="1"/>
    <xf numFmtId="165" fontId="0" fillId="8" borderId="0" xfId="0" applyNumberFormat="1" applyFill="1" applyAlignment="1">
      <alignment horizontal="center"/>
    </xf>
    <xf numFmtId="168" fontId="0" fillId="6" borderId="0" xfId="0" applyNumberFormat="1" applyFill="1"/>
    <xf numFmtId="168" fontId="0" fillId="8" borderId="0" xfId="0" applyNumberFormat="1" applyFill="1"/>
    <xf numFmtId="165" fontId="1" fillId="2" borderId="0" xfId="0" applyNumberFormat="1" applyFont="1" applyFill="1" applyAlignment="1">
      <alignment horizontal="center"/>
    </xf>
    <xf numFmtId="165" fontId="0" fillId="0" borderId="0" xfId="0" applyNumberFormat="1" applyAlignment="1">
      <alignment horizontal="center"/>
    </xf>
    <xf numFmtId="165" fontId="4" fillId="3" borderId="0" xfId="1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Grasland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wrnGrasNat</c:v>
          </c:tx>
          <c:spPr>
            <a:ln w="28575">
              <a:noFill/>
            </a:ln>
          </c:spPr>
          <c:xVal>
            <c:numRef>
              <c:f>'1'!$C$2:$C$15</c:f>
              <c:numCache>
                <c:formatCode>General</c:formatCode>
                <c:ptCount val="14"/>
                <c:pt idx="0">
                  <c:v>32</c:v>
                </c:pt>
                <c:pt idx="1">
                  <c:v>27</c:v>
                </c:pt>
                <c:pt idx="2">
                  <c:v>23</c:v>
                </c:pt>
                <c:pt idx="3">
                  <c:v>16</c:v>
                </c:pt>
                <c:pt idx="4">
                  <c:v>22</c:v>
                </c:pt>
                <c:pt idx="5">
                  <c:v>18</c:v>
                </c:pt>
                <c:pt idx="6">
                  <c:v>15</c:v>
                </c:pt>
                <c:pt idx="7">
                  <c:v>9</c:v>
                </c:pt>
                <c:pt idx="8">
                  <c:v>2</c:v>
                </c:pt>
                <c:pt idx="9">
                  <c:v>9</c:v>
                </c:pt>
                <c:pt idx="10">
                  <c:v>4</c:v>
                </c:pt>
                <c:pt idx="11">
                  <c:v>1</c:v>
                </c:pt>
                <c:pt idx="12">
                  <c:v>#N/A</c:v>
                </c:pt>
                <c:pt idx="13">
                  <c:v>#N/A</c:v>
                </c:pt>
              </c:numCache>
            </c:numRef>
          </c:xVal>
          <c:yVal>
            <c:numRef>
              <c:f>'1'!$A$2:$A$15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ser>
          <c:idx val="1"/>
          <c:order val="1"/>
          <c:tx>
            <c:v>estGrasNat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'1'!$G$2:$G$15</c:f>
              <c:numCache>
                <c:formatCode>0.0</c:formatCode>
                <c:ptCount val="14"/>
                <c:pt idx="0">
                  <c:v>33.72058780605937</c:v>
                </c:pt>
                <c:pt idx="1">
                  <c:v>27.229345566813436</c:v>
                </c:pt>
                <c:pt idx="2">
                  <c:v>22.354889852838319</c:v>
                </c:pt>
                <c:pt idx="3">
                  <c:v>12.45892486298164</c:v>
                </c:pt>
                <c:pt idx="4">
                  <c:v>22.07647494420873</c:v>
                </c:pt>
                <c:pt idx="5">
                  <c:v>17.20201923023361</c:v>
                </c:pt>
                <c:pt idx="6">
                  <c:v>13.470753377936944</c:v>
                </c:pt>
                <c:pt idx="7">
                  <c:v>8.2686955272684184</c:v>
                </c:pt>
                <c:pt idx="8">
                  <c:v>2.7204512424234313</c:v>
                </c:pt>
                <c:pt idx="9">
                  <c:v>10.561563813345678</c:v>
                </c:pt>
                <c:pt idx="10">
                  <c:v>6.4302297602784568</c:v>
                </c:pt>
                <c:pt idx="11">
                  <c:v>1.1751260193637922</c:v>
                </c:pt>
                <c:pt idx="12">
                  <c:v>0</c:v>
                </c:pt>
                <c:pt idx="13">
                  <c:v>0</c:v>
                </c:pt>
              </c:numCache>
            </c:numRef>
          </c:xVal>
          <c:yVal>
            <c:numRef>
              <c:f>'1'!$A$2:$A$15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453248"/>
        <c:axId val="214475904"/>
      </c:scatterChart>
      <c:scatterChart>
        <c:scatterStyle val="smoothMarker"/>
        <c:varyColors val="0"/>
        <c:ser>
          <c:idx val="2"/>
          <c:order val="2"/>
          <c:tx>
            <c:v>wrnGrasDroog</c:v>
          </c:tx>
          <c:spPr>
            <a:ln w="28575">
              <a:noFill/>
            </a:ln>
          </c:spPr>
          <c:xVal>
            <c:numRef>
              <c:f>'1'!$D$2:$D$15</c:f>
              <c:numCache>
                <c:formatCode>General</c:formatCode>
                <c:ptCount val="1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  <c:pt idx="9">
                  <c:v>15</c:v>
                </c:pt>
                <c:pt idx="10">
                  <c:v>17</c:v>
                </c:pt>
                <c:pt idx="11">
                  <c:v>23</c:v>
                </c:pt>
                <c:pt idx="12">
                  <c:v>#N/A</c:v>
                </c:pt>
                <c:pt idx="13">
                  <c:v>#N/A</c:v>
                </c:pt>
              </c:numCache>
            </c:numRef>
          </c:xVal>
          <c:yVal>
            <c:numRef>
              <c:f>'1'!$B$2:$B$15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ser>
          <c:idx val="3"/>
          <c:order val="3"/>
          <c:tx>
            <c:v>estGrasDroog</c:v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'1'!$I$2:$I$15</c:f>
              <c:numCache>
                <c:formatCode>0.0</c:formatCode>
                <c:ptCount val="14"/>
                <c:pt idx="0">
                  <c:v>2.1418849001126405</c:v>
                </c:pt>
                <c:pt idx="1">
                  <c:v>2.1418849001126405</c:v>
                </c:pt>
                <c:pt idx="2">
                  <c:v>2.1418849001126405</c:v>
                </c:pt>
                <c:pt idx="3">
                  <c:v>2.6769653971661933</c:v>
                </c:pt>
                <c:pt idx="4">
                  <c:v>7.4293956228802349</c:v>
                </c:pt>
                <c:pt idx="5">
                  <c:v>7.4293956228802349</c:v>
                </c:pt>
                <c:pt idx="6">
                  <c:v>7.4293956228802349</c:v>
                </c:pt>
                <c:pt idx="7">
                  <c:v>8.4460067407472739</c:v>
                </c:pt>
                <c:pt idx="8">
                  <c:v>8.4460067407472739</c:v>
                </c:pt>
                <c:pt idx="9">
                  <c:v>15.207337878877386</c:v>
                </c:pt>
                <c:pt idx="10">
                  <c:v>17.497805298577905</c:v>
                </c:pt>
                <c:pt idx="11">
                  <c:v>21.783614844532728</c:v>
                </c:pt>
                <c:pt idx="12">
                  <c:v>27.059345927973784</c:v>
                </c:pt>
                <c:pt idx="13">
                  <c:v>33.500304676322244</c:v>
                </c:pt>
              </c:numCache>
            </c:numRef>
          </c:xVal>
          <c:yVal>
            <c:numRef>
              <c:f>'1'!$B$2:$B$15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492288"/>
        <c:axId val="214477824"/>
      </c:scatterChart>
      <c:valAx>
        <c:axId val="214453248"/>
        <c:scaling>
          <c:orientation val="minMax"/>
          <c:max val="40"/>
          <c:min val="0"/>
        </c:scaling>
        <c:delete val="0"/>
        <c:axPos val="t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Schade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475904"/>
        <c:crosses val="autoZero"/>
        <c:crossBetween val="midCat"/>
        <c:majorUnit val="5"/>
      </c:valAx>
      <c:valAx>
        <c:axId val="214475904"/>
        <c:scaling>
          <c:orientation val="maxMin"/>
          <c:max val="160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GHG (cm-mv)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453248"/>
        <c:crosses val="autoZero"/>
        <c:crossBetween val="midCat"/>
      </c:valAx>
      <c:valAx>
        <c:axId val="214477824"/>
        <c:scaling>
          <c:orientation val="maxMin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GLG</a:t>
                </a:r>
                <a:r>
                  <a:rPr lang="nl-NL" baseline="0"/>
                  <a:t> (cm-mv)</a:t>
                </a:r>
                <a:endParaRPr lang="nl-N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492288"/>
        <c:crosses val="max"/>
        <c:crossBetween val="midCat"/>
        <c:majorUnit val="40"/>
      </c:valAx>
      <c:valAx>
        <c:axId val="214492288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144778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accent3">
        <a:lumMod val="20000"/>
        <a:lumOff val="80000"/>
      </a:schemeClr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Bouwland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wrnBouwNat</c:v>
          </c:tx>
          <c:spPr>
            <a:ln w="28575">
              <a:noFill/>
            </a:ln>
          </c:spPr>
          <c:xVal>
            <c:numRef>
              <c:f>'1'!$E$2:$E$15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xVal>
          <c:yVal>
            <c:numRef>
              <c:f>'1'!$A$2:$A$15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ser>
          <c:idx val="1"/>
          <c:order val="1"/>
          <c:tx>
            <c:v>estBouwNat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'1'!$K$2:$K$15</c:f>
              <c:numCache>
                <c:formatCode>0.0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xVal>
          <c:yVal>
            <c:numRef>
              <c:f>'1'!$A$2:$A$15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118592"/>
        <c:axId val="215120512"/>
      </c:scatterChart>
      <c:scatterChart>
        <c:scatterStyle val="smoothMarker"/>
        <c:varyColors val="0"/>
        <c:ser>
          <c:idx val="2"/>
          <c:order val="2"/>
          <c:tx>
            <c:v>wrnBouwDroog</c:v>
          </c:tx>
          <c:spPr>
            <a:ln w="28575">
              <a:noFill/>
            </a:ln>
          </c:spPr>
          <c:xVal>
            <c:numRef>
              <c:f>'1'!$F$2:$F$15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xVal>
          <c:yVal>
            <c:numRef>
              <c:f>'1'!$B$2:$B$15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ser>
          <c:idx val="3"/>
          <c:order val="3"/>
          <c:tx>
            <c:v>estBouwDroog</c:v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'1'!$M$2:$M$15</c:f>
              <c:numCache>
                <c:formatCode>0.0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xVal>
          <c:yVal>
            <c:numRef>
              <c:f>'1'!$B$2:$B$15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624320"/>
        <c:axId val="215622400"/>
      </c:scatterChart>
      <c:valAx>
        <c:axId val="215118592"/>
        <c:scaling>
          <c:orientation val="minMax"/>
          <c:max val="45"/>
          <c:min val="0"/>
        </c:scaling>
        <c:delete val="0"/>
        <c:axPos val="t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Schade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5120512"/>
        <c:crosses val="autoZero"/>
        <c:crossBetween val="midCat"/>
        <c:majorUnit val="5"/>
      </c:valAx>
      <c:valAx>
        <c:axId val="215120512"/>
        <c:scaling>
          <c:orientation val="maxMin"/>
          <c:max val="16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GHG (cm-mv)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5118592"/>
        <c:crosses val="autoZero"/>
        <c:crossBetween val="midCat"/>
      </c:valAx>
      <c:valAx>
        <c:axId val="215622400"/>
        <c:scaling>
          <c:orientation val="maxMin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GLG</a:t>
                </a:r>
                <a:r>
                  <a:rPr lang="nl-NL" baseline="0"/>
                  <a:t> (cm-mv)</a:t>
                </a:r>
                <a:endParaRPr lang="nl-N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5624320"/>
        <c:crosses val="max"/>
        <c:crossBetween val="midCat"/>
        <c:majorUnit val="40"/>
      </c:valAx>
      <c:valAx>
        <c:axId val="215624320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156224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solidFill>
      <a:srgbClr val="FFFFCC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Grasland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wrnGrasNat</c:v>
          </c:tx>
          <c:spPr>
            <a:ln w="28575">
              <a:noFill/>
            </a:ln>
          </c:spPr>
          <c:xVal>
            <c:numRef>
              <c:f>'2'!$C$2:$C$15</c:f>
              <c:numCache>
                <c:formatCode>General</c:formatCode>
                <c:ptCount val="14"/>
                <c:pt idx="0">
                  <c:v>31</c:v>
                </c:pt>
                <c:pt idx="1">
                  <c:v>26</c:v>
                </c:pt>
                <c:pt idx="2">
                  <c:v>22</c:v>
                </c:pt>
                <c:pt idx="3">
                  <c:v>15</c:v>
                </c:pt>
                <c:pt idx="4">
                  <c:v>21</c:v>
                </c:pt>
                <c:pt idx="5">
                  <c:v>17</c:v>
                </c:pt>
                <c:pt idx="6">
                  <c:v>14</c:v>
                </c:pt>
                <c:pt idx="7">
                  <c:v>8</c:v>
                </c:pt>
                <c:pt idx="8">
                  <c:v>1</c:v>
                </c:pt>
                <c:pt idx="9">
                  <c:v>8</c:v>
                </c:pt>
                <c:pt idx="10">
                  <c:v>4</c:v>
                </c:pt>
                <c:pt idx="11">
                  <c:v>1</c:v>
                </c:pt>
                <c:pt idx="12">
                  <c:v>#N/A</c:v>
                </c:pt>
                <c:pt idx="13">
                  <c:v>#N/A</c:v>
                </c:pt>
              </c:numCache>
            </c:numRef>
          </c:xVal>
          <c:yVal>
            <c:numRef>
              <c:f>'2'!$A$2:$A$15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ser>
          <c:idx val="1"/>
          <c:order val="1"/>
          <c:tx>
            <c:v>estGrasNat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'2'!$G$2:$G$15</c:f>
              <c:numCache>
                <c:formatCode>0.0</c:formatCode>
                <c:ptCount val="14"/>
                <c:pt idx="0">
                  <c:v>32.382029430726647</c:v>
                </c:pt>
                <c:pt idx="1">
                  <c:v>26.208970725396757</c:v>
                </c:pt>
                <c:pt idx="2">
                  <c:v>21.573447944106341</c:v>
                </c:pt>
                <c:pt idx="3">
                  <c:v>11.839919427774209</c:v>
                </c:pt>
                <c:pt idx="4">
                  <c:v>20.798740509057566</c:v>
                </c:pt>
                <c:pt idx="5">
                  <c:v>16.163217727767151</c:v>
                </c:pt>
                <c:pt idx="6">
                  <c:v>12.614848663343547</c:v>
                </c:pt>
                <c:pt idx="7">
                  <c:v>7.667487728650749</c:v>
                </c:pt>
                <c:pt idx="8">
                  <c:v>2.3912037109651267</c:v>
                </c:pt>
                <c:pt idx="9">
                  <c:v>9.8477948754879296</c:v>
                </c:pt>
                <c:pt idx="10">
                  <c:v>5.9189675288723738</c:v>
                </c:pt>
                <c:pt idx="11">
                  <c:v>0.92145502423168113</c:v>
                </c:pt>
                <c:pt idx="12">
                  <c:v>0</c:v>
                </c:pt>
                <c:pt idx="13">
                  <c:v>0</c:v>
                </c:pt>
              </c:numCache>
            </c:numRef>
          </c:xVal>
          <c:yVal>
            <c:numRef>
              <c:f>'2'!$A$2:$A$15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699840"/>
        <c:axId val="215701760"/>
      </c:scatterChart>
      <c:scatterChart>
        <c:scatterStyle val="smoothMarker"/>
        <c:varyColors val="0"/>
        <c:ser>
          <c:idx val="2"/>
          <c:order val="2"/>
          <c:tx>
            <c:v>wrnGrasDroog</c:v>
          </c:tx>
          <c:spPr>
            <a:ln w="28575">
              <a:noFill/>
            </a:ln>
          </c:spPr>
          <c:xVal>
            <c:numRef>
              <c:f>'2'!$D$2:$D$15</c:f>
              <c:numCache>
                <c:formatCode>General</c:formatCode>
                <c:ptCount val="1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  <c:pt idx="9">
                  <c:v>15</c:v>
                </c:pt>
                <c:pt idx="10">
                  <c:v>17</c:v>
                </c:pt>
                <c:pt idx="11">
                  <c:v>23</c:v>
                </c:pt>
                <c:pt idx="12">
                  <c:v>#N/A</c:v>
                </c:pt>
                <c:pt idx="13">
                  <c:v>#N/A</c:v>
                </c:pt>
              </c:numCache>
            </c:numRef>
          </c:xVal>
          <c:yVal>
            <c:numRef>
              <c:f>'2'!$B$2:$B$15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ser>
          <c:idx val="3"/>
          <c:order val="3"/>
          <c:tx>
            <c:v>estGrasDroog</c:v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'2'!$I$2:$I$15</c:f>
              <c:numCache>
                <c:formatCode>0.0</c:formatCode>
                <c:ptCount val="14"/>
                <c:pt idx="0">
                  <c:v>2.1418904827415286</c:v>
                </c:pt>
                <c:pt idx="1">
                  <c:v>2.1418904827415286</c:v>
                </c:pt>
                <c:pt idx="2">
                  <c:v>2.1418904827415286</c:v>
                </c:pt>
                <c:pt idx="3">
                  <c:v>2.6769715111259229</c:v>
                </c:pt>
                <c:pt idx="4">
                  <c:v>7.429401398249218</c:v>
                </c:pt>
                <c:pt idx="5">
                  <c:v>7.429401398249218</c:v>
                </c:pt>
                <c:pt idx="6">
                  <c:v>7.429401398249218</c:v>
                </c:pt>
                <c:pt idx="7">
                  <c:v>8.4460117261337722</c:v>
                </c:pt>
                <c:pt idx="8">
                  <c:v>8.4460117261337722</c:v>
                </c:pt>
                <c:pt idx="9">
                  <c:v>15.207334845151209</c:v>
                </c:pt>
                <c:pt idx="10">
                  <c:v>17.497799116885751</c:v>
                </c:pt>
                <c:pt idx="11">
                  <c:v>21.783603104758331</c:v>
                </c:pt>
                <c:pt idx="12">
                  <c:v>27.059329255363576</c:v>
                </c:pt>
                <c:pt idx="13">
                  <c:v>33.50028797150442</c:v>
                </c:pt>
              </c:numCache>
            </c:numRef>
          </c:xVal>
          <c:yVal>
            <c:numRef>
              <c:f>'2'!$B$2:$B$15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714048"/>
        <c:axId val="215712128"/>
      </c:scatterChart>
      <c:valAx>
        <c:axId val="215699840"/>
        <c:scaling>
          <c:orientation val="minMax"/>
          <c:max val="40"/>
          <c:min val="0"/>
        </c:scaling>
        <c:delete val="0"/>
        <c:axPos val="t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Schade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5701760"/>
        <c:crosses val="autoZero"/>
        <c:crossBetween val="midCat"/>
        <c:majorUnit val="5"/>
      </c:valAx>
      <c:valAx>
        <c:axId val="215701760"/>
        <c:scaling>
          <c:orientation val="maxMin"/>
          <c:max val="160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GHG (cm-mv)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5699840"/>
        <c:crosses val="autoZero"/>
        <c:crossBetween val="midCat"/>
      </c:valAx>
      <c:valAx>
        <c:axId val="215712128"/>
        <c:scaling>
          <c:orientation val="maxMin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GLG</a:t>
                </a:r>
                <a:r>
                  <a:rPr lang="nl-NL" baseline="0"/>
                  <a:t> (cm-mv)</a:t>
                </a:r>
                <a:endParaRPr lang="nl-N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5714048"/>
        <c:crosses val="max"/>
        <c:crossBetween val="midCat"/>
        <c:majorUnit val="40"/>
      </c:valAx>
      <c:valAx>
        <c:axId val="215714048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157121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accent3">
        <a:lumMod val="20000"/>
        <a:lumOff val="80000"/>
      </a:schemeClr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Bouwland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wrnBouwNat</c:v>
          </c:tx>
          <c:spPr>
            <a:ln w="28575">
              <a:noFill/>
            </a:ln>
          </c:spPr>
          <c:xVal>
            <c:numRef>
              <c:f>'2'!$E$2:$E$15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37</c:v>
                </c:pt>
                <c:pt idx="5">
                  <c:v>32</c:v>
                </c:pt>
                <c:pt idx="6">
                  <c:v>28</c:v>
                </c:pt>
                <c:pt idx="7">
                  <c:v>20</c:v>
                </c:pt>
                <c:pt idx="8">
                  <c:v>9</c:v>
                </c:pt>
                <c:pt idx="9">
                  <c:v>18</c:v>
                </c:pt>
                <c:pt idx="10">
                  <c:v>12</c:v>
                </c:pt>
                <c:pt idx="11">
                  <c:v>4</c:v>
                </c:pt>
                <c:pt idx="12">
                  <c:v>1</c:v>
                </c:pt>
                <c:pt idx="13">
                  <c:v>#N/A</c:v>
                </c:pt>
              </c:numCache>
            </c:numRef>
          </c:xVal>
          <c:yVal>
            <c:numRef>
              <c:f>'2'!$A$2:$A$15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ser>
          <c:idx val="1"/>
          <c:order val="1"/>
          <c:tx>
            <c:v>estBouwNat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'2'!$K$2:$K$15</c:f>
              <c:numCache>
                <c:formatCode>0.0</c:formatCode>
                <c:ptCount val="14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35.950144575898108</c:v>
                </c:pt>
                <c:pt idx="5">
                  <c:v>31.995689504758026</c:v>
                </c:pt>
                <c:pt idx="6">
                  <c:v>28.759257795134218</c:v>
                </c:pt>
                <c:pt idx="7">
                  <c:v>17.970066557417375</c:v>
                </c:pt>
                <c:pt idx="8">
                  <c:v>11.834469252523165</c:v>
                </c:pt>
                <c:pt idx="9">
                  <c:v>16.816406994534287</c:v>
                </c:pt>
                <c:pt idx="10">
                  <c:v>12.659035629957215</c:v>
                </c:pt>
                <c:pt idx="11">
                  <c:v>6.4401232401648176</c:v>
                </c:pt>
                <c:pt idx="12">
                  <c:v>1.8725575895563205</c:v>
                </c:pt>
                <c:pt idx="13">
                  <c:v>0</c:v>
                </c:pt>
              </c:numCache>
            </c:numRef>
          </c:xVal>
          <c:yVal>
            <c:numRef>
              <c:f>'2'!$A$2:$A$15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957888"/>
        <c:axId val="215959808"/>
      </c:scatterChart>
      <c:scatterChart>
        <c:scatterStyle val="smoothMarker"/>
        <c:varyColors val="0"/>
        <c:ser>
          <c:idx val="2"/>
          <c:order val="2"/>
          <c:tx>
            <c:v>wrnBouwDroog</c:v>
          </c:tx>
          <c:spPr>
            <a:ln w="28575">
              <a:noFill/>
            </a:ln>
          </c:spPr>
          <c:xVal>
            <c:numRef>
              <c:f>'2'!$F$2:$F$15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7</c:v>
                </c:pt>
                <c:pt idx="8">
                  <c:v>7</c:v>
                </c:pt>
                <c:pt idx="9">
                  <c:v>14</c:v>
                </c:pt>
                <c:pt idx="10">
                  <c:v>16</c:v>
                </c:pt>
                <c:pt idx="11">
                  <c:v>23</c:v>
                </c:pt>
                <c:pt idx="12">
                  <c:v>29</c:v>
                </c:pt>
                <c:pt idx="13">
                  <c:v>#N/A</c:v>
                </c:pt>
              </c:numCache>
            </c:numRef>
          </c:xVal>
          <c:yVal>
            <c:numRef>
              <c:f>'2'!$B$2:$B$15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ser>
          <c:idx val="3"/>
          <c:order val="3"/>
          <c:tx>
            <c:v>estBouwDroog</c:v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'2'!$M$2:$M$15</c:f>
              <c:numCache>
                <c:formatCode>0.0</c:formatCode>
                <c:ptCount val="14"/>
                <c:pt idx="0">
                  <c:v>0.99268154034183098</c:v>
                </c:pt>
                <c:pt idx="1">
                  <c:v>0.99268154034183098</c:v>
                </c:pt>
                <c:pt idx="2">
                  <c:v>0.99268154034183098</c:v>
                </c:pt>
                <c:pt idx="3">
                  <c:v>1.33411689234324</c:v>
                </c:pt>
                <c:pt idx="4">
                  <c:v>5.2857940351755728</c:v>
                </c:pt>
                <c:pt idx="5">
                  <c:v>5.2857940351755728</c:v>
                </c:pt>
                <c:pt idx="6">
                  <c:v>5.2857940351755728</c:v>
                </c:pt>
                <c:pt idx="7">
                  <c:v>6.3003954430749998</c:v>
                </c:pt>
                <c:pt idx="8">
                  <c:v>6.3003954430749998</c:v>
                </c:pt>
                <c:pt idx="9">
                  <c:v>14.056503371225997</c:v>
                </c:pt>
                <c:pt idx="10">
                  <c:v>16.939913729355283</c:v>
                </c:pt>
                <c:pt idx="11">
                  <c:v>22.426039592316592</c:v>
                </c:pt>
                <c:pt idx="12">
                  <c:v>28.931738513601957</c:v>
                </c:pt>
                <c:pt idx="13">
                  <c:v>35.707300454493861</c:v>
                </c:pt>
              </c:numCache>
            </c:numRef>
          </c:xVal>
          <c:yVal>
            <c:numRef>
              <c:f>'2'!$B$2:$B$15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963904"/>
        <c:axId val="215961984"/>
      </c:scatterChart>
      <c:valAx>
        <c:axId val="215957888"/>
        <c:scaling>
          <c:orientation val="minMax"/>
          <c:max val="45"/>
          <c:min val="0"/>
        </c:scaling>
        <c:delete val="0"/>
        <c:axPos val="t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Schade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5959808"/>
        <c:crosses val="autoZero"/>
        <c:crossBetween val="midCat"/>
        <c:majorUnit val="5"/>
      </c:valAx>
      <c:valAx>
        <c:axId val="215959808"/>
        <c:scaling>
          <c:orientation val="maxMin"/>
          <c:max val="16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GHG (cm-mv)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5957888"/>
        <c:crosses val="autoZero"/>
        <c:crossBetween val="midCat"/>
      </c:valAx>
      <c:valAx>
        <c:axId val="215961984"/>
        <c:scaling>
          <c:orientation val="maxMin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GLG</a:t>
                </a:r>
                <a:r>
                  <a:rPr lang="nl-NL" baseline="0"/>
                  <a:t> (cm-mv)</a:t>
                </a:r>
                <a:endParaRPr lang="nl-N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5963904"/>
        <c:crosses val="max"/>
        <c:crossBetween val="midCat"/>
        <c:majorUnit val="40"/>
      </c:valAx>
      <c:valAx>
        <c:axId val="215963904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159619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solidFill>
      <a:srgbClr val="FFFFCC"/>
    </a:solidFill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Grasland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wrnGrasNat</c:v>
          </c:tx>
          <c:spPr>
            <a:ln w="28575">
              <a:noFill/>
            </a:ln>
          </c:spPr>
          <c:xVal>
            <c:numRef>
              <c:f>'3'!$C$2:$C$15</c:f>
              <c:numCache>
                <c:formatCode>General</c:formatCode>
                <c:ptCount val="14"/>
                <c:pt idx="0">
                  <c:v>30</c:v>
                </c:pt>
                <c:pt idx="1">
                  <c:v>25</c:v>
                </c:pt>
                <c:pt idx="2">
                  <c:v>21</c:v>
                </c:pt>
                <c:pt idx="3">
                  <c:v>14</c:v>
                </c:pt>
                <c:pt idx="4">
                  <c:v>20</c:v>
                </c:pt>
                <c:pt idx="5">
                  <c:v>16</c:v>
                </c:pt>
                <c:pt idx="6">
                  <c:v>13</c:v>
                </c:pt>
                <c:pt idx="7">
                  <c:v>7</c:v>
                </c:pt>
                <c:pt idx="8">
                  <c:v>1</c:v>
                </c:pt>
                <c:pt idx="9">
                  <c:v>8</c:v>
                </c:pt>
                <c:pt idx="10">
                  <c:v>4</c:v>
                </c:pt>
                <c:pt idx="11">
                  <c:v>1</c:v>
                </c:pt>
                <c:pt idx="12">
                  <c:v>#N/A</c:v>
                </c:pt>
                <c:pt idx="13">
                  <c:v>#N/A</c:v>
                </c:pt>
              </c:numCache>
            </c:numRef>
          </c:xVal>
          <c:yVal>
            <c:numRef>
              <c:f>'3'!$A$2:$A$15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ser>
          <c:idx val="1"/>
          <c:order val="1"/>
          <c:tx>
            <c:v>estGrasNat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'3'!$G$2:$G$15</c:f>
              <c:numCache>
                <c:formatCode>0.0</c:formatCode>
                <c:ptCount val="14"/>
                <c:pt idx="0">
                  <c:v>31.099026221889492</c:v>
                </c:pt>
                <c:pt idx="1">
                  <c:v>25.17713790557282</c:v>
                </c:pt>
                <c:pt idx="2">
                  <c:v>20.730226008421752</c:v>
                </c:pt>
                <c:pt idx="3">
                  <c:v>11.268010250457971</c:v>
                </c:pt>
                <c:pt idx="4">
                  <c:v>19.78990536032385</c:v>
                </c:pt>
                <c:pt idx="5">
                  <c:v>15.342993463172784</c:v>
                </c:pt>
                <c:pt idx="6">
                  <c:v>11.939001000498363</c:v>
                </c:pt>
                <c:pt idx="7">
                  <c:v>7.1928253341273223</c:v>
                </c:pt>
                <c:pt idx="8">
                  <c:v>2.1312235951185725</c:v>
                </c:pt>
                <c:pt idx="9">
                  <c:v>9.2843537713205713</c:v>
                </c:pt>
                <c:pt idx="10">
                  <c:v>5.5153830313503285</c:v>
                </c:pt>
                <c:pt idx="11">
                  <c:v>0.72121008417149857</c:v>
                </c:pt>
                <c:pt idx="12">
                  <c:v>0</c:v>
                </c:pt>
                <c:pt idx="13">
                  <c:v>0</c:v>
                </c:pt>
              </c:numCache>
            </c:numRef>
          </c:xVal>
          <c:yVal>
            <c:numRef>
              <c:f>'3'!$A$2:$A$15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927040"/>
        <c:axId val="215937408"/>
      </c:scatterChart>
      <c:scatterChart>
        <c:scatterStyle val="smoothMarker"/>
        <c:varyColors val="0"/>
        <c:ser>
          <c:idx val="2"/>
          <c:order val="2"/>
          <c:tx>
            <c:v>wrnGrasDroog</c:v>
          </c:tx>
          <c:spPr>
            <a:ln w="28575">
              <a:noFill/>
            </a:ln>
          </c:spPr>
          <c:xVal>
            <c:numRef>
              <c:f>'3'!$D$2:$D$15</c:f>
              <c:numCache>
                <c:formatCode>General</c:formatCode>
                <c:ptCount val="1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  <c:pt idx="9">
                  <c:v>15</c:v>
                </c:pt>
                <c:pt idx="10">
                  <c:v>17</c:v>
                </c:pt>
                <c:pt idx="11">
                  <c:v>23</c:v>
                </c:pt>
                <c:pt idx="12">
                  <c:v>#N/A</c:v>
                </c:pt>
                <c:pt idx="13">
                  <c:v>#N/A</c:v>
                </c:pt>
              </c:numCache>
            </c:numRef>
          </c:xVal>
          <c:yVal>
            <c:numRef>
              <c:f>'3'!$B$2:$B$15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ser>
          <c:idx val="3"/>
          <c:order val="3"/>
          <c:tx>
            <c:v>estGrasDroog</c:v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'3'!$I$2:$I$15</c:f>
              <c:numCache>
                <c:formatCode>0.0</c:formatCode>
                <c:ptCount val="14"/>
                <c:pt idx="0">
                  <c:v>2.1418920298015687</c:v>
                </c:pt>
                <c:pt idx="1">
                  <c:v>2.1418920298015687</c:v>
                </c:pt>
                <c:pt idx="2">
                  <c:v>2.1418920298015687</c:v>
                </c:pt>
                <c:pt idx="3">
                  <c:v>2.6769734157268932</c:v>
                </c:pt>
                <c:pt idx="4">
                  <c:v>7.4294059919811772</c:v>
                </c:pt>
                <c:pt idx="5">
                  <c:v>7.4294059919811772</c:v>
                </c:pt>
                <c:pt idx="6">
                  <c:v>7.4294059919811772</c:v>
                </c:pt>
                <c:pt idx="7">
                  <c:v>8.4460167825515331</c:v>
                </c:pt>
                <c:pt idx="8">
                  <c:v>8.4460167825515331</c:v>
                </c:pt>
                <c:pt idx="9">
                  <c:v>15.207341977290042</c:v>
                </c:pt>
                <c:pt idx="10">
                  <c:v>17.497806558739178</c:v>
                </c:pt>
                <c:pt idx="11">
                  <c:v>21.783610593199661</c:v>
                </c:pt>
                <c:pt idx="12">
                  <c:v>27.05933585009393</c:v>
                </c:pt>
                <c:pt idx="13">
                  <c:v>33.500292058912223</c:v>
                </c:pt>
              </c:numCache>
            </c:numRef>
          </c:xVal>
          <c:yVal>
            <c:numRef>
              <c:f>'3'!$B$2:$B$15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338816"/>
        <c:axId val="215939328"/>
      </c:scatterChart>
      <c:valAx>
        <c:axId val="215927040"/>
        <c:scaling>
          <c:orientation val="minMax"/>
          <c:max val="40"/>
          <c:min val="0"/>
        </c:scaling>
        <c:delete val="0"/>
        <c:axPos val="t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Schade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5937408"/>
        <c:crosses val="autoZero"/>
        <c:crossBetween val="midCat"/>
        <c:majorUnit val="5"/>
      </c:valAx>
      <c:valAx>
        <c:axId val="215937408"/>
        <c:scaling>
          <c:orientation val="maxMin"/>
          <c:max val="160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GHG (cm-mv)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5927040"/>
        <c:crosses val="autoZero"/>
        <c:crossBetween val="midCat"/>
      </c:valAx>
      <c:valAx>
        <c:axId val="215939328"/>
        <c:scaling>
          <c:orientation val="maxMin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GLG</a:t>
                </a:r>
                <a:r>
                  <a:rPr lang="nl-NL" baseline="0"/>
                  <a:t> (cm-mv)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6338816"/>
        <c:crosses val="max"/>
        <c:crossBetween val="midCat"/>
        <c:majorUnit val="40"/>
      </c:valAx>
      <c:valAx>
        <c:axId val="21633881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159393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solidFill>
      <a:schemeClr val="accent3">
        <a:lumMod val="20000"/>
        <a:lumOff val="80000"/>
      </a:schemeClr>
    </a:solidFill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Bouwland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wrnBouwNat</c:v>
          </c:tx>
          <c:spPr>
            <a:ln w="28575">
              <a:noFill/>
            </a:ln>
          </c:spPr>
          <c:xVal>
            <c:numRef>
              <c:f>'3'!$E$2:$E$15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xVal>
          <c:yVal>
            <c:numRef>
              <c:f>'3'!$A$2:$A$15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ser>
          <c:idx val="1"/>
          <c:order val="1"/>
          <c:tx>
            <c:v>estBouwNat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'3'!$K$2:$K$15</c:f>
              <c:numCache>
                <c:formatCode>0.0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xVal>
          <c:yVal>
            <c:numRef>
              <c:f>'3'!$A$2:$A$15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387584"/>
        <c:axId val="216389504"/>
      </c:scatterChart>
      <c:scatterChart>
        <c:scatterStyle val="smoothMarker"/>
        <c:varyColors val="0"/>
        <c:ser>
          <c:idx val="2"/>
          <c:order val="2"/>
          <c:tx>
            <c:v>wrnBouwDroog</c:v>
          </c:tx>
          <c:spPr>
            <a:ln w="28575">
              <a:noFill/>
            </a:ln>
          </c:spPr>
          <c:xVal>
            <c:numRef>
              <c:f>'3'!$F$2:$F$15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xVal>
          <c:yVal>
            <c:numRef>
              <c:f>'3'!$B$2:$B$15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ser>
          <c:idx val="3"/>
          <c:order val="3"/>
          <c:tx>
            <c:v>estBouwDroog</c:v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'3'!$M$2:$M$15</c:f>
              <c:numCache>
                <c:formatCode>0.0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xVal>
          <c:yVal>
            <c:numRef>
              <c:f>'3'!$B$2:$B$15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393600"/>
        <c:axId val="216391680"/>
      </c:scatterChart>
      <c:valAx>
        <c:axId val="216387584"/>
        <c:scaling>
          <c:orientation val="minMax"/>
          <c:max val="45"/>
          <c:min val="0"/>
        </c:scaling>
        <c:delete val="0"/>
        <c:axPos val="t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Schade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6389504"/>
        <c:crosses val="autoZero"/>
        <c:crossBetween val="midCat"/>
        <c:majorUnit val="5"/>
      </c:valAx>
      <c:valAx>
        <c:axId val="216389504"/>
        <c:scaling>
          <c:orientation val="maxMin"/>
          <c:max val="16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GHG (cm-mv)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6387584"/>
        <c:crosses val="autoZero"/>
        <c:crossBetween val="midCat"/>
      </c:valAx>
      <c:valAx>
        <c:axId val="216391680"/>
        <c:scaling>
          <c:orientation val="maxMin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GLG</a:t>
                </a:r>
                <a:r>
                  <a:rPr lang="nl-NL" baseline="0"/>
                  <a:t> (cm-mv)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6393600"/>
        <c:crosses val="max"/>
        <c:crossBetween val="midCat"/>
        <c:majorUnit val="40"/>
      </c:valAx>
      <c:valAx>
        <c:axId val="216393600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163916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solidFill>
      <a:srgbClr val="FFFFCC"/>
    </a:solidFill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Grasland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wrnGrasNat</c:v>
          </c:tx>
          <c:spPr>
            <a:ln w="28575">
              <a:noFill/>
            </a:ln>
          </c:spPr>
          <c:xVal>
            <c:numRef>
              <c:f>'4'!$C$2:$C$15</c:f>
              <c:numCache>
                <c:formatCode>General</c:formatCode>
                <c:ptCount val="14"/>
                <c:pt idx="0">
                  <c:v>28</c:v>
                </c:pt>
                <c:pt idx="1">
                  <c:v>23</c:v>
                </c:pt>
                <c:pt idx="2">
                  <c:v>19</c:v>
                </c:pt>
                <c:pt idx="3">
                  <c:v>12</c:v>
                </c:pt>
                <c:pt idx="4">
                  <c:v>19</c:v>
                </c:pt>
                <c:pt idx="5">
                  <c:v>15</c:v>
                </c:pt>
                <c:pt idx="6">
                  <c:v>12</c:v>
                </c:pt>
                <c:pt idx="7">
                  <c:v>7</c:v>
                </c:pt>
                <c:pt idx="8">
                  <c:v>2</c:v>
                </c:pt>
                <c:pt idx="9">
                  <c:v>7</c:v>
                </c:pt>
                <c:pt idx="10">
                  <c:v>3</c:v>
                </c:pt>
                <c:pt idx="11">
                  <c:v>2</c:v>
                </c:pt>
                <c:pt idx="12">
                  <c:v>#N/A</c:v>
                </c:pt>
                <c:pt idx="13">
                  <c:v>#N/A</c:v>
                </c:pt>
              </c:numCache>
            </c:numRef>
          </c:xVal>
          <c:yVal>
            <c:numRef>
              <c:f>'4'!$A$2:$A$15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ser>
          <c:idx val="1"/>
          <c:order val="1"/>
          <c:tx>
            <c:v>estGrasNat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'4'!$G$2:$G$15</c:f>
              <c:numCache>
                <c:formatCode>0.0</c:formatCode>
                <c:ptCount val="14"/>
                <c:pt idx="0">
                  <c:v>28.732515717491765</c:v>
                </c:pt>
                <c:pt idx="1">
                  <c:v>23.073348758186086</c:v>
                </c:pt>
                <c:pt idx="2">
                  <c:v>18.823721690758809</c:v>
                </c:pt>
                <c:pt idx="3">
                  <c:v>10.292905897429939</c:v>
                </c:pt>
                <c:pt idx="4">
                  <c:v>18.733741095249218</c:v>
                </c:pt>
                <c:pt idx="5">
                  <c:v>14.48411402782194</c:v>
                </c:pt>
                <c:pt idx="6">
                  <c:v>11.231137840916336</c:v>
                </c:pt>
                <c:pt idx="7">
                  <c:v>6.6959902102540187</c:v>
                </c:pt>
                <c:pt idx="8">
                  <c:v>1.8589436817610725</c:v>
                </c:pt>
                <c:pt idx="9">
                  <c:v>8.6949999623889997</c:v>
                </c:pt>
                <c:pt idx="10">
                  <c:v>5.0932381430445393</c:v>
                </c:pt>
                <c:pt idx="11">
                  <c:v>0.5117561627746825</c:v>
                </c:pt>
                <c:pt idx="12">
                  <c:v>0</c:v>
                </c:pt>
                <c:pt idx="13">
                  <c:v>0</c:v>
                </c:pt>
              </c:numCache>
            </c:numRef>
          </c:xVal>
          <c:yVal>
            <c:numRef>
              <c:f>'4'!$A$2:$A$15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503808"/>
        <c:axId val="216505728"/>
      </c:scatterChart>
      <c:scatterChart>
        <c:scatterStyle val="smoothMarker"/>
        <c:varyColors val="0"/>
        <c:ser>
          <c:idx val="2"/>
          <c:order val="2"/>
          <c:tx>
            <c:v>wrnGrasDroog</c:v>
          </c:tx>
          <c:spPr>
            <a:ln w="28575">
              <a:noFill/>
            </a:ln>
          </c:spPr>
          <c:xVal>
            <c:numRef>
              <c:f>'4'!$D$2:$D$15</c:f>
              <c:numCache>
                <c:formatCode>General</c:formatCode>
                <c:ptCount val="1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  <c:pt idx="9">
                  <c:v>15</c:v>
                </c:pt>
                <c:pt idx="10">
                  <c:v>17</c:v>
                </c:pt>
                <c:pt idx="11">
                  <c:v>23</c:v>
                </c:pt>
                <c:pt idx="12">
                  <c:v>#N/A</c:v>
                </c:pt>
                <c:pt idx="13">
                  <c:v>#N/A</c:v>
                </c:pt>
              </c:numCache>
            </c:numRef>
          </c:xVal>
          <c:yVal>
            <c:numRef>
              <c:f>'4'!$B$2:$B$15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ser>
          <c:idx val="3"/>
          <c:order val="3"/>
          <c:tx>
            <c:v>estGrasDroog</c:v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'4'!$I$2:$I$15</c:f>
              <c:numCache>
                <c:formatCode>0.0</c:formatCode>
                <c:ptCount val="14"/>
                <c:pt idx="0">
                  <c:v>2.1418904827415286</c:v>
                </c:pt>
                <c:pt idx="1">
                  <c:v>2.1418904827415286</c:v>
                </c:pt>
                <c:pt idx="2">
                  <c:v>2.1418904827415286</c:v>
                </c:pt>
                <c:pt idx="3">
                  <c:v>2.6769715111259229</c:v>
                </c:pt>
                <c:pt idx="4">
                  <c:v>7.429401398249218</c:v>
                </c:pt>
                <c:pt idx="5">
                  <c:v>7.429401398249218</c:v>
                </c:pt>
                <c:pt idx="6">
                  <c:v>7.429401398249218</c:v>
                </c:pt>
                <c:pt idx="7">
                  <c:v>8.4460117261337722</c:v>
                </c:pt>
                <c:pt idx="8">
                  <c:v>8.4460117261337722</c:v>
                </c:pt>
                <c:pt idx="9">
                  <c:v>15.207334845151209</c:v>
                </c:pt>
                <c:pt idx="10">
                  <c:v>17.497799116885751</c:v>
                </c:pt>
                <c:pt idx="11">
                  <c:v>21.783603104758331</c:v>
                </c:pt>
                <c:pt idx="12">
                  <c:v>27.059329255363576</c:v>
                </c:pt>
                <c:pt idx="13">
                  <c:v>33.50028797150442</c:v>
                </c:pt>
              </c:numCache>
            </c:numRef>
          </c:xVal>
          <c:yVal>
            <c:numRef>
              <c:f>'4'!$B$2:$B$15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522112"/>
        <c:axId val="216520192"/>
      </c:scatterChart>
      <c:valAx>
        <c:axId val="216503808"/>
        <c:scaling>
          <c:orientation val="minMax"/>
          <c:max val="40"/>
          <c:min val="0"/>
        </c:scaling>
        <c:delete val="0"/>
        <c:axPos val="t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Schade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6505728"/>
        <c:crosses val="autoZero"/>
        <c:crossBetween val="midCat"/>
        <c:majorUnit val="5"/>
      </c:valAx>
      <c:valAx>
        <c:axId val="216505728"/>
        <c:scaling>
          <c:orientation val="maxMin"/>
          <c:max val="160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GHG (cm-mv)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6503808"/>
        <c:crosses val="autoZero"/>
        <c:crossBetween val="midCat"/>
      </c:valAx>
      <c:valAx>
        <c:axId val="216520192"/>
        <c:scaling>
          <c:orientation val="maxMin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GLG</a:t>
                </a:r>
                <a:r>
                  <a:rPr lang="nl-NL" baseline="0"/>
                  <a:t> (cm-mv)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6522112"/>
        <c:crosses val="max"/>
        <c:crossBetween val="midCat"/>
        <c:majorUnit val="40"/>
      </c:valAx>
      <c:valAx>
        <c:axId val="216522112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165201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solidFill>
      <a:schemeClr val="accent3">
        <a:lumMod val="20000"/>
        <a:lumOff val="80000"/>
      </a:schemeClr>
    </a:solidFill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Bouwland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wrnBouwNat</c:v>
          </c:tx>
          <c:spPr>
            <a:ln w="28575">
              <a:noFill/>
            </a:ln>
          </c:spPr>
          <c:xVal>
            <c:numRef>
              <c:f>'4'!$E$2:$E$15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xVal>
          <c:yVal>
            <c:numRef>
              <c:f>'4'!$A$2:$A$15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ser>
          <c:idx val="1"/>
          <c:order val="1"/>
          <c:tx>
            <c:v>estBouwNat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'4'!$K$2:$K$15</c:f>
              <c:numCache>
                <c:formatCode>0.0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xVal>
          <c:yVal>
            <c:numRef>
              <c:f>'4'!$A$2:$A$15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752896"/>
        <c:axId val="220759168"/>
      </c:scatterChart>
      <c:scatterChart>
        <c:scatterStyle val="smoothMarker"/>
        <c:varyColors val="0"/>
        <c:ser>
          <c:idx val="2"/>
          <c:order val="2"/>
          <c:tx>
            <c:v>wrnBouwDroog</c:v>
          </c:tx>
          <c:spPr>
            <a:ln w="28575">
              <a:noFill/>
            </a:ln>
          </c:spPr>
          <c:xVal>
            <c:numRef>
              <c:f>'4'!$F$2:$F$15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xVal>
          <c:yVal>
            <c:numRef>
              <c:f>'4'!$B$2:$B$15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ser>
          <c:idx val="3"/>
          <c:order val="3"/>
          <c:tx>
            <c:v>estBouwDroog</c:v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'4'!$M$2:$M$15</c:f>
              <c:numCache>
                <c:formatCode>0.0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xVal>
          <c:yVal>
            <c:numRef>
              <c:f>'4'!$B$2:$B$15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763264"/>
        <c:axId val="220761088"/>
      </c:scatterChart>
      <c:valAx>
        <c:axId val="220752896"/>
        <c:scaling>
          <c:orientation val="minMax"/>
          <c:max val="45"/>
          <c:min val="0"/>
        </c:scaling>
        <c:delete val="0"/>
        <c:axPos val="t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Schade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0759168"/>
        <c:crosses val="autoZero"/>
        <c:crossBetween val="midCat"/>
        <c:majorUnit val="5"/>
      </c:valAx>
      <c:valAx>
        <c:axId val="220759168"/>
        <c:scaling>
          <c:orientation val="maxMin"/>
          <c:max val="16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GHG (cm-mv)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0752896"/>
        <c:crosses val="autoZero"/>
        <c:crossBetween val="midCat"/>
      </c:valAx>
      <c:valAx>
        <c:axId val="220761088"/>
        <c:scaling>
          <c:orientation val="maxMin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GLG</a:t>
                </a:r>
                <a:r>
                  <a:rPr lang="nl-NL" baseline="0"/>
                  <a:t> (cm-mv)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0763264"/>
        <c:crosses val="max"/>
        <c:crossBetween val="midCat"/>
        <c:majorUnit val="40"/>
      </c:valAx>
      <c:valAx>
        <c:axId val="220763264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207610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solidFill>
      <a:srgbClr val="FFFFCC"/>
    </a:solidFill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Grasland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wrnGrasNat</c:v>
          </c:tx>
          <c:spPr>
            <a:ln w="28575">
              <a:noFill/>
            </a:ln>
          </c:spPr>
          <c:xVal>
            <c:numRef>
              <c:f>'5'!$C$2:$C$15</c:f>
              <c:numCache>
                <c:formatCode>General</c:formatCode>
                <c:ptCount val="14"/>
                <c:pt idx="0">
                  <c:v>26</c:v>
                </c:pt>
                <c:pt idx="1">
                  <c:v>21</c:v>
                </c:pt>
                <c:pt idx="2">
                  <c:v>17</c:v>
                </c:pt>
                <c:pt idx="3">
                  <c:v>10</c:v>
                </c:pt>
                <c:pt idx="4">
                  <c:v>16</c:v>
                </c:pt>
                <c:pt idx="5">
                  <c:v>13</c:v>
                </c:pt>
                <c:pt idx="6">
                  <c:v>10</c:v>
                </c:pt>
                <c:pt idx="7">
                  <c:v>5</c:v>
                </c:pt>
                <c:pt idx="8">
                  <c:v>1</c:v>
                </c:pt>
                <c:pt idx="9">
                  <c:v>6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#N/A</c:v>
                </c:pt>
              </c:numCache>
            </c:numRef>
          </c:xVal>
          <c:yVal>
            <c:numRef>
              <c:f>'5'!$A$2:$A$15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ser>
          <c:idx val="1"/>
          <c:order val="1"/>
          <c:tx>
            <c:v>estGrasNat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'5'!$G$2:$G$15</c:f>
              <c:numCache>
                <c:formatCode>0.0</c:formatCode>
                <c:ptCount val="14"/>
                <c:pt idx="0">
                  <c:v>25.98779675104154</c:v>
                </c:pt>
                <c:pt idx="1">
                  <c:v>21.046492632211542</c:v>
                </c:pt>
                <c:pt idx="2">
                  <c:v>17.335928889744018</c:v>
                </c:pt>
                <c:pt idx="3">
                  <c:v>8.9976055396996557</c:v>
                </c:pt>
                <c:pt idx="4">
                  <c:v>15.85125940339756</c:v>
                </c:pt>
                <c:pt idx="5">
                  <c:v>12.140695660930035</c:v>
                </c:pt>
                <c:pt idx="6">
                  <c:v>9.3003580730132676</c:v>
                </c:pt>
                <c:pt idx="7">
                  <c:v>5.3396806805590735</c:v>
                </c:pt>
                <c:pt idx="8">
                  <c:v>1.1162113773761595</c:v>
                </c:pt>
                <c:pt idx="9">
                  <c:v>7.0846459693808832</c:v>
                </c:pt>
                <c:pt idx="10">
                  <c:v>3.9397650412388976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xVal>
          <c:yVal>
            <c:numRef>
              <c:f>'5'!$A$2:$A$15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077440"/>
        <c:axId val="216079360"/>
      </c:scatterChart>
      <c:scatterChart>
        <c:scatterStyle val="smoothMarker"/>
        <c:varyColors val="0"/>
        <c:ser>
          <c:idx val="2"/>
          <c:order val="2"/>
          <c:tx>
            <c:v>wrnGrasDroog</c:v>
          </c:tx>
          <c:spPr>
            <a:ln w="28575">
              <a:noFill/>
            </a:ln>
          </c:spPr>
          <c:xVal>
            <c:numRef>
              <c:f>'5'!$D$2:$D$15</c:f>
              <c:numCache>
                <c:formatCode>General</c:formatCode>
                <c:ptCount val="1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  <c:pt idx="9">
                  <c:v>15</c:v>
                </c:pt>
                <c:pt idx="10">
                  <c:v>17</c:v>
                </c:pt>
                <c:pt idx="11">
                  <c:v>23</c:v>
                </c:pt>
                <c:pt idx="12">
                  <c:v>31</c:v>
                </c:pt>
                <c:pt idx="13">
                  <c:v>#N/A</c:v>
                </c:pt>
              </c:numCache>
            </c:numRef>
          </c:xVal>
          <c:yVal>
            <c:numRef>
              <c:f>'5'!$B$2:$B$15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ser>
          <c:idx val="3"/>
          <c:order val="3"/>
          <c:tx>
            <c:v>estGrasDroog</c:v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'5'!$I$2:$I$15</c:f>
              <c:numCache>
                <c:formatCode>0.0</c:formatCode>
                <c:ptCount val="14"/>
                <c:pt idx="0">
                  <c:v>1.7567838858220064</c:v>
                </c:pt>
                <c:pt idx="1">
                  <c:v>1.7567838858220064</c:v>
                </c:pt>
                <c:pt idx="2">
                  <c:v>1.7567838858220064</c:v>
                </c:pt>
                <c:pt idx="3">
                  <c:v>2.2579439604813167</c:v>
                </c:pt>
                <c:pt idx="4">
                  <c:v>7.1312838351767338</c:v>
                </c:pt>
                <c:pt idx="5">
                  <c:v>7.1312838351767338</c:v>
                </c:pt>
                <c:pt idx="6">
                  <c:v>7.1312838351767338</c:v>
                </c:pt>
                <c:pt idx="7">
                  <c:v>8.2353807873163696</c:v>
                </c:pt>
                <c:pt idx="8">
                  <c:v>8.2353807873163696</c:v>
                </c:pt>
                <c:pt idx="9">
                  <c:v>15.798034687012446</c:v>
                </c:pt>
                <c:pt idx="10">
                  <c:v>18.379686247076911</c:v>
                </c:pt>
                <c:pt idx="11">
                  <c:v>23.142151696956983</c:v>
                </c:pt>
                <c:pt idx="12">
                  <c:v>28.756668381149979</c:v>
                </c:pt>
                <c:pt idx="13">
                  <c:v>34.990055252865062</c:v>
                </c:pt>
              </c:numCache>
            </c:numRef>
          </c:xVal>
          <c:yVal>
            <c:numRef>
              <c:f>'5'!$B$2:$B$15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087552"/>
        <c:axId val="216085632"/>
      </c:scatterChart>
      <c:valAx>
        <c:axId val="216077440"/>
        <c:scaling>
          <c:orientation val="minMax"/>
          <c:max val="40"/>
          <c:min val="0"/>
        </c:scaling>
        <c:delete val="0"/>
        <c:axPos val="t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Schade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6079360"/>
        <c:crosses val="autoZero"/>
        <c:crossBetween val="midCat"/>
        <c:majorUnit val="5"/>
      </c:valAx>
      <c:valAx>
        <c:axId val="216079360"/>
        <c:scaling>
          <c:orientation val="maxMin"/>
          <c:max val="160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GHG (cm-mv)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6077440"/>
        <c:crosses val="autoZero"/>
        <c:crossBetween val="midCat"/>
      </c:valAx>
      <c:valAx>
        <c:axId val="216085632"/>
        <c:scaling>
          <c:orientation val="maxMin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GLG</a:t>
                </a:r>
                <a:r>
                  <a:rPr lang="nl-NL" baseline="0"/>
                  <a:t> (cm-mv)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6087552"/>
        <c:crosses val="max"/>
        <c:crossBetween val="midCat"/>
        <c:majorUnit val="40"/>
      </c:valAx>
      <c:valAx>
        <c:axId val="216087552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160856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solidFill>
      <a:schemeClr val="accent3">
        <a:lumMod val="20000"/>
        <a:lumOff val="80000"/>
      </a:schemeClr>
    </a:solidFill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Bouwland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wrnBouwNat</c:v>
          </c:tx>
          <c:spPr>
            <a:ln w="28575">
              <a:noFill/>
            </a:ln>
          </c:spPr>
          <c:xVal>
            <c:numRef>
              <c:f>'5'!$E$2:$E$15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32</c:v>
                </c:pt>
                <c:pt idx="5">
                  <c:v>28</c:v>
                </c:pt>
                <c:pt idx="6">
                  <c:v>24</c:v>
                </c:pt>
                <c:pt idx="7">
                  <c:v>17</c:v>
                </c:pt>
                <c:pt idx="8">
                  <c:v>7</c:v>
                </c:pt>
                <c:pt idx="9">
                  <c:v>16</c:v>
                </c:pt>
                <c:pt idx="10">
                  <c:v>10</c:v>
                </c:pt>
                <c:pt idx="11">
                  <c:v>2</c:v>
                </c:pt>
                <c:pt idx="12">
                  <c:v>0</c:v>
                </c:pt>
                <c:pt idx="13">
                  <c:v>#N/A</c:v>
                </c:pt>
              </c:numCache>
            </c:numRef>
          </c:xVal>
          <c:yVal>
            <c:numRef>
              <c:f>'5'!$A$2:$A$15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ser>
          <c:idx val="1"/>
          <c:order val="1"/>
          <c:tx>
            <c:v>estBouwNat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'5'!$K$2:$K$15</c:f>
              <c:numCache>
                <c:formatCode>0.0</c:formatCode>
                <c:ptCount val="14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31.109963200388194</c:v>
                </c:pt>
                <c:pt idx="5">
                  <c:v>27.642619685151836</c:v>
                </c:pt>
                <c:pt idx="6">
                  <c:v>24.804853090516048</c:v>
                </c:pt>
                <c:pt idx="7">
                  <c:v>15.293543629551714</c:v>
                </c:pt>
                <c:pt idx="8">
                  <c:v>9.9137319628349676</c:v>
                </c:pt>
                <c:pt idx="9">
                  <c:v>14.252306376763643</c:v>
                </c:pt>
                <c:pt idx="10">
                  <c:v>10.606978104680602</c:v>
                </c:pt>
                <c:pt idx="11">
                  <c:v>5.1541043422932846</c:v>
                </c:pt>
                <c:pt idx="12">
                  <c:v>1.1491733023842385</c:v>
                </c:pt>
                <c:pt idx="13">
                  <c:v>0</c:v>
                </c:pt>
              </c:numCache>
            </c:numRef>
          </c:xVal>
          <c:yVal>
            <c:numRef>
              <c:f>'5'!$A$2:$A$15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132224"/>
        <c:axId val="216425216"/>
      </c:scatterChart>
      <c:scatterChart>
        <c:scatterStyle val="smoothMarker"/>
        <c:varyColors val="0"/>
        <c:ser>
          <c:idx val="2"/>
          <c:order val="2"/>
          <c:tx>
            <c:v>wrnBouwDroog</c:v>
          </c:tx>
          <c:spPr>
            <a:ln w="28575">
              <a:noFill/>
            </a:ln>
          </c:spPr>
          <c:xVal>
            <c:numRef>
              <c:f>'5'!$F$2:$F$15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7</c:v>
                </c:pt>
                <c:pt idx="8">
                  <c:v>7</c:v>
                </c:pt>
                <c:pt idx="9">
                  <c:v>14</c:v>
                </c:pt>
                <c:pt idx="10">
                  <c:v>16</c:v>
                </c:pt>
                <c:pt idx="11">
                  <c:v>23</c:v>
                </c:pt>
                <c:pt idx="12">
                  <c:v>29</c:v>
                </c:pt>
                <c:pt idx="13">
                  <c:v>#N/A</c:v>
                </c:pt>
              </c:numCache>
            </c:numRef>
          </c:xVal>
          <c:yVal>
            <c:numRef>
              <c:f>'5'!$B$2:$B$15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ser>
          <c:idx val="3"/>
          <c:order val="3"/>
          <c:tx>
            <c:v>estBouwDroog</c:v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'5'!$M$2:$M$15</c:f>
              <c:numCache>
                <c:formatCode>0.0</c:formatCode>
                <c:ptCount val="14"/>
                <c:pt idx="0">
                  <c:v>0.99268154034183098</c:v>
                </c:pt>
                <c:pt idx="1">
                  <c:v>0.99268154034183098</c:v>
                </c:pt>
                <c:pt idx="2">
                  <c:v>0.99268154034183098</c:v>
                </c:pt>
                <c:pt idx="3">
                  <c:v>1.33411689234324</c:v>
                </c:pt>
                <c:pt idx="4">
                  <c:v>5.2857940351755728</c:v>
                </c:pt>
                <c:pt idx="5">
                  <c:v>5.2857940351755728</c:v>
                </c:pt>
                <c:pt idx="6">
                  <c:v>5.2857940351755728</c:v>
                </c:pt>
                <c:pt idx="7">
                  <c:v>6.3003954430749998</c:v>
                </c:pt>
                <c:pt idx="8">
                  <c:v>6.3003954430749998</c:v>
                </c:pt>
                <c:pt idx="9">
                  <c:v>14.056503371225997</c:v>
                </c:pt>
                <c:pt idx="10">
                  <c:v>16.939913729355283</c:v>
                </c:pt>
                <c:pt idx="11">
                  <c:v>22.426039592316592</c:v>
                </c:pt>
                <c:pt idx="12">
                  <c:v>28.931738513601957</c:v>
                </c:pt>
                <c:pt idx="13">
                  <c:v>35.707300454493861</c:v>
                </c:pt>
              </c:numCache>
            </c:numRef>
          </c:xVal>
          <c:yVal>
            <c:numRef>
              <c:f>'5'!$B$2:$B$15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885760"/>
        <c:axId val="216427136"/>
      </c:scatterChart>
      <c:valAx>
        <c:axId val="216132224"/>
        <c:scaling>
          <c:orientation val="minMax"/>
          <c:max val="45"/>
          <c:min val="0"/>
        </c:scaling>
        <c:delete val="0"/>
        <c:axPos val="t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Schade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6425216"/>
        <c:crosses val="autoZero"/>
        <c:crossBetween val="midCat"/>
        <c:majorUnit val="5"/>
      </c:valAx>
      <c:valAx>
        <c:axId val="216425216"/>
        <c:scaling>
          <c:orientation val="maxMin"/>
          <c:max val="16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GHG (cm-mv)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6132224"/>
        <c:crosses val="autoZero"/>
        <c:crossBetween val="midCat"/>
      </c:valAx>
      <c:valAx>
        <c:axId val="216427136"/>
        <c:scaling>
          <c:orientation val="maxMin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GLG</a:t>
                </a:r>
                <a:r>
                  <a:rPr lang="nl-NL" baseline="0"/>
                  <a:t> (cm-mv)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0885760"/>
        <c:crosses val="max"/>
        <c:crossBetween val="midCat"/>
        <c:majorUnit val="40"/>
      </c:valAx>
      <c:valAx>
        <c:axId val="220885760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164271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solidFill>
      <a:srgbClr val="FFFFCC"/>
    </a:solidFill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Grasland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wrnGrasNat</c:v>
          </c:tx>
          <c:spPr>
            <a:ln w="28575">
              <a:noFill/>
            </a:ln>
          </c:spPr>
          <c:xVal>
            <c:numRef>
              <c:f>'6'!$C$2:$C$15</c:f>
              <c:numCache>
                <c:formatCode>General</c:formatCode>
                <c:ptCount val="14"/>
                <c:pt idx="0">
                  <c:v>30</c:v>
                </c:pt>
                <c:pt idx="1">
                  <c:v>25</c:v>
                </c:pt>
                <c:pt idx="2">
                  <c:v>21</c:v>
                </c:pt>
                <c:pt idx="3">
                  <c:v>14</c:v>
                </c:pt>
                <c:pt idx="4">
                  <c:v>20</c:v>
                </c:pt>
                <c:pt idx="5">
                  <c:v>16</c:v>
                </c:pt>
                <c:pt idx="6">
                  <c:v>13</c:v>
                </c:pt>
                <c:pt idx="7">
                  <c:v>7</c:v>
                </c:pt>
                <c:pt idx="8">
                  <c:v>1</c:v>
                </c:pt>
                <c:pt idx="9">
                  <c:v>8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#N/A</c:v>
                </c:pt>
              </c:numCache>
            </c:numRef>
          </c:xVal>
          <c:yVal>
            <c:numRef>
              <c:f>'6'!$A$2:$A$15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ser>
          <c:idx val="1"/>
          <c:order val="1"/>
          <c:tx>
            <c:v>estGrasNat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'6'!$G$2:$G$15</c:f>
              <c:numCache>
                <c:formatCode>0.0</c:formatCode>
                <c:ptCount val="14"/>
                <c:pt idx="0">
                  <c:v>31.099027348584102</c:v>
                </c:pt>
                <c:pt idx="1">
                  <c:v>25.177139302215277</c:v>
                </c:pt>
                <c:pt idx="2">
                  <c:v>20.73022760777561</c:v>
                </c:pt>
                <c:pt idx="3">
                  <c:v>11.268010557557178</c:v>
                </c:pt>
                <c:pt idx="4">
                  <c:v>19.78990427835318</c:v>
                </c:pt>
                <c:pt idx="5">
                  <c:v>15.342992583913512</c:v>
                </c:pt>
                <c:pt idx="6">
                  <c:v>11.939000276409265</c:v>
                </c:pt>
                <c:pt idx="7">
                  <c:v>7.1928248248197857</c:v>
                </c:pt>
                <c:pt idx="8">
                  <c:v>2.1312233165429255</c:v>
                </c:pt>
                <c:pt idx="9">
                  <c:v>9.2843531657587857</c:v>
                </c:pt>
                <c:pt idx="10">
                  <c:v>5.5153825975942032</c:v>
                </c:pt>
                <c:pt idx="11">
                  <c:v>0.72120986895628469</c:v>
                </c:pt>
                <c:pt idx="12">
                  <c:v>0</c:v>
                </c:pt>
                <c:pt idx="13">
                  <c:v>0</c:v>
                </c:pt>
              </c:numCache>
            </c:numRef>
          </c:xVal>
          <c:yVal>
            <c:numRef>
              <c:f>'6'!$A$2:$A$15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249088"/>
        <c:axId val="216251008"/>
      </c:scatterChart>
      <c:scatterChart>
        <c:scatterStyle val="smoothMarker"/>
        <c:varyColors val="0"/>
        <c:ser>
          <c:idx val="2"/>
          <c:order val="2"/>
          <c:tx>
            <c:v>wrnGrasDroog</c:v>
          </c:tx>
          <c:spPr>
            <a:ln w="28575">
              <a:noFill/>
            </a:ln>
          </c:spPr>
          <c:xVal>
            <c:numRef>
              <c:f>'6'!$D$2:$D$15</c:f>
              <c:numCache>
                <c:formatCode>General</c:formatCode>
                <c:ptCount val="1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  <c:pt idx="9">
                  <c:v>15</c:v>
                </c:pt>
                <c:pt idx="10">
                  <c:v>17</c:v>
                </c:pt>
                <c:pt idx="11">
                  <c:v>23</c:v>
                </c:pt>
                <c:pt idx="12">
                  <c:v>31</c:v>
                </c:pt>
                <c:pt idx="13">
                  <c:v>#N/A</c:v>
                </c:pt>
              </c:numCache>
            </c:numRef>
          </c:xVal>
          <c:yVal>
            <c:numRef>
              <c:f>'6'!$B$2:$B$15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ser>
          <c:idx val="3"/>
          <c:order val="3"/>
          <c:tx>
            <c:v>estGrasDroog</c:v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'6'!$I$2:$I$15</c:f>
              <c:numCache>
                <c:formatCode>0.0</c:formatCode>
                <c:ptCount val="14"/>
                <c:pt idx="0">
                  <c:v>1.7567838858220064</c:v>
                </c:pt>
                <c:pt idx="1">
                  <c:v>1.7567838858220064</c:v>
                </c:pt>
                <c:pt idx="2">
                  <c:v>1.7567838858220064</c:v>
                </c:pt>
                <c:pt idx="3">
                  <c:v>2.2579439604813167</c:v>
                </c:pt>
                <c:pt idx="4">
                  <c:v>7.1312838351767338</c:v>
                </c:pt>
                <c:pt idx="5">
                  <c:v>7.1312838351767338</c:v>
                </c:pt>
                <c:pt idx="6">
                  <c:v>7.1312838351767338</c:v>
                </c:pt>
                <c:pt idx="7">
                  <c:v>8.2353807873163696</c:v>
                </c:pt>
                <c:pt idx="8">
                  <c:v>8.2353807873163696</c:v>
                </c:pt>
                <c:pt idx="9">
                  <c:v>15.798034687012446</c:v>
                </c:pt>
                <c:pt idx="10">
                  <c:v>18.379686247076911</c:v>
                </c:pt>
                <c:pt idx="11">
                  <c:v>23.142151696956983</c:v>
                </c:pt>
                <c:pt idx="12">
                  <c:v>28.756668381149979</c:v>
                </c:pt>
                <c:pt idx="13">
                  <c:v>34.990055252865062</c:v>
                </c:pt>
              </c:numCache>
            </c:numRef>
          </c:xVal>
          <c:yVal>
            <c:numRef>
              <c:f>'6'!$B$2:$B$15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271488"/>
        <c:axId val="216269568"/>
      </c:scatterChart>
      <c:valAx>
        <c:axId val="216249088"/>
        <c:scaling>
          <c:orientation val="minMax"/>
          <c:max val="40"/>
          <c:min val="0"/>
        </c:scaling>
        <c:delete val="0"/>
        <c:axPos val="t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Schade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6251008"/>
        <c:crosses val="autoZero"/>
        <c:crossBetween val="midCat"/>
        <c:majorUnit val="5"/>
      </c:valAx>
      <c:valAx>
        <c:axId val="216251008"/>
        <c:scaling>
          <c:orientation val="maxMin"/>
          <c:max val="160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GHG (cm-mv)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6249088"/>
        <c:crosses val="autoZero"/>
        <c:crossBetween val="midCat"/>
      </c:valAx>
      <c:valAx>
        <c:axId val="216269568"/>
        <c:scaling>
          <c:orientation val="maxMin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GLG</a:t>
                </a:r>
                <a:r>
                  <a:rPr lang="nl-NL" baseline="0"/>
                  <a:t> (cm-mv)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6271488"/>
        <c:crosses val="max"/>
        <c:crossBetween val="midCat"/>
        <c:majorUnit val="40"/>
      </c:valAx>
      <c:valAx>
        <c:axId val="216271488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162695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solidFill>
      <a:schemeClr val="accent3">
        <a:lumMod val="20000"/>
        <a:lumOff val="80000"/>
      </a:schemeClr>
    </a:solidFill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Bouwland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wrnBouwNat</c:v>
          </c:tx>
          <c:spPr>
            <a:ln w="28575">
              <a:noFill/>
            </a:ln>
          </c:spPr>
          <c:xVal>
            <c:numRef>
              <c:f>'6'!$E$2:$E$15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37</c:v>
                </c:pt>
                <c:pt idx="5">
                  <c:v>32</c:v>
                </c:pt>
                <c:pt idx="6">
                  <c:v>28</c:v>
                </c:pt>
                <c:pt idx="7">
                  <c:v>20</c:v>
                </c:pt>
                <c:pt idx="8">
                  <c:v>9</c:v>
                </c:pt>
                <c:pt idx="9">
                  <c:v>18</c:v>
                </c:pt>
                <c:pt idx="10">
                  <c:v>12</c:v>
                </c:pt>
                <c:pt idx="11">
                  <c:v>4</c:v>
                </c:pt>
                <c:pt idx="12">
                  <c:v>1</c:v>
                </c:pt>
                <c:pt idx="13">
                  <c:v>#N/A</c:v>
                </c:pt>
              </c:numCache>
            </c:numRef>
          </c:xVal>
          <c:yVal>
            <c:numRef>
              <c:f>'6'!$A$2:$A$15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ser>
          <c:idx val="1"/>
          <c:order val="1"/>
          <c:tx>
            <c:v>estBouwNat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'6'!$K$2:$K$15</c:f>
              <c:numCache>
                <c:formatCode>0.0</c:formatCode>
                <c:ptCount val="14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35.950144575898108</c:v>
                </c:pt>
                <c:pt idx="5">
                  <c:v>31.995689504758026</c:v>
                </c:pt>
                <c:pt idx="6">
                  <c:v>28.759257795134218</c:v>
                </c:pt>
                <c:pt idx="7">
                  <c:v>17.970066557417375</c:v>
                </c:pt>
                <c:pt idx="8">
                  <c:v>11.834469252523165</c:v>
                </c:pt>
                <c:pt idx="9">
                  <c:v>16.816406994534287</c:v>
                </c:pt>
                <c:pt idx="10">
                  <c:v>12.659035629957215</c:v>
                </c:pt>
                <c:pt idx="11">
                  <c:v>6.4401232401648176</c:v>
                </c:pt>
                <c:pt idx="12">
                  <c:v>1.8725575895563205</c:v>
                </c:pt>
                <c:pt idx="13">
                  <c:v>0</c:v>
                </c:pt>
              </c:numCache>
            </c:numRef>
          </c:xVal>
          <c:yVal>
            <c:numRef>
              <c:f>'6'!$A$2:$A$15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299776"/>
        <c:axId val="216322432"/>
      </c:scatterChart>
      <c:scatterChart>
        <c:scatterStyle val="smoothMarker"/>
        <c:varyColors val="0"/>
        <c:ser>
          <c:idx val="2"/>
          <c:order val="2"/>
          <c:tx>
            <c:v>wrnBouwDroog</c:v>
          </c:tx>
          <c:spPr>
            <a:ln w="28575">
              <a:noFill/>
            </a:ln>
          </c:spPr>
          <c:xVal>
            <c:numRef>
              <c:f>'6'!$F$2:$F$15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7</c:v>
                </c:pt>
                <c:pt idx="8">
                  <c:v>7</c:v>
                </c:pt>
                <c:pt idx="9">
                  <c:v>14</c:v>
                </c:pt>
                <c:pt idx="10">
                  <c:v>16</c:v>
                </c:pt>
                <c:pt idx="11">
                  <c:v>23</c:v>
                </c:pt>
                <c:pt idx="12">
                  <c:v>29</c:v>
                </c:pt>
                <c:pt idx="13">
                  <c:v>#N/A</c:v>
                </c:pt>
              </c:numCache>
            </c:numRef>
          </c:xVal>
          <c:yVal>
            <c:numRef>
              <c:f>'6'!$B$2:$B$15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ser>
          <c:idx val="3"/>
          <c:order val="3"/>
          <c:tx>
            <c:v>estBouwDroog</c:v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'6'!$M$2:$M$15</c:f>
              <c:numCache>
                <c:formatCode>0.0</c:formatCode>
                <c:ptCount val="14"/>
                <c:pt idx="0">
                  <c:v>0.99268154034183098</c:v>
                </c:pt>
                <c:pt idx="1">
                  <c:v>0.99268154034183098</c:v>
                </c:pt>
                <c:pt idx="2">
                  <c:v>0.99268154034183098</c:v>
                </c:pt>
                <c:pt idx="3">
                  <c:v>1.33411689234324</c:v>
                </c:pt>
                <c:pt idx="4">
                  <c:v>5.2857940351755728</c:v>
                </c:pt>
                <c:pt idx="5">
                  <c:v>5.2857940351755728</c:v>
                </c:pt>
                <c:pt idx="6">
                  <c:v>5.2857940351755728</c:v>
                </c:pt>
                <c:pt idx="7">
                  <c:v>6.3003954430749998</c:v>
                </c:pt>
                <c:pt idx="8">
                  <c:v>6.3003954430749998</c:v>
                </c:pt>
                <c:pt idx="9">
                  <c:v>14.056503371225997</c:v>
                </c:pt>
                <c:pt idx="10">
                  <c:v>16.939913729355283</c:v>
                </c:pt>
                <c:pt idx="11">
                  <c:v>22.426039592316592</c:v>
                </c:pt>
                <c:pt idx="12">
                  <c:v>28.931738513601957</c:v>
                </c:pt>
                <c:pt idx="13">
                  <c:v>35.707300454493861</c:v>
                </c:pt>
              </c:numCache>
            </c:numRef>
          </c:xVal>
          <c:yVal>
            <c:numRef>
              <c:f>'6'!$B$2:$B$15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326528"/>
        <c:axId val="216324352"/>
      </c:scatterChart>
      <c:valAx>
        <c:axId val="216299776"/>
        <c:scaling>
          <c:orientation val="minMax"/>
          <c:max val="45"/>
          <c:min val="0"/>
        </c:scaling>
        <c:delete val="0"/>
        <c:axPos val="t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Schade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6322432"/>
        <c:crosses val="autoZero"/>
        <c:crossBetween val="midCat"/>
        <c:majorUnit val="5"/>
      </c:valAx>
      <c:valAx>
        <c:axId val="216322432"/>
        <c:scaling>
          <c:orientation val="maxMin"/>
          <c:max val="16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GHG (cm-mv)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6299776"/>
        <c:crosses val="autoZero"/>
        <c:crossBetween val="midCat"/>
      </c:valAx>
      <c:valAx>
        <c:axId val="216324352"/>
        <c:scaling>
          <c:orientation val="maxMin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GLG</a:t>
                </a:r>
                <a:r>
                  <a:rPr lang="nl-NL" baseline="0"/>
                  <a:t> (cm-mv)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6326528"/>
        <c:crosses val="max"/>
        <c:crossBetween val="midCat"/>
        <c:majorUnit val="40"/>
      </c:valAx>
      <c:valAx>
        <c:axId val="216326528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163243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solidFill>
      <a:srgbClr val="FFFFCC"/>
    </a:solidFill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Grasland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wrnGrasNat</c:v>
          </c:tx>
          <c:spPr>
            <a:ln w="28575">
              <a:noFill/>
            </a:ln>
          </c:spPr>
          <c:xVal>
            <c:numRef>
              <c:f>'7'!$C$2:$C$15</c:f>
              <c:numCache>
                <c:formatCode>General</c:formatCode>
                <c:ptCount val="14"/>
                <c:pt idx="0">
                  <c:v>28</c:v>
                </c:pt>
                <c:pt idx="1">
                  <c:v>23</c:v>
                </c:pt>
                <c:pt idx="2">
                  <c:v>19</c:v>
                </c:pt>
                <c:pt idx="3">
                  <c:v>12</c:v>
                </c:pt>
                <c:pt idx="4">
                  <c:v>18</c:v>
                </c:pt>
                <c:pt idx="5">
                  <c:v>15</c:v>
                </c:pt>
                <c:pt idx="6">
                  <c:v>12</c:v>
                </c:pt>
                <c:pt idx="7">
                  <c:v>6</c:v>
                </c:pt>
                <c:pt idx="8">
                  <c:v>1</c:v>
                </c:pt>
                <c:pt idx="9">
                  <c:v>7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#N/A</c:v>
                </c:pt>
              </c:numCache>
            </c:numRef>
          </c:xVal>
          <c:yVal>
            <c:numRef>
              <c:f>'7'!$A$2:$A$15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ser>
          <c:idx val="1"/>
          <c:order val="1"/>
          <c:tx>
            <c:v>estGrasNat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'7'!$G$2:$G$15</c:f>
              <c:numCache>
                <c:formatCode>0.0</c:formatCode>
                <c:ptCount val="14"/>
                <c:pt idx="0">
                  <c:v>28.601185786040087</c:v>
                </c:pt>
                <c:pt idx="1">
                  <c:v>23.10012505198933</c:v>
                </c:pt>
                <c:pt idx="2">
                  <c:v>18.969224380019824</c:v>
                </c:pt>
                <c:pt idx="3">
                  <c:v>10.181695712207182</c:v>
                </c:pt>
                <c:pt idx="4">
                  <c:v>18.099318297930218</c:v>
                </c:pt>
                <c:pt idx="5">
                  <c:v>13.96841762596071</c:v>
                </c:pt>
                <c:pt idx="6">
                  <c:v>10.806323328466421</c:v>
                </c:pt>
                <c:pt idx="7">
                  <c:v>6.3974275630542046</c:v>
                </c:pt>
                <c:pt idx="8">
                  <c:v>1.6955187983879472</c:v>
                </c:pt>
                <c:pt idx="9">
                  <c:v>8.3403267652973554</c:v>
                </c:pt>
                <c:pt idx="10">
                  <c:v>4.8391906710891002</c:v>
                </c:pt>
                <c:pt idx="11">
                  <c:v>0.38570638686924918</c:v>
                </c:pt>
                <c:pt idx="12">
                  <c:v>0</c:v>
                </c:pt>
                <c:pt idx="13">
                  <c:v>0</c:v>
                </c:pt>
              </c:numCache>
            </c:numRef>
          </c:xVal>
          <c:yVal>
            <c:numRef>
              <c:f>'7'!$A$2:$A$15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031616"/>
        <c:axId val="216033536"/>
      </c:scatterChart>
      <c:scatterChart>
        <c:scatterStyle val="smoothMarker"/>
        <c:varyColors val="0"/>
        <c:ser>
          <c:idx val="2"/>
          <c:order val="2"/>
          <c:tx>
            <c:v>wrnGrasDroog</c:v>
          </c:tx>
          <c:spPr>
            <a:ln w="28575">
              <a:noFill/>
            </a:ln>
          </c:spPr>
          <c:xVal>
            <c:numRef>
              <c:f>'7'!$D$2:$D$15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6</c:v>
                </c:pt>
                <c:pt idx="10">
                  <c:v>8</c:v>
                </c:pt>
                <c:pt idx="11">
                  <c:v>12</c:v>
                </c:pt>
                <c:pt idx="12">
                  <c:v>20</c:v>
                </c:pt>
                <c:pt idx="13">
                  <c:v>#N/A</c:v>
                </c:pt>
              </c:numCache>
            </c:numRef>
          </c:xVal>
          <c:yVal>
            <c:numRef>
              <c:f>'7'!$B$2:$B$15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ser>
          <c:idx val="3"/>
          <c:order val="3"/>
          <c:tx>
            <c:v>estGrasDroog</c:v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'7'!$I$2:$I$15</c:f>
              <c:numCache>
                <c:formatCode>0.0</c:formatCode>
                <c:ptCount val="14"/>
                <c:pt idx="0">
                  <c:v>0.32107454407145131</c:v>
                </c:pt>
                <c:pt idx="1">
                  <c:v>0.32107454407145131</c:v>
                </c:pt>
                <c:pt idx="2">
                  <c:v>0.32107454407145131</c:v>
                </c:pt>
                <c:pt idx="3">
                  <c:v>0.43798780013736494</c:v>
                </c:pt>
                <c:pt idx="4">
                  <c:v>1.94332765103026</c:v>
                </c:pt>
                <c:pt idx="5">
                  <c:v>1.94332765103026</c:v>
                </c:pt>
                <c:pt idx="6">
                  <c:v>1.94332765103026</c:v>
                </c:pt>
                <c:pt idx="7">
                  <c:v>2.3735705887178016</c:v>
                </c:pt>
                <c:pt idx="8">
                  <c:v>2.3735705887178016</c:v>
                </c:pt>
                <c:pt idx="9">
                  <c:v>6.3498121383760919</c:v>
                </c:pt>
                <c:pt idx="10">
                  <c:v>8.20787314063924</c:v>
                </c:pt>
                <c:pt idx="11">
                  <c:v>12.525884098443738</c:v>
                </c:pt>
                <c:pt idx="12">
                  <c:v>19.529650584585099</c:v>
                </c:pt>
                <c:pt idx="13">
                  <c:v>30.343904997818672</c:v>
                </c:pt>
              </c:numCache>
            </c:numRef>
          </c:xVal>
          <c:yVal>
            <c:numRef>
              <c:f>'7'!$B$2:$B$15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041728"/>
        <c:axId val="216039808"/>
      </c:scatterChart>
      <c:valAx>
        <c:axId val="216031616"/>
        <c:scaling>
          <c:orientation val="minMax"/>
          <c:max val="40"/>
          <c:min val="0"/>
        </c:scaling>
        <c:delete val="0"/>
        <c:axPos val="t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Schade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6033536"/>
        <c:crosses val="autoZero"/>
        <c:crossBetween val="midCat"/>
        <c:majorUnit val="5"/>
      </c:valAx>
      <c:valAx>
        <c:axId val="216033536"/>
        <c:scaling>
          <c:orientation val="maxMin"/>
          <c:max val="160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GHG (cm-mv)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6031616"/>
        <c:crosses val="autoZero"/>
        <c:crossBetween val="midCat"/>
      </c:valAx>
      <c:valAx>
        <c:axId val="216039808"/>
        <c:scaling>
          <c:orientation val="maxMin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GLG</a:t>
                </a:r>
                <a:r>
                  <a:rPr lang="nl-NL" baseline="0"/>
                  <a:t> (cm-mv)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6041728"/>
        <c:crosses val="max"/>
        <c:crossBetween val="midCat"/>
        <c:majorUnit val="40"/>
      </c:valAx>
      <c:valAx>
        <c:axId val="216041728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160398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solidFill>
      <a:schemeClr val="accent3">
        <a:lumMod val="20000"/>
        <a:lumOff val="80000"/>
      </a:schemeClr>
    </a:solidFill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Bouwland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wrnBouwNat</c:v>
          </c:tx>
          <c:spPr>
            <a:ln w="28575">
              <a:noFill/>
            </a:ln>
          </c:spPr>
          <c:xVal>
            <c:numRef>
              <c:f>'7'!$E$2:$E$15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35</c:v>
                </c:pt>
                <c:pt idx="5">
                  <c:v>30</c:v>
                </c:pt>
                <c:pt idx="6">
                  <c:v>26</c:v>
                </c:pt>
                <c:pt idx="7">
                  <c:v>19</c:v>
                </c:pt>
                <c:pt idx="8">
                  <c:v>8</c:v>
                </c:pt>
                <c:pt idx="9">
                  <c:v>17</c:v>
                </c:pt>
                <c:pt idx="10">
                  <c:v>11</c:v>
                </c:pt>
                <c:pt idx="11">
                  <c:v>3</c:v>
                </c:pt>
                <c:pt idx="12">
                  <c:v>1</c:v>
                </c:pt>
                <c:pt idx="13">
                  <c:v>#N/A</c:v>
                </c:pt>
              </c:numCache>
            </c:numRef>
          </c:xVal>
          <c:yVal>
            <c:numRef>
              <c:f>'7'!$A$2:$A$15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ser>
          <c:idx val="1"/>
          <c:order val="1"/>
          <c:tx>
            <c:v>estBouwNat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'7'!$K$2:$K$15</c:f>
              <c:numCache>
                <c:formatCode>0.0</c:formatCode>
                <c:ptCount val="14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33.760392986923542</c:v>
                </c:pt>
                <c:pt idx="5">
                  <c:v>30.015303455516865</c:v>
                </c:pt>
                <c:pt idx="6">
                  <c:v>26.950222098724439</c:v>
                </c:pt>
                <c:pt idx="7">
                  <c:v>16.779426492560692</c:v>
                </c:pt>
                <c:pt idx="8">
                  <c:v>10.968673601932558</c:v>
                </c:pt>
                <c:pt idx="9">
                  <c:v>15.714230513781795</c:v>
                </c:pt>
                <c:pt idx="10">
                  <c:v>11.777026771481744</c:v>
                </c:pt>
                <c:pt idx="11">
                  <c:v>5.8873788886068157</c:v>
                </c:pt>
                <c:pt idx="12">
                  <c:v>1.5616396074607894</c:v>
                </c:pt>
                <c:pt idx="13">
                  <c:v>0</c:v>
                </c:pt>
              </c:numCache>
            </c:numRef>
          </c:xVal>
          <c:yVal>
            <c:numRef>
              <c:f>'7'!$A$2:$A$15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878720"/>
        <c:axId val="221011968"/>
      </c:scatterChart>
      <c:scatterChart>
        <c:scatterStyle val="smoothMarker"/>
        <c:varyColors val="0"/>
        <c:ser>
          <c:idx val="2"/>
          <c:order val="2"/>
          <c:tx>
            <c:v>wrnBouwDroog</c:v>
          </c:tx>
          <c:spPr>
            <a:ln w="28575">
              <a:noFill/>
            </a:ln>
          </c:spPr>
          <c:xVal>
            <c:numRef>
              <c:f>'7'!$F$2:$F$15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5</c:v>
                </c:pt>
                <c:pt idx="10">
                  <c:v>7</c:v>
                </c:pt>
                <c:pt idx="11">
                  <c:v>12</c:v>
                </c:pt>
                <c:pt idx="12">
                  <c:v>18</c:v>
                </c:pt>
                <c:pt idx="13">
                  <c:v>#N/A</c:v>
                </c:pt>
              </c:numCache>
            </c:numRef>
          </c:xVal>
          <c:yVal>
            <c:numRef>
              <c:f>'7'!$B$2:$B$15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ser>
          <c:idx val="3"/>
          <c:order val="3"/>
          <c:tx>
            <c:v>estBouwDroog</c:v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'7'!$M$2:$M$15</c:f>
              <c:numCache>
                <c:formatCode>0.0</c:formatCode>
                <c:ptCount val="14"/>
                <c:pt idx="0">
                  <c:v>0.20539882769063045</c:v>
                </c:pt>
                <c:pt idx="1">
                  <c:v>0.20539882769063045</c:v>
                </c:pt>
                <c:pt idx="2">
                  <c:v>0.20539882769063045</c:v>
                </c:pt>
                <c:pt idx="3">
                  <c:v>0.28681990225923659</c:v>
                </c:pt>
                <c:pt idx="4">
                  <c:v>1.4336003344447246</c:v>
                </c:pt>
                <c:pt idx="5">
                  <c:v>1.4336003344447246</c:v>
                </c:pt>
                <c:pt idx="6">
                  <c:v>1.4336003344447246</c:v>
                </c:pt>
                <c:pt idx="7">
                  <c:v>1.7818271093602922</c:v>
                </c:pt>
                <c:pt idx="8">
                  <c:v>1.7818271093602922</c:v>
                </c:pt>
                <c:pt idx="9">
                  <c:v>5.2434932948725654</c:v>
                </c:pt>
                <c:pt idx="10">
                  <c:v>6.9721275058138499</c:v>
                </c:pt>
                <c:pt idx="11">
                  <c:v>11.187808589276202</c:v>
                </c:pt>
                <c:pt idx="12">
                  <c:v>18.456870846981936</c:v>
                </c:pt>
                <c:pt idx="13">
                  <c:v>30.181121142184779</c:v>
                </c:pt>
              </c:numCache>
            </c:numRef>
          </c:xVal>
          <c:yVal>
            <c:numRef>
              <c:f>'7'!$B$2:$B$15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016064"/>
        <c:axId val="221013888"/>
      </c:scatterChart>
      <c:valAx>
        <c:axId val="220878720"/>
        <c:scaling>
          <c:orientation val="minMax"/>
          <c:max val="45"/>
          <c:min val="0"/>
        </c:scaling>
        <c:delete val="0"/>
        <c:axPos val="t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Schade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1011968"/>
        <c:crosses val="autoZero"/>
        <c:crossBetween val="midCat"/>
        <c:majorUnit val="5"/>
      </c:valAx>
      <c:valAx>
        <c:axId val="221011968"/>
        <c:scaling>
          <c:orientation val="maxMin"/>
          <c:max val="16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GHG (cm-mv)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0878720"/>
        <c:crosses val="autoZero"/>
        <c:crossBetween val="midCat"/>
      </c:valAx>
      <c:valAx>
        <c:axId val="221013888"/>
        <c:scaling>
          <c:orientation val="maxMin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GLG</a:t>
                </a:r>
                <a:r>
                  <a:rPr lang="nl-NL" baseline="0"/>
                  <a:t> (cm-mv)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1016064"/>
        <c:crosses val="max"/>
        <c:crossBetween val="midCat"/>
        <c:majorUnit val="40"/>
      </c:valAx>
      <c:valAx>
        <c:axId val="221016064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210138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solidFill>
      <a:srgbClr val="FFFFCC"/>
    </a:solidFill>
  </c:sp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Grasland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wrnGrasNat</c:v>
          </c:tx>
          <c:spPr>
            <a:ln w="28575">
              <a:noFill/>
            </a:ln>
          </c:spPr>
          <c:xVal>
            <c:numRef>
              <c:f>'8'!$C$2:$C$15</c:f>
              <c:numCache>
                <c:formatCode>General</c:formatCode>
                <c:ptCount val="14"/>
                <c:pt idx="0">
                  <c:v>34</c:v>
                </c:pt>
                <c:pt idx="1">
                  <c:v>29</c:v>
                </c:pt>
                <c:pt idx="2">
                  <c:v>25</c:v>
                </c:pt>
                <c:pt idx="3">
                  <c:v>18</c:v>
                </c:pt>
                <c:pt idx="4">
                  <c:v>24</c:v>
                </c:pt>
                <c:pt idx="5">
                  <c:v>20</c:v>
                </c:pt>
                <c:pt idx="6">
                  <c:v>17</c:v>
                </c:pt>
                <c:pt idx="7">
                  <c:v>11</c:v>
                </c:pt>
                <c:pt idx="8">
                  <c:v>2</c:v>
                </c:pt>
                <c:pt idx="9">
                  <c:v>11</c:v>
                </c:pt>
                <c:pt idx="10">
                  <c:v>6</c:v>
                </c:pt>
                <c:pt idx="11">
                  <c:v>1</c:v>
                </c:pt>
                <c:pt idx="12">
                  <c:v>#N/A</c:v>
                </c:pt>
                <c:pt idx="13">
                  <c:v>#N/A</c:v>
                </c:pt>
              </c:numCache>
            </c:numRef>
          </c:xVal>
          <c:yVal>
            <c:numRef>
              <c:f>'8'!$A$2:$A$15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ser>
          <c:idx val="1"/>
          <c:order val="1"/>
          <c:tx>
            <c:v>estGrasNat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'8'!$G$2:$G$15</c:f>
              <c:numCache>
                <c:formatCode>0.0</c:formatCode>
                <c:ptCount val="14"/>
                <c:pt idx="0">
                  <c:v>36.416876285712988</c:v>
                </c:pt>
                <c:pt idx="1">
                  <c:v>29.265827024070372</c:v>
                </c:pt>
                <c:pt idx="2">
                  <c:v>23.89590372594051</c:v>
                </c:pt>
                <c:pt idx="3">
                  <c:v>13.713313320923886</c:v>
                </c:pt>
                <c:pt idx="4">
                  <c:v>24.725999557610262</c:v>
                </c:pt>
                <c:pt idx="5">
                  <c:v>19.3560762594804</c:v>
                </c:pt>
                <c:pt idx="6">
                  <c:v>15.245543185127287</c:v>
                </c:pt>
                <c:pt idx="7">
                  <c:v>9.5153742712623632</c:v>
                </c:pt>
                <c:pt idx="8">
                  <c:v>3.4031746746004745</c:v>
                </c:pt>
                <c:pt idx="9">
                  <c:v>12.041683575526783</c:v>
                </c:pt>
                <c:pt idx="10">
                  <c:v>7.490417896263339</c:v>
                </c:pt>
                <c:pt idx="11">
                  <c:v>1.7011554522966317</c:v>
                </c:pt>
                <c:pt idx="12">
                  <c:v>0</c:v>
                </c:pt>
                <c:pt idx="13">
                  <c:v>0</c:v>
                </c:pt>
              </c:numCache>
            </c:numRef>
          </c:xVal>
          <c:yVal>
            <c:numRef>
              <c:f>'8'!$A$2:$A$15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642752"/>
        <c:axId val="221644672"/>
      </c:scatterChart>
      <c:scatterChart>
        <c:scatterStyle val="smoothMarker"/>
        <c:varyColors val="0"/>
        <c:ser>
          <c:idx val="2"/>
          <c:order val="2"/>
          <c:tx>
            <c:v>wrnGrasDroog</c:v>
          </c:tx>
          <c:spPr>
            <a:ln w="28575">
              <a:noFill/>
            </a:ln>
          </c:spPr>
          <c:xVal>
            <c:numRef>
              <c:f>'8'!$D$2:$D$15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14</c:v>
                </c:pt>
                <c:pt idx="10">
                  <c:v>17</c:v>
                </c:pt>
                <c:pt idx="11">
                  <c:v>24</c:v>
                </c:pt>
                <c:pt idx="12">
                  <c:v>#N/A</c:v>
                </c:pt>
                <c:pt idx="13">
                  <c:v>#N/A</c:v>
                </c:pt>
              </c:numCache>
            </c:numRef>
          </c:xVal>
          <c:yVal>
            <c:numRef>
              <c:f>'8'!$B$2:$B$15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ser>
          <c:idx val="3"/>
          <c:order val="3"/>
          <c:tx>
            <c:v>estGrasDroog</c:v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'8'!$I$2:$I$15</c:f>
              <c:numCache>
                <c:formatCode>0.0</c:formatCode>
                <c:ptCount val="14"/>
                <c:pt idx="0">
                  <c:v>1.3165010498660168</c:v>
                </c:pt>
                <c:pt idx="1">
                  <c:v>1.3165010498660168</c:v>
                </c:pt>
                <c:pt idx="2">
                  <c:v>1.3165010498660168</c:v>
                </c:pt>
                <c:pt idx="3">
                  <c:v>1.7301212639928387</c:v>
                </c:pt>
                <c:pt idx="4">
                  <c:v>6.1182319474478364</c:v>
                </c:pt>
                <c:pt idx="5">
                  <c:v>6.1182319474478364</c:v>
                </c:pt>
                <c:pt idx="6">
                  <c:v>6.1182319474478364</c:v>
                </c:pt>
                <c:pt idx="7">
                  <c:v>7.177667394740217</c:v>
                </c:pt>
                <c:pt idx="8">
                  <c:v>7.177667394740217</c:v>
                </c:pt>
                <c:pt idx="9">
                  <c:v>14.843549600395027</c:v>
                </c:pt>
                <c:pt idx="10">
                  <c:v>17.576123524179046</c:v>
                </c:pt>
                <c:pt idx="11">
                  <c:v>22.699104523048163</c:v>
                </c:pt>
                <c:pt idx="12">
                  <c:v>28.767783534152215</c:v>
                </c:pt>
                <c:pt idx="13">
                  <c:v>35.31656699826604</c:v>
                </c:pt>
              </c:numCache>
            </c:numRef>
          </c:xVal>
          <c:yVal>
            <c:numRef>
              <c:f>'8'!$B$2:$B$15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665152"/>
        <c:axId val="221663232"/>
      </c:scatterChart>
      <c:valAx>
        <c:axId val="221642752"/>
        <c:scaling>
          <c:orientation val="minMax"/>
          <c:max val="40"/>
          <c:min val="0"/>
        </c:scaling>
        <c:delete val="0"/>
        <c:axPos val="t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Schade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1644672"/>
        <c:crosses val="autoZero"/>
        <c:crossBetween val="midCat"/>
        <c:majorUnit val="5"/>
      </c:valAx>
      <c:valAx>
        <c:axId val="221644672"/>
        <c:scaling>
          <c:orientation val="maxMin"/>
          <c:max val="160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GHG (cm-mv)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1642752"/>
        <c:crosses val="autoZero"/>
        <c:crossBetween val="midCat"/>
      </c:valAx>
      <c:valAx>
        <c:axId val="221663232"/>
        <c:scaling>
          <c:orientation val="maxMin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GLG</a:t>
                </a:r>
                <a:r>
                  <a:rPr lang="nl-NL" baseline="0"/>
                  <a:t> (cm-mv)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1665152"/>
        <c:crosses val="max"/>
        <c:crossBetween val="midCat"/>
        <c:majorUnit val="40"/>
      </c:valAx>
      <c:valAx>
        <c:axId val="221665152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216632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solidFill>
      <a:schemeClr val="accent3">
        <a:lumMod val="20000"/>
        <a:lumOff val="80000"/>
      </a:schemeClr>
    </a:solidFill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Bouwland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wrnBouwNat</c:v>
          </c:tx>
          <c:spPr>
            <a:ln w="28575">
              <a:noFill/>
            </a:ln>
          </c:spPr>
          <c:xVal>
            <c:numRef>
              <c:f>'8'!$E$2:$E$15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xVal>
          <c:yVal>
            <c:numRef>
              <c:f>'8'!$A$2:$A$15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ser>
          <c:idx val="1"/>
          <c:order val="1"/>
          <c:tx>
            <c:v>estBouwNat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'8'!$K$2:$K$15</c:f>
              <c:numCache>
                <c:formatCode>0.0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xVal>
          <c:yVal>
            <c:numRef>
              <c:f>'8'!$A$2:$A$15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705728"/>
        <c:axId val="221707648"/>
      </c:scatterChart>
      <c:scatterChart>
        <c:scatterStyle val="smoothMarker"/>
        <c:varyColors val="0"/>
        <c:ser>
          <c:idx val="2"/>
          <c:order val="2"/>
          <c:tx>
            <c:v>wrnBouwDroog</c:v>
          </c:tx>
          <c:spPr>
            <a:ln w="28575">
              <a:noFill/>
            </a:ln>
          </c:spPr>
          <c:xVal>
            <c:numRef>
              <c:f>'8'!$F$2:$F$15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xVal>
          <c:yVal>
            <c:numRef>
              <c:f>'8'!$B$2:$B$15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ser>
          <c:idx val="3"/>
          <c:order val="3"/>
          <c:tx>
            <c:v>estBouwDroog</c:v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'8'!$M$2:$M$15</c:f>
              <c:numCache>
                <c:formatCode>0.0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xVal>
          <c:yVal>
            <c:numRef>
              <c:f>'8'!$B$2:$B$15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719936"/>
        <c:axId val="221718016"/>
      </c:scatterChart>
      <c:valAx>
        <c:axId val="221705728"/>
        <c:scaling>
          <c:orientation val="minMax"/>
          <c:max val="45"/>
          <c:min val="0"/>
        </c:scaling>
        <c:delete val="0"/>
        <c:axPos val="t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Schade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1707648"/>
        <c:crosses val="autoZero"/>
        <c:crossBetween val="midCat"/>
        <c:majorUnit val="5"/>
      </c:valAx>
      <c:valAx>
        <c:axId val="221707648"/>
        <c:scaling>
          <c:orientation val="maxMin"/>
          <c:max val="16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GHG (cm-mv)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1705728"/>
        <c:crosses val="autoZero"/>
        <c:crossBetween val="midCat"/>
      </c:valAx>
      <c:valAx>
        <c:axId val="221718016"/>
        <c:scaling>
          <c:orientation val="maxMin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GLG</a:t>
                </a:r>
                <a:r>
                  <a:rPr lang="nl-NL" baseline="0"/>
                  <a:t> (cm-mv)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1719936"/>
        <c:crosses val="max"/>
        <c:crossBetween val="midCat"/>
        <c:majorUnit val="40"/>
      </c:valAx>
      <c:valAx>
        <c:axId val="2217199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217180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solidFill>
      <a:srgbClr val="FFFFCC"/>
    </a:solidFill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Grasland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wrnGrasNat</c:v>
          </c:tx>
          <c:spPr>
            <a:ln w="28575">
              <a:noFill/>
            </a:ln>
          </c:spPr>
          <c:xVal>
            <c:numRef>
              <c:f>'9'!$C$2:$C$15</c:f>
              <c:numCache>
                <c:formatCode>General</c:formatCode>
                <c:ptCount val="14"/>
                <c:pt idx="0">
                  <c:v>33</c:v>
                </c:pt>
                <c:pt idx="1">
                  <c:v>28</c:v>
                </c:pt>
                <c:pt idx="2">
                  <c:v>24</c:v>
                </c:pt>
                <c:pt idx="3">
                  <c:v>17</c:v>
                </c:pt>
                <c:pt idx="4">
                  <c:v>23</c:v>
                </c:pt>
                <c:pt idx="5">
                  <c:v>19</c:v>
                </c:pt>
                <c:pt idx="6">
                  <c:v>16</c:v>
                </c:pt>
                <c:pt idx="7">
                  <c:v>10</c:v>
                </c:pt>
                <c:pt idx="8">
                  <c:v>1</c:v>
                </c:pt>
                <c:pt idx="9">
                  <c:v>10</c:v>
                </c:pt>
                <c:pt idx="10">
                  <c:v>5</c:v>
                </c:pt>
                <c:pt idx="11">
                  <c:v>1</c:v>
                </c:pt>
                <c:pt idx="12">
                  <c:v>#N/A</c:v>
                </c:pt>
                <c:pt idx="13">
                  <c:v>#N/A</c:v>
                </c:pt>
              </c:numCache>
            </c:numRef>
          </c:xVal>
          <c:yVal>
            <c:numRef>
              <c:f>'9'!$A$2:$A$15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ser>
          <c:idx val="1"/>
          <c:order val="1"/>
          <c:tx>
            <c:v>estGrasNat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'9'!$G$2:$G$15</c:f>
              <c:numCache>
                <c:formatCode>0.0</c:formatCode>
                <c:ptCount val="14"/>
                <c:pt idx="0">
                  <c:v>35.809550511818898</c:v>
                </c:pt>
                <c:pt idx="1">
                  <c:v>28.274861516075937</c:v>
                </c:pt>
                <c:pt idx="2">
                  <c:v>22.616852390138398</c:v>
                </c:pt>
                <c:pt idx="3">
                  <c:v>12.378266147576609</c:v>
                </c:pt>
                <c:pt idx="4">
                  <c:v>24.266385692921123</c:v>
                </c:pt>
                <c:pt idx="5">
                  <c:v>18.608376566983583</c:v>
                </c:pt>
                <c:pt idx="6">
                  <c:v>14.277321474398242</c:v>
                </c:pt>
                <c:pt idx="7">
                  <c:v>8.2401873412740159</c:v>
                </c:pt>
                <c:pt idx="8">
                  <c:v>1.8000802526851349</c:v>
                </c:pt>
                <c:pt idx="9">
                  <c:v>10.902287716855424</c:v>
                </c:pt>
                <c:pt idx="10">
                  <c:v>6.1068561392355907</c:v>
                </c:pt>
                <c:pt idx="11">
                  <c:v>7.0112323824411248E-3</c:v>
                </c:pt>
                <c:pt idx="12">
                  <c:v>0</c:v>
                </c:pt>
                <c:pt idx="13">
                  <c:v>0</c:v>
                </c:pt>
              </c:numCache>
            </c:numRef>
          </c:xVal>
          <c:yVal>
            <c:numRef>
              <c:f>'9'!$A$2:$A$15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801856"/>
        <c:axId val="221808128"/>
      </c:scatterChart>
      <c:scatterChart>
        <c:scatterStyle val="smoothMarker"/>
        <c:varyColors val="0"/>
        <c:ser>
          <c:idx val="2"/>
          <c:order val="2"/>
          <c:tx>
            <c:v>wrnGrasDroog</c:v>
          </c:tx>
          <c:spPr>
            <a:ln w="28575">
              <a:noFill/>
            </a:ln>
          </c:spPr>
          <c:xVal>
            <c:numRef>
              <c:f>'9'!$D$2:$D$15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14</c:v>
                </c:pt>
                <c:pt idx="10">
                  <c:v>17</c:v>
                </c:pt>
                <c:pt idx="11">
                  <c:v>24</c:v>
                </c:pt>
                <c:pt idx="12">
                  <c:v>#N/A</c:v>
                </c:pt>
                <c:pt idx="13">
                  <c:v>#N/A</c:v>
                </c:pt>
              </c:numCache>
            </c:numRef>
          </c:xVal>
          <c:yVal>
            <c:numRef>
              <c:f>'9'!$B$2:$B$15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ser>
          <c:idx val="3"/>
          <c:order val="3"/>
          <c:tx>
            <c:v>estGrasDroog</c:v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'9'!$I$2:$I$15</c:f>
              <c:numCache>
                <c:formatCode>0.0</c:formatCode>
                <c:ptCount val="14"/>
                <c:pt idx="0">
                  <c:v>1.3164958019210271</c:v>
                </c:pt>
                <c:pt idx="1">
                  <c:v>1.3164958019210271</c:v>
                </c:pt>
                <c:pt idx="2">
                  <c:v>1.3164958019210271</c:v>
                </c:pt>
                <c:pt idx="3">
                  <c:v>1.7301159869944227</c:v>
                </c:pt>
                <c:pt idx="4">
                  <c:v>6.1182390318119717</c:v>
                </c:pt>
                <c:pt idx="5">
                  <c:v>6.1182390318119717</c:v>
                </c:pt>
                <c:pt idx="6">
                  <c:v>6.1182390318119717</c:v>
                </c:pt>
                <c:pt idx="7">
                  <c:v>7.1776791550649932</c:v>
                </c:pt>
                <c:pt idx="8">
                  <c:v>7.1776791550649932</c:v>
                </c:pt>
                <c:pt idx="9">
                  <c:v>14.843598717752759</c:v>
                </c:pt>
                <c:pt idx="10">
                  <c:v>17.576184568832261</c:v>
                </c:pt>
                <c:pt idx="11">
                  <c:v>22.699181984521442</c:v>
                </c:pt>
                <c:pt idx="12">
                  <c:v>28.767865041987754</c:v>
                </c:pt>
                <c:pt idx="13">
                  <c:v>35.316623407239803</c:v>
                </c:pt>
              </c:numCache>
            </c:numRef>
          </c:xVal>
          <c:yVal>
            <c:numRef>
              <c:f>'9'!$B$2:$B$15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820416"/>
        <c:axId val="221810048"/>
      </c:scatterChart>
      <c:valAx>
        <c:axId val="221801856"/>
        <c:scaling>
          <c:orientation val="minMax"/>
          <c:max val="40"/>
          <c:min val="0"/>
        </c:scaling>
        <c:delete val="0"/>
        <c:axPos val="t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Schade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1808128"/>
        <c:crosses val="autoZero"/>
        <c:crossBetween val="midCat"/>
        <c:majorUnit val="5"/>
      </c:valAx>
      <c:valAx>
        <c:axId val="221808128"/>
        <c:scaling>
          <c:orientation val="maxMin"/>
          <c:max val="160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GHG (cm-mv)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1801856"/>
        <c:crosses val="autoZero"/>
        <c:crossBetween val="midCat"/>
      </c:valAx>
      <c:valAx>
        <c:axId val="221810048"/>
        <c:scaling>
          <c:orientation val="maxMin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GLG</a:t>
                </a:r>
                <a:r>
                  <a:rPr lang="nl-NL" baseline="0"/>
                  <a:t> (cm-mv)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1820416"/>
        <c:crosses val="max"/>
        <c:crossBetween val="midCat"/>
        <c:majorUnit val="40"/>
      </c:valAx>
      <c:valAx>
        <c:axId val="22182041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218100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solidFill>
      <a:schemeClr val="accent3">
        <a:lumMod val="20000"/>
        <a:lumOff val="80000"/>
      </a:schemeClr>
    </a:solidFill>
  </c:sp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Bouwland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wrnBouwNat</c:v>
          </c:tx>
          <c:spPr>
            <a:ln w="28575">
              <a:noFill/>
            </a:ln>
          </c:spPr>
          <c:xVal>
            <c:numRef>
              <c:f>'9'!$E$2:$E$15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xVal>
          <c:yVal>
            <c:numRef>
              <c:f>'9'!$A$2:$A$15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ser>
          <c:idx val="1"/>
          <c:order val="1"/>
          <c:tx>
            <c:v>estBouwNat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'9'!$K$2:$K$15</c:f>
              <c:numCache>
                <c:formatCode>0.0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xVal>
          <c:yVal>
            <c:numRef>
              <c:f>'9'!$A$2:$A$15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992064"/>
        <c:axId val="221993984"/>
      </c:scatterChart>
      <c:scatterChart>
        <c:scatterStyle val="smoothMarker"/>
        <c:varyColors val="0"/>
        <c:ser>
          <c:idx val="2"/>
          <c:order val="2"/>
          <c:tx>
            <c:v>wrnBouwDroog</c:v>
          </c:tx>
          <c:spPr>
            <a:ln w="28575">
              <a:noFill/>
            </a:ln>
          </c:spPr>
          <c:xVal>
            <c:numRef>
              <c:f>'9'!$F$2:$F$15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xVal>
          <c:yVal>
            <c:numRef>
              <c:f>'9'!$B$2:$B$15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ser>
          <c:idx val="3"/>
          <c:order val="3"/>
          <c:tx>
            <c:v>estBouwDroog</c:v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'9'!$M$2:$M$15</c:f>
              <c:numCache>
                <c:formatCode>0.0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xVal>
          <c:yVal>
            <c:numRef>
              <c:f>'9'!$B$2:$B$15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006272"/>
        <c:axId val="222004352"/>
      </c:scatterChart>
      <c:valAx>
        <c:axId val="221992064"/>
        <c:scaling>
          <c:orientation val="minMax"/>
          <c:max val="45"/>
          <c:min val="0"/>
        </c:scaling>
        <c:delete val="0"/>
        <c:axPos val="t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Schade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1993984"/>
        <c:crosses val="autoZero"/>
        <c:crossBetween val="midCat"/>
        <c:majorUnit val="5"/>
      </c:valAx>
      <c:valAx>
        <c:axId val="221993984"/>
        <c:scaling>
          <c:orientation val="maxMin"/>
          <c:max val="16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GHG (cm-mv)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1992064"/>
        <c:crosses val="autoZero"/>
        <c:crossBetween val="midCat"/>
      </c:valAx>
      <c:valAx>
        <c:axId val="222004352"/>
        <c:scaling>
          <c:orientation val="maxMin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GLG</a:t>
                </a:r>
                <a:r>
                  <a:rPr lang="nl-NL" baseline="0"/>
                  <a:t> (cm-mv)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2006272"/>
        <c:crosses val="max"/>
        <c:crossBetween val="midCat"/>
        <c:majorUnit val="40"/>
      </c:valAx>
      <c:valAx>
        <c:axId val="222006272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220043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solidFill>
      <a:srgbClr val="FFFFCC"/>
    </a:solidFill>
  </c:sp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Grasland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wrnGrasNat</c:v>
          </c:tx>
          <c:spPr>
            <a:ln w="28575">
              <a:noFill/>
            </a:ln>
          </c:spPr>
          <c:xVal>
            <c:numRef>
              <c:f>'10'!$C$2:$C$15</c:f>
              <c:numCache>
                <c:formatCode>General</c:formatCode>
                <c:ptCount val="14"/>
                <c:pt idx="0">
                  <c:v>32</c:v>
                </c:pt>
                <c:pt idx="1">
                  <c:v>27</c:v>
                </c:pt>
                <c:pt idx="2">
                  <c:v>23</c:v>
                </c:pt>
                <c:pt idx="3">
                  <c:v>16</c:v>
                </c:pt>
                <c:pt idx="4">
                  <c:v>22</c:v>
                </c:pt>
                <c:pt idx="5">
                  <c:v>18</c:v>
                </c:pt>
                <c:pt idx="6">
                  <c:v>15</c:v>
                </c:pt>
                <c:pt idx="7">
                  <c:v>9</c:v>
                </c:pt>
                <c:pt idx="8">
                  <c:v>1</c:v>
                </c:pt>
                <c:pt idx="9">
                  <c:v>10</c:v>
                </c:pt>
                <c:pt idx="10">
                  <c:v>5</c:v>
                </c:pt>
                <c:pt idx="11">
                  <c:v>1</c:v>
                </c:pt>
                <c:pt idx="12">
                  <c:v>#N/A</c:v>
                </c:pt>
                <c:pt idx="13">
                  <c:v>#N/A</c:v>
                </c:pt>
              </c:numCache>
            </c:numRef>
          </c:xVal>
          <c:yVal>
            <c:numRef>
              <c:f>'10'!$A$2:$A$15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ser>
          <c:idx val="1"/>
          <c:order val="1"/>
          <c:tx>
            <c:v>estGrasNat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'10'!$G$2:$G$15</c:f>
              <c:numCache>
                <c:formatCode>0.0</c:formatCode>
                <c:ptCount val="14"/>
                <c:pt idx="0">
                  <c:v>33.768134151780814</c:v>
                </c:pt>
                <c:pt idx="1">
                  <c:v>27.219298988410731</c:v>
                </c:pt>
                <c:pt idx="2">
                  <c:v>22.301595133673867</c:v>
                </c:pt>
                <c:pt idx="3">
                  <c:v>12.499327360529406</c:v>
                </c:pt>
                <c:pt idx="4">
                  <c:v>22.30757414190434</c:v>
                </c:pt>
                <c:pt idx="5">
                  <c:v>17.389870287167476</c:v>
                </c:pt>
                <c:pt idx="6">
                  <c:v>13.625499136501398</c:v>
                </c:pt>
                <c:pt idx="7">
                  <c:v>8.3774520314878238</c:v>
                </c:pt>
                <c:pt idx="8">
                  <c:v>2.7799814814162214</c:v>
                </c:pt>
                <c:pt idx="9">
                  <c:v>10.690759652772829</c:v>
                </c:pt>
                <c:pt idx="10">
                  <c:v>6.5227709410413297</c:v>
                </c:pt>
                <c:pt idx="11">
                  <c:v>1.2210418279778263</c:v>
                </c:pt>
                <c:pt idx="12">
                  <c:v>0</c:v>
                </c:pt>
                <c:pt idx="13">
                  <c:v>0</c:v>
                </c:pt>
              </c:numCache>
            </c:numRef>
          </c:xVal>
          <c:yVal>
            <c:numRef>
              <c:f>'10'!$A$2:$A$15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133248"/>
        <c:axId val="222139520"/>
      </c:scatterChart>
      <c:scatterChart>
        <c:scatterStyle val="smoothMarker"/>
        <c:varyColors val="0"/>
        <c:ser>
          <c:idx val="2"/>
          <c:order val="2"/>
          <c:tx>
            <c:v>wrnGrasDroog</c:v>
          </c:tx>
          <c:spPr>
            <a:ln w="28575">
              <a:noFill/>
            </a:ln>
          </c:spPr>
          <c:xVal>
            <c:numRef>
              <c:f>'10'!$D$2:$D$15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14</c:v>
                </c:pt>
                <c:pt idx="10">
                  <c:v>17</c:v>
                </c:pt>
                <c:pt idx="11">
                  <c:v>24</c:v>
                </c:pt>
                <c:pt idx="12">
                  <c:v>#N/A</c:v>
                </c:pt>
                <c:pt idx="13">
                  <c:v>#N/A</c:v>
                </c:pt>
              </c:numCache>
            </c:numRef>
          </c:xVal>
          <c:yVal>
            <c:numRef>
              <c:f>'10'!$B$2:$B$15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ser>
          <c:idx val="3"/>
          <c:order val="3"/>
          <c:tx>
            <c:v>estGrasDroog</c:v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'10'!$I$2:$I$15</c:f>
              <c:numCache>
                <c:formatCode>0.0</c:formatCode>
                <c:ptCount val="14"/>
                <c:pt idx="0">
                  <c:v>1.3164958019210271</c:v>
                </c:pt>
                <c:pt idx="1">
                  <c:v>1.3164958019210271</c:v>
                </c:pt>
                <c:pt idx="2">
                  <c:v>1.3164958019210271</c:v>
                </c:pt>
                <c:pt idx="3">
                  <c:v>1.7301159869944227</c:v>
                </c:pt>
                <c:pt idx="4">
                  <c:v>6.1182390318119717</c:v>
                </c:pt>
                <c:pt idx="5">
                  <c:v>6.1182390318119717</c:v>
                </c:pt>
                <c:pt idx="6">
                  <c:v>6.1182390318119717</c:v>
                </c:pt>
                <c:pt idx="7">
                  <c:v>7.1776791550649932</c:v>
                </c:pt>
                <c:pt idx="8">
                  <c:v>7.1776791550649932</c:v>
                </c:pt>
                <c:pt idx="9">
                  <c:v>14.843598717752759</c:v>
                </c:pt>
                <c:pt idx="10">
                  <c:v>17.576184568832261</c:v>
                </c:pt>
                <c:pt idx="11">
                  <c:v>22.699181984521442</c:v>
                </c:pt>
                <c:pt idx="12">
                  <c:v>28.767865041987754</c:v>
                </c:pt>
                <c:pt idx="13">
                  <c:v>35.316623407239803</c:v>
                </c:pt>
              </c:numCache>
            </c:numRef>
          </c:xVal>
          <c:yVal>
            <c:numRef>
              <c:f>'10'!$B$2:$B$15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151808"/>
        <c:axId val="222141440"/>
      </c:scatterChart>
      <c:valAx>
        <c:axId val="222133248"/>
        <c:scaling>
          <c:orientation val="minMax"/>
          <c:max val="40"/>
          <c:min val="0"/>
        </c:scaling>
        <c:delete val="0"/>
        <c:axPos val="t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Schade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2139520"/>
        <c:crosses val="autoZero"/>
        <c:crossBetween val="midCat"/>
        <c:majorUnit val="5"/>
      </c:valAx>
      <c:valAx>
        <c:axId val="222139520"/>
        <c:scaling>
          <c:orientation val="maxMin"/>
          <c:max val="160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GHG (cm-mv)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2133248"/>
        <c:crosses val="autoZero"/>
        <c:crossBetween val="midCat"/>
      </c:valAx>
      <c:valAx>
        <c:axId val="222141440"/>
        <c:scaling>
          <c:orientation val="maxMin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GLG</a:t>
                </a:r>
                <a:r>
                  <a:rPr lang="nl-NL" baseline="0"/>
                  <a:t> (cm-mv)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2151808"/>
        <c:crosses val="max"/>
        <c:crossBetween val="midCat"/>
        <c:majorUnit val="40"/>
      </c:valAx>
      <c:valAx>
        <c:axId val="222151808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221414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solidFill>
      <a:schemeClr val="accent3">
        <a:lumMod val="20000"/>
        <a:lumOff val="80000"/>
      </a:schemeClr>
    </a:solidFill>
  </c:sp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Bouwland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wrnBouwNat</c:v>
          </c:tx>
          <c:spPr>
            <a:ln w="28575">
              <a:noFill/>
            </a:ln>
          </c:spPr>
          <c:xVal>
            <c:numRef>
              <c:f>'10'!$E$2:$E$15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xVal>
          <c:yVal>
            <c:numRef>
              <c:f>'10'!$A$2:$A$15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ser>
          <c:idx val="1"/>
          <c:order val="1"/>
          <c:tx>
            <c:v>estBouwNat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'10'!$K$2:$K$15</c:f>
              <c:numCache>
                <c:formatCode>0.0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xVal>
          <c:yVal>
            <c:numRef>
              <c:f>'10'!$A$2:$A$15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044928"/>
        <c:axId val="222046848"/>
      </c:scatterChart>
      <c:scatterChart>
        <c:scatterStyle val="smoothMarker"/>
        <c:varyColors val="0"/>
        <c:ser>
          <c:idx val="2"/>
          <c:order val="2"/>
          <c:tx>
            <c:v>wrnBouwDroog</c:v>
          </c:tx>
          <c:spPr>
            <a:ln w="28575">
              <a:noFill/>
            </a:ln>
          </c:spPr>
          <c:xVal>
            <c:numRef>
              <c:f>'10'!$F$2:$F$15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xVal>
          <c:yVal>
            <c:numRef>
              <c:f>'10'!$B$2:$B$15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ser>
          <c:idx val="3"/>
          <c:order val="3"/>
          <c:tx>
            <c:v>estBouwDroog</c:v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'10'!$M$2:$M$15</c:f>
              <c:numCache>
                <c:formatCode>0.0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xVal>
          <c:yVal>
            <c:numRef>
              <c:f>'10'!$B$2:$B$15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059136"/>
        <c:axId val="222057216"/>
      </c:scatterChart>
      <c:valAx>
        <c:axId val="222044928"/>
        <c:scaling>
          <c:orientation val="minMax"/>
          <c:max val="45"/>
          <c:min val="0"/>
        </c:scaling>
        <c:delete val="0"/>
        <c:axPos val="t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Schade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2046848"/>
        <c:crosses val="autoZero"/>
        <c:crossBetween val="midCat"/>
        <c:majorUnit val="5"/>
      </c:valAx>
      <c:valAx>
        <c:axId val="222046848"/>
        <c:scaling>
          <c:orientation val="maxMin"/>
          <c:max val="16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GHG (cm-mv)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2044928"/>
        <c:crosses val="autoZero"/>
        <c:crossBetween val="midCat"/>
      </c:valAx>
      <c:valAx>
        <c:axId val="222057216"/>
        <c:scaling>
          <c:orientation val="maxMin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GLG</a:t>
                </a:r>
                <a:r>
                  <a:rPr lang="nl-NL" baseline="0"/>
                  <a:t> (cm-mv)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2059136"/>
        <c:crosses val="max"/>
        <c:crossBetween val="midCat"/>
        <c:majorUnit val="40"/>
      </c:valAx>
      <c:valAx>
        <c:axId val="2220591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220572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solidFill>
      <a:srgbClr val="FFFFCC"/>
    </a:solidFill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Grasland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wrnGrasNat</c:v>
          </c:tx>
          <c:spPr>
            <a:ln w="28575">
              <a:noFill/>
            </a:ln>
          </c:spPr>
          <c:xVal>
            <c:numRef>
              <c:f>'11'!$C$2:$C$15</c:f>
              <c:numCache>
                <c:formatCode>General</c:formatCode>
                <c:ptCount val="14"/>
                <c:pt idx="0">
                  <c:v>30</c:v>
                </c:pt>
                <c:pt idx="1">
                  <c:v>25</c:v>
                </c:pt>
                <c:pt idx="2">
                  <c:v>21</c:v>
                </c:pt>
                <c:pt idx="3">
                  <c:v>14</c:v>
                </c:pt>
                <c:pt idx="4">
                  <c:v>21</c:v>
                </c:pt>
                <c:pt idx="5">
                  <c:v>17</c:v>
                </c:pt>
                <c:pt idx="6">
                  <c:v>14</c:v>
                </c:pt>
                <c:pt idx="7">
                  <c:v>8</c:v>
                </c:pt>
                <c:pt idx="8">
                  <c:v>2</c:v>
                </c:pt>
                <c:pt idx="9">
                  <c:v>9</c:v>
                </c:pt>
                <c:pt idx="10">
                  <c:v>4</c:v>
                </c:pt>
                <c:pt idx="11">
                  <c:v>2</c:v>
                </c:pt>
                <c:pt idx="12">
                  <c:v>#N/A</c:v>
                </c:pt>
                <c:pt idx="13">
                  <c:v>#N/A</c:v>
                </c:pt>
              </c:numCache>
            </c:numRef>
          </c:xVal>
          <c:yVal>
            <c:numRef>
              <c:f>'11'!$A$2:$A$15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ser>
          <c:idx val="1"/>
          <c:order val="1"/>
          <c:tx>
            <c:v>estGrasNat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'11'!$G$2:$G$15</c:f>
              <c:numCache>
                <c:formatCode>0.0</c:formatCode>
                <c:ptCount val="14"/>
                <c:pt idx="0">
                  <c:v>31.369567004047195</c:v>
                </c:pt>
                <c:pt idx="1">
                  <c:v>25.122068700895856</c:v>
                </c:pt>
                <c:pt idx="2">
                  <c:v>20.43064713943776</c:v>
                </c:pt>
                <c:pt idx="3">
                  <c:v>11.497068304752197</c:v>
                </c:pt>
                <c:pt idx="4">
                  <c:v>21.096459919769273</c:v>
                </c:pt>
                <c:pt idx="5">
                  <c:v>16.405038358311177</c:v>
                </c:pt>
                <c:pt idx="6">
                  <c:v>12.813880268432543</c:v>
                </c:pt>
                <c:pt idx="7">
                  <c:v>7.8076966552326663</c:v>
                </c:pt>
                <c:pt idx="8">
                  <c:v>2.4677870543448064</c:v>
                </c:pt>
                <c:pt idx="9">
                  <c:v>10.014781272573394</c:v>
                </c:pt>
                <c:pt idx="10">
                  <c:v>6.0385780786468537</c:v>
                </c:pt>
                <c:pt idx="11">
                  <c:v>0.98080179731833839</c:v>
                </c:pt>
                <c:pt idx="12">
                  <c:v>0</c:v>
                </c:pt>
                <c:pt idx="13">
                  <c:v>0</c:v>
                </c:pt>
              </c:numCache>
            </c:numRef>
          </c:xVal>
          <c:yVal>
            <c:numRef>
              <c:f>'11'!$A$2:$A$15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214784"/>
        <c:axId val="222221056"/>
      </c:scatterChart>
      <c:scatterChart>
        <c:scatterStyle val="smoothMarker"/>
        <c:varyColors val="0"/>
        <c:ser>
          <c:idx val="2"/>
          <c:order val="2"/>
          <c:tx>
            <c:v>wrnGrasDroog</c:v>
          </c:tx>
          <c:spPr>
            <a:ln w="28575">
              <a:noFill/>
            </a:ln>
          </c:spPr>
          <c:xVal>
            <c:numRef>
              <c:f>'11'!$D$2:$D$15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14</c:v>
                </c:pt>
                <c:pt idx="10">
                  <c:v>17</c:v>
                </c:pt>
                <c:pt idx="11">
                  <c:v>24</c:v>
                </c:pt>
                <c:pt idx="12">
                  <c:v>#N/A</c:v>
                </c:pt>
                <c:pt idx="13">
                  <c:v>#N/A</c:v>
                </c:pt>
              </c:numCache>
            </c:numRef>
          </c:xVal>
          <c:yVal>
            <c:numRef>
              <c:f>'11'!$B$2:$B$15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ser>
          <c:idx val="3"/>
          <c:order val="3"/>
          <c:tx>
            <c:v>estGrasDroog</c:v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'11'!$I$2:$I$15</c:f>
              <c:numCache>
                <c:formatCode>0.0</c:formatCode>
                <c:ptCount val="14"/>
                <c:pt idx="0">
                  <c:v>1.3164958019210271</c:v>
                </c:pt>
                <c:pt idx="1">
                  <c:v>1.3164958019210271</c:v>
                </c:pt>
                <c:pt idx="2">
                  <c:v>1.3164958019210271</c:v>
                </c:pt>
                <c:pt idx="3">
                  <c:v>1.7301159869944227</c:v>
                </c:pt>
                <c:pt idx="4">
                  <c:v>6.1182390318119717</c:v>
                </c:pt>
                <c:pt idx="5">
                  <c:v>6.1182390318119717</c:v>
                </c:pt>
                <c:pt idx="6">
                  <c:v>6.1182390318119717</c:v>
                </c:pt>
                <c:pt idx="7">
                  <c:v>7.1776791550649932</c:v>
                </c:pt>
                <c:pt idx="8">
                  <c:v>7.1776791550649932</c:v>
                </c:pt>
                <c:pt idx="9">
                  <c:v>14.843598717752759</c:v>
                </c:pt>
                <c:pt idx="10">
                  <c:v>17.576184568832261</c:v>
                </c:pt>
                <c:pt idx="11">
                  <c:v>22.699181984521442</c:v>
                </c:pt>
                <c:pt idx="12">
                  <c:v>28.767865041987754</c:v>
                </c:pt>
                <c:pt idx="13">
                  <c:v>35.316623407239803</c:v>
                </c:pt>
              </c:numCache>
            </c:numRef>
          </c:xVal>
          <c:yVal>
            <c:numRef>
              <c:f>'11'!$B$2:$B$15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577984"/>
        <c:axId val="222222976"/>
      </c:scatterChart>
      <c:valAx>
        <c:axId val="222214784"/>
        <c:scaling>
          <c:orientation val="minMax"/>
          <c:max val="40"/>
          <c:min val="0"/>
        </c:scaling>
        <c:delete val="0"/>
        <c:axPos val="t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Schade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2221056"/>
        <c:crosses val="autoZero"/>
        <c:crossBetween val="midCat"/>
        <c:majorUnit val="5"/>
      </c:valAx>
      <c:valAx>
        <c:axId val="222221056"/>
        <c:scaling>
          <c:orientation val="maxMin"/>
          <c:max val="160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GHG (cm-mv)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2214784"/>
        <c:crosses val="autoZero"/>
        <c:crossBetween val="midCat"/>
      </c:valAx>
      <c:valAx>
        <c:axId val="222222976"/>
        <c:scaling>
          <c:orientation val="maxMin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GLG</a:t>
                </a:r>
                <a:r>
                  <a:rPr lang="nl-NL" baseline="0"/>
                  <a:t> (cm-mv)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1577984"/>
        <c:crosses val="max"/>
        <c:crossBetween val="midCat"/>
        <c:majorUnit val="40"/>
      </c:valAx>
      <c:valAx>
        <c:axId val="221577984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222229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solidFill>
      <a:schemeClr val="accent3">
        <a:lumMod val="20000"/>
        <a:lumOff val="80000"/>
      </a:schemeClr>
    </a:solidFill>
  </c:sp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Bouwland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wrnBouwNat</c:v>
          </c:tx>
          <c:spPr>
            <a:ln w="28575">
              <a:noFill/>
            </a:ln>
          </c:spPr>
          <c:xVal>
            <c:numRef>
              <c:f>'11'!$E$2:$E$15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xVal>
          <c:yVal>
            <c:numRef>
              <c:f>'11'!$A$2:$A$15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ser>
          <c:idx val="1"/>
          <c:order val="1"/>
          <c:tx>
            <c:v>estBouwNat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'11'!$K$2:$K$15</c:f>
              <c:numCache>
                <c:formatCode>0.0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xVal>
          <c:yVal>
            <c:numRef>
              <c:f>'11'!$A$2:$A$15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618560"/>
        <c:axId val="221620480"/>
      </c:scatterChart>
      <c:scatterChart>
        <c:scatterStyle val="smoothMarker"/>
        <c:varyColors val="0"/>
        <c:ser>
          <c:idx val="2"/>
          <c:order val="2"/>
          <c:tx>
            <c:v>wrnBouwDroog</c:v>
          </c:tx>
          <c:spPr>
            <a:ln w="28575">
              <a:noFill/>
            </a:ln>
          </c:spPr>
          <c:xVal>
            <c:numRef>
              <c:f>'11'!$F$2:$F$15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xVal>
          <c:yVal>
            <c:numRef>
              <c:f>'11'!$B$2:$B$15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ser>
          <c:idx val="3"/>
          <c:order val="3"/>
          <c:tx>
            <c:v>estBouwDroog</c:v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'11'!$M$2:$M$15</c:f>
              <c:numCache>
                <c:formatCode>0.0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xVal>
          <c:yVal>
            <c:numRef>
              <c:f>'11'!$B$2:$B$15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628672"/>
        <c:axId val="221626752"/>
      </c:scatterChart>
      <c:valAx>
        <c:axId val="221618560"/>
        <c:scaling>
          <c:orientation val="minMax"/>
          <c:max val="45"/>
          <c:min val="0"/>
        </c:scaling>
        <c:delete val="0"/>
        <c:axPos val="t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Schade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1620480"/>
        <c:crosses val="autoZero"/>
        <c:crossBetween val="midCat"/>
        <c:majorUnit val="5"/>
      </c:valAx>
      <c:valAx>
        <c:axId val="221620480"/>
        <c:scaling>
          <c:orientation val="maxMin"/>
          <c:max val="16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GHG (cm-mv)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1618560"/>
        <c:crosses val="autoZero"/>
        <c:crossBetween val="midCat"/>
      </c:valAx>
      <c:valAx>
        <c:axId val="221626752"/>
        <c:scaling>
          <c:orientation val="maxMin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GLG</a:t>
                </a:r>
                <a:r>
                  <a:rPr lang="nl-NL" baseline="0"/>
                  <a:t> (cm-mv)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1628672"/>
        <c:crosses val="max"/>
        <c:crossBetween val="midCat"/>
        <c:majorUnit val="40"/>
      </c:valAx>
      <c:valAx>
        <c:axId val="221628672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216267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solidFill>
      <a:srgbClr val="FFFFCC"/>
    </a:solidFill>
  </c:sp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Grasland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wrnGrasNat</c:v>
          </c:tx>
          <c:spPr>
            <a:ln w="28575">
              <a:noFill/>
            </a:ln>
          </c:spPr>
          <c:xVal>
            <c:numRef>
              <c:f>'12'!$C$2:$C$15</c:f>
              <c:numCache>
                <c:formatCode>General</c:formatCode>
                <c:ptCount val="14"/>
                <c:pt idx="0">
                  <c:v>28</c:v>
                </c:pt>
                <c:pt idx="1">
                  <c:v>23</c:v>
                </c:pt>
                <c:pt idx="2">
                  <c:v>19</c:v>
                </c:pt>
                <c:pt idx="3">
                  <c:v>12</c:v>
                </c:pt>
                <c:pt idx="4">
                  <c:v>19</c:v>
                </c:pt>
                <c:pt idx="5">
                  <c:v>15</c:v>
                </c:pt>
                <c:pt idx="6">
                  <c:v>12</c:v>
                </c:pt>
                <c:pt idx="7">
                  <c:v>7</c:v>
                </c:pt>
                <c:pt idx="8">
                  <c:v>1</c:v>
                </c:pt>
                <c:pt idx="9">
                  <c:v>8</c:v>
                </c:pt>
                <c:pt idx="10">
                  <c:v>3</c:v>
                </c:pt>
                <c:pt idx="11">
                  <c:v>0</c:v>
                </c:pt>
                <c:pt idx="12">
                  <c:v>0</c:v>
                </c:pt>
                <c:pt idx="13">
                  <c:v>#N/A</c:v>
                </c:pt>
              </c:numCache>
            </c:numRef>
          </c:xVal>
          <c:yVal>
            <c:numRef>
              <c:f>'12'!$A$2:$A$15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ser>
          <c:idx val="1"/>
          <c:order val="1"/>
          <c:tx>
            <c:v>estGrasNat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'12'!$G$2:$G$15</c:f>
              <c:numCache>
                <c:formatCode>0.0</c:formatCode>
                <c:ptCount val="14"/>
                <c:pt idx="0">
                  <c:v>28.725905215521387</c:v>
                </c:pt>
                <c:pt idx="1">
                  <c:v>23.074612758467833</c:v>
                </c:pt>
                <c:pt idx="2">
                  <c:v>18.830898875463951</c:v>
                </c:pt>
                <c:pt idx="3">
                  <c:v>10.287341455691479</c:v>
                </c:pt>
                <c:pt idx="4">
                  <c:v>18.702143517277293</c:v>
                </c:pt>
                <c:pt idx="5">
                  <c:v>14.458429634273411</c:v>
                </c:pt>
                <c:pt idx="6">
                  <c:v>11.209979832345329</c:v>
                </c:pt>
                <c:pt idx="7">
                  <c:v>6.6811202332793247</c:v>
                </c:pt>
                <c:pt idx="8">
                  <c:v>1.8508042596641816</c:v>
                </c:pt>
                <c:pt idx="9">
                  <c:v>8.6773354150638475</c:v>
                </c:pt>
                <c:pt idx="10">
                  <c:v>5.0805852738227699</c:v>
                </c:pt>
                <c:pt idx="11">
                  <c:v>0.5054782363826662</c:v>
                </c:pt>
                <c:pt idx="12">
                  <c:v>0</c:v>
                </c:pt>
                <c:pt idx="13">
                  <c:v>0</c:v>
                </c:pt>
              </c:numCache>
            </c:numRef>
          </c:xVal>
          <c:yVal>
            <c:numRef>
              <c:f>'12'!$A$2:$A$15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603520"/>
        <c:axId val="222613888"/>
      </c:scatterChart>
      <c:scatterChart>
        <c:scatterStyle val="smoothMarker"/>
        <c:varyColors val="0"/>
        <c:ser>
          <c:idx val="2"/>
          <c:order val="2"/>
          <c:tx>
            <c:v>wrnGrasDroog</c:v>
          </c:tx>
          <c:spPr>
            <a:ln w="28575">
              <a:noFill/>
            </a:ln>
          </c:spPr>
          <c:xVal>
            <c:numRef>
              <c:f>'12'!$D$2:$D$15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14</c:v>
                </c:pt>
                <c:pt idx="10">
                  <c:v>17</c:v>
                </c:pt>
                <c:pt idx="11">
                  <c:v>24</c:v>
                </c:pt>
                <c:pt idx="12">
                  <c:v>33</c:v>
                </c:pt>
                <c:pt idx="13">
                  <c:v>#N/A</c:v>
                </c:pt>
              </c:numCache>
            </c:numRef>
          </c:xVal>
          <c:yVal>
            <c:numRef>
              <c:f>'12'!$B$2:$B$15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ser>
          <c:idx val="3"/>
          <c:order val="3"/>
          <c:tx>
            <c:v>estGrasDroog</c:v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'12'!$I$2:$I$15</c:f>
              <c:numCache>
                <c:formatCode>0.0</c:formatCode>
                <c:ptCount val="14"/>
                <c:pt idx="0">
                  <c:v>1.0048694700564065</c:v>
                </c:pt>
                <c:pt idx="1">
                  <c:v>1.0048694700564065</c:v>
                </c:pt>
                <c:pt idx="2">
                  <c:v>1.0048694700564065</c:v>
                </c:pt>
                <c:pt idx="3">
                  <c:v>1.3672952412594741</c:v>
                </c:pt>
                <c:pt idx="4">
                  <c:v>5.70454457379999</c:v>
                </c:pt>
                <c:pt idx="5">
                  <c:v>5.70454457379999</c:v>
                </c:pt>
                <c:pt idx="6">
                  <c:v>5.70454457379999</c:v>
                </c:pt>
                <c:pt idx="7">
                  <c:v>6.8329908615794022</c:v>
                </c:pt>
                <c:pt idx="8">
                  <c:v>6.8329908615794022</c:v>
                </c:pt>
                <c:pt idx="9">
                  <c:v>15.378665189702915</c:v>
                </c:pt>
                <c:pt idx="10">
                  <c:v>18.469819077447866</c:v>
                </c:pt>
                <c:pt idx="11">
                  <c:v>24.161693769944392</c:v>
                </c:pt>
                <c:pt idx="12">
                  <c:v>30.524353210830142</c:v>
                </c:pt>
                <c:pt idx="13">
                  <c:v>36.600628340616083</c:v>
                </c:pt>
              </c:numCache>
            </c:numRef>
          </c:xVal>
          <c:yVal>
            <c:numRef>
              <c:f>'12'!$B$2:$B$15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617984"/>
        <c:axId val="222615808"/>
      </c:scatterChart>
      <c:valAx>
        <c:axId val="222603520"/>
        <c:scaling>
          <c:orientation val="minMax"/>
          <c:max val="40"/>
          <c:min val="0"/>
        </c:scaling>
        <c:delete val="0"/>
        <c:axPos val="t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Schade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2613888"/>
        <c:crosses val="autoZero"/>
        <c:crossBetween val="midCat"/>
        <c:majorUnit val="5"/>
      </c:valAx>
      <c:valAx>
        <c:axId val="222613888"/>
        <c:scaling>
          <c:orientation val="maxMin"/>
          <c:max val="160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GHG (cm-mv)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2603520"/>
        <c:crosses val="autoZero"/>
        <c:crossBetween val="midCat"/>
      </c:valAx>
      <c:valAx>
        <c:axId val="222615808"/>
        <c:scaling>
          <c:orientation val="maxMin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GLG</a:t>
                </a:r>
                <a:r>
                  <a:rPr lang="nl-NL" baseline="0"/>
                  <a:t> (cm-mv)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2617984"/>
        <c:crosses val="max"/>
        <c:crossBetween val="midCat"/>
        <c:majorUnit val="40"/>
      </c:valAx>
      <c:valAx>
        <c:axId val="222617984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226158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solidFill>
      <a:schemeClr val="accent3">
        <a:lumMod val="20000"/>
        <a:lumOff val="80000"/>
      </a:schemeClr>
    </a:solidFill>
  </c:sp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Bouwland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wrnBouwNat</c:v>
          </c:tx>
          <c:spPr>
            <a:ln w="28575">
              <a:noFill/>
            </a:ln>
          </c:spPr>
          <c:xVal>
            <c:numRef>
              <c:f>'12'!$E$2:$E$15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35</c:v>
                </c:pt>
                <c:pt idx="5">
                  <c:v>30</c:v>
                </c:pt>
                <c:pt idx="6">
                  <c:v>26</c:v>
                </c:pt>
                <c:pt idx="7">
                  <c:v>19</c:v>
                </c:pt>
                <c:pt idx="8">
                  <c:v>8</c:v>
                </c:pt>
                <c:pt idx="9">
                  <c:v>18</c:v>
                </c:pt>
                <c:pt idx="10">
                  <c:v>12</c:v>
                </c:pt>
                <c:pt idx="11">
                  <c:v>4</c:v>
                </c:pt>
                <c:pt idx="12">
                  <c:v>2</c:v>
                </c:pt>
                <c:pt idx="13">
                  <c:v>#N/A</c:v>
                </c:pt>
              </c:numCache>
            </c:numRef>
          </c:xVal>
          <c:yVal>
            <c:numRef>
              <c:f>'12'!$A$2:$A$15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ser>
          <c:idx val="1"/>
          <c:order val="1"/>
          <c:tx>
            <c:v>estBouwNat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'12'!$K$2:$K$15</c:f>
              <c:numCache>
                <c:formatCode>0.0</c:formatCode>
                <c:ptCount val="14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33.898970877249482</c:v>
                </c:pt>
                <c:pt idx="5">
                  <c:v>29.931194387829237</c:v>
                </c:pt>
                <c:pt idx="6">
                  <c:v>26.683860073481519</c:v>
                </c:pt>
                <c:pt idx="7">
                  <c:v>17.239983335943052</c:v>
                </c:pt>
                <c:pt idx="8">
                  <c:v>11.083716973839499</c:v>
                </c:pt>
                <c:pt idx="9">
                  <c:v>16.884538314350507</c:v>
                </c:pt>
                <c:pt idx="10">
                  <c:v>12.714885371388265</c:v>
                </c:pt>
                <c:pt idx="11">
                  <c:v>6.4752880628761256</c:v>
                </c:pt>
                <c:pt idx="12">
                  <c:v>1.8923405296049221</c:v>
                </c:pt>
                <c:pt idx="13">
                  <c:v>0</c:v>
                </c:pt>
              </c:numCache>
            </c:numRef>
          </c:xVal>
          <c:yVal>
            <c:numRef>
              <c:f>'12'!$A$2:$A$15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654464"/>
        <c:axId val="222656384"/>
      </c:scatterChart>
      <c:scatterChart>
        <c:scatterStyle val="smoothMarker"/>
        <c:varyColors val="0"/>
        <c:ser>
          <c:idx val="2"/>
          <c:order val="2"/>
          <c:tx>
            <c:v>wrnBouwDroog</c:v>
          </c:tx>
          <c:spPr>
            <a:ln w="28575">
              <a:noFill/>
            </a:ln>
          </c:spPr>
          <c:xVal>
            <c:numRef>
              <c:f>'12'!$F$2:$F$15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14</c:v>
                </c:pt>
                <c:pt idx="10">
                  <c:v>17</c:v>
                </c:pt>
                <c:pt idx="11">
                  <c:v>24</c:v>
                </c:pt>
                <c:pt idx="12">
                  <c:v>34</c:v>
                </c:pt>
                <c:pt idx="13">
                  <c:v>#N/A</c:v>
                </c:pt>
              </c:numCache>
            </c:numRef>
          </c:xVal>
          <c:yVal>
            <c:numRef>
              <c:f>'12'!$B$2:$B$15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ser>
          <c:idx val="3"/>
          <c:order val="3"/>
          <c:tx>
            <c:v>estBouwDroog</c:v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'12'!$M$2:$M$15</c:f>
              <c:numCache>
                <c:formatCode>0.0</c:formatCode>
                <c:ptCount val="14"/>
                <c:pt idx="0">
                  <c:v>0.817500921957377</c:v>
                </c:pt>
                <c:pt idx="1">
                  <c:v>0.817500921957377</c:v>
                </c:pt>
                <c:pt idx="2">
                  <c:v>0.817500921957377</c:v>
                </c:pt>
                <c:pt idx="3">
                  <c:v>1.1367718817723693</c:v>
                </c:pt>
                <c:pt idx="4">
                  <c:v>5.2769311134415631</c:v>
                </c:pt>
                <c:pt idx="5">
                  <c:v>5.2769311134415631</c:v>
                </c:pt>
                <c:pt idx="6">
                  <c:v>5.2769311134415631</c:v>
                </c:pt>
                <c:pt idx="7">
                  <c:v>6.4107022478873477</c:v>
                </c:pt>
                <c:pt idx="8">
                  <c:v>6.4107022478873477</c:v>
                </c:pt>
                <c:pt idx="9">
                  <c:v>15.33540232291584</c:v>
                </c:pt>
                <c:pt idx="10">
                  <c:v>18.628864290065763</c:v>
                </c:pt>
                <c:pt idx="11">
                  <c:v>24.668588561563638</c:v>
                </c:pt>
                <c:pt idx="12">
                  <c:v>31.240135997591189</c:v>
                </c:pt>
                <c:pt idx="13">
                  <c:v>37.12005612638518</c:v>
                </c:pt>
              </c:numCache>
            </c:numRef>
          </c:xVal>
          <c:yVal>
            <c:numRef>
              <c:f>'12'!$B$2:$B$15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660480"/>
        <c:axId val="222658560"/>
      </c:scatterChart>
      <c:valAx>
        <c:axId val="222654464"/>
        <c:scaling>
          <c:orientation val="minMax"/>
          <c:max val="45"/>
          <c:min val="0"/>
        </c:scaling>
        <c:delete val="0"/>
        <c:axPos val="t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Schade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2656384"/>
        <c:crosses val="autoZero"/>
        <c:crossBetween val="midCat"/>
        <c:majorUnit val="5"/>
      </c:valAx>
      <c:valAx>
        <c:axId val="222656384"/>
        <c:scaling>
          <c:orientation val="maxMin"/>
          <c:max val="16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GHG (cm-mv)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2654464"/>
        <c:crosses val="autoZero"/>
        <c:crossBetween val="midCat"/>
      </c:valAx>
      <c:valAx>
        <c:axId val="222658560"/>
        <c:scaling>
          <c:orientation val="maxMin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GLG</a:t>
                </a:r>
                <a:r>
                  <a:rPr lang="nl-NL" baseline="0"/>
                  <a:t> (cm-mv)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2660480"/>
        <c:crosses val="max"/>
        <c:crossBetween val="midCat"/>
        <c:majorUnit val="40"/>
      </c:valAx>
      <c:valAx>
        <c:axId val="222660480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226585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solidFill>
      <a:srgbClr val="FFFFCC"/>
    </a:solidFill>
  </c:sp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Grasland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wrnGrasNat</c:v>
          </c:tx>
          <c:spPr>
            <a:ln w="28575">
              <a:noFill/>
            </a:ln>
          </c:spPr>
          <c:xVal>
            <c:numRef>
              <c:f>'13'!$C$2:$C$15</c:f>
              <c:numCache>
                <c:formatCode>General</c:formatCode>
                <c:ptCount val="14"/>
                <c:pt idx="0">
                  <c:v>32</c:v>
                </c:pt>
                <c:pt idx="1">
                  <c:v>27</c:v>
                </c:pt>
                <c:pt idx="2">
                  <c:v>23</c:v>
                </c:pt>
                <c:pt idx="3">
                  <c:v>16</c:v>
                </c:pt>
                <c:pt idx="4">
                  <c:v>22</c:v>
                </c:pt>
                <c:pt idx="5">
                  <c:v>18</c:v>
                </c:pt>
                <c:pt idx="6">
                  <c:v>15</c:v>
                </c:pt>
                <c:pt idx="7">
                  <c:v>9</c:v>
                </c:pt>
                <c:pt idx="8">
                  <c:v>1</c:v>
                </c:pt>
                <c:pt idx="9">
                  <c:v>10</c:v>
                </c:pt>
                <c:pt idx="10">
                  <c:v>5</c:v>
                </c:pt>
                <c:pt idx="11">
                  <c:v>1</c:v>
                </c:pt>
                <c:pt idx="12">
                  <c:v>1</c:v>
                </c:pt>
                <c:pt idx="13">
                  <c:v>#N/A</c:v>
                </c:pt>
              </c:numCache>
            </c:numRef>
          </c:xVal>
          <c:yVal>
            <c:numRef>
              <c:f>'13'!$A$2:$A$15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ser>
          <c:idx val="1"/>
          <c:order val="1"/>
          <c:tx>
            <c:v>estGrasNat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'13'!$G$2:$G$15</c:f>
              <c:numCache>
                <c:formatCode>0.0</c:formatCode>
                <c:ptCount val="14"/>
                <c:pt idx="0">
                  <c:v>33.76813440338028</c:v>
                </c:pt>
                <c:pt idx="1">
                  <c:v>27.219300169422795</c:v>
                </c:pt>
                <c:pt idx="2">
                  <c:v>22.3015970126079</c:v>
                </c:pt>
                <c:pt idx="3">
                  <c:v>12.499327083355901</c:v>
                </c:pt>
                <c:pt idx="4">
                  <c:v>22.307570413442903</c:v>
                </c:pt>
                <c:pt idx="5">
                  <c:v>17.389867256628008</c:v>
                </c:pt>
                <c:pt idx="6">
                  <c:v>13.625496640202584</c:v>
                </c:pt>
                <c:pt idx="7">
                  <c:v>8.3774502767587169</c:v>
                </c:pt>
                <c:pt idx="8">
                  <c:v>2.7799805210817716</c:v>
                </c:pt>
                <c:pt idx="9">
                  <c:v>10.690757567860594</c:v>
                </c:pt>
                <c:pt idx="10">
                  <c:v>6.5227694476472333</c:v>
                </c:pt>
                <c:pt idx="11">
                  <c:v>1.2210410870060555</c:v>
                </c:pt>
                <c:pt idx="12">
                  <c:v>0</c:v>
                </c:pt>
                <c:pt idx="13">
                  <c:v>0</c:v>
                </c:pt>
              </c:numCache>
            </c:numRef>
          </c:xVal>
          <c:yVal>
            <c:numRef>
              <c:f>'13'!$A$2:$A$15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828416"/>
        <c:axId val="222842880"/>
      </c:scatterChart>
      <c:scatterChart>
        <c:scatterStyle val="smoothMarker"/>
        <c:varyColors val="0"/>
        <c:ser>
          <c:idx val="2"/>
          <c:order val="2"/>
          <c:tx>
            <c:v>wrnGrasDroog</c:v>
          </c:tx>
          <c:spPr>
            <a:ln w="28575">
              <a:noFill/>
            </a:ln>
          </c:spPr>
          <c:xVal>
            <c:numRef>
              <c:f>'13'!$D$2:$D$15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14</c:v>
                </c:pt>
                <c:pt idx="10">
                  <c:v>17</c:v>
                </c:pt>
                <c:pt idx="11">
                  <c:v>24</c:v>
                </c:pt>
                <c:pt idx="12">
                  <c:v>33</c:v>
                </c:pt>
                <c:pt idx="13">
                  <c:v>#N/A</c:v>
                </c:pt>
              </c:numCache>
            </c:numRef>
          </c:xVal>
          <c:yVal>
            <c:numRef>
              <c:f>'13'!$B$2:$B$15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ser>
          <c:idx val="3"/>
          <c:order val="3"/>
          <c:tx>
            <c:v>estGrasDroog</c:v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'13'!$I$2:$I$15</c:f>
              <c:numCache>
                <c:formatCode>0.0</c:formatCode>
                <c:ptCount val="14"/>
                <c:pt idx="0">
                  <c:v>1.0048693893641092</c:v>
                </c:pt>
                <c:pt idx="1">
                  <c:v>1.0048693893641092</c:v>
                </c:pt>
                <c:pt idx="2">
                  <c:v>1.0048693893641092</c:v>
                </c:pt>
                <c:pt idx="3">
                  <c:v>1.3672951321944726</c:v>
                </c:pt>
                <c:pt idx="4">
                  <c:v>5.7045441646154593</c:v>
                </c:pt>
                <c:pt idx="5">
                  <c:v>5.7045441646154593</c:v>
                </c:pt>
                <c:pt idx="6">
                  <c:v>5.7045441646154593</c:v>
                </c:pt>
                <c:pt idx="7">
                  <c:v>6.8329903867402164</c:v>
                </c:pt>
                <c:pt idx="8">
                  <c:v>6.8329903867402164</c:v>
                </c:pt>
                <c:pt idx="9">
                  <c:v>15.378664389098461</c:v>
                </c:pt>
                <c:pt idx="10">
                  <c:v>18.46981823445498</c:v>
                </c:pt>
                <c:pt idx="11">
                  <c:v>24.161692954893567</c:v>
                </c:pt>
                <c:pt idx="12">
                  <c:v>30.524352591057919</c:v>
                </c:pt>
                <c:pt idx="13">
                  <c:v>36.600628071417027</c:v>
                </c:pt>
              </c:numCache>
            </c:numRef>
          </c:xVal>
          <c:yVal>
            <c:numRef>
              <c:f>'13'!$B$2:$B$15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846976"/>
        <c:axId val="222844800"/>
      </c:scatterChart>
      <c:valAx>
        <c:axId val="222828416"/>
        <c:scaling>
          <c:orientation val="minMax"/>
          <c:max val="40"/>
          <c:min val="0"/>
        </c:scaling>
        <c:delete val="0"/>
        <c:axPos val="t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Schade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2842880"/>
        <c:crosses val="autoZero"/>
        <c:crossBetween val="midCat"/>
        <c:majorUnit val="5"/>
      </c:valAx>
      <c:valAx>
        <c:axId val="222842880"/>
        <c:scaling>
          <c:orientation val="maxMin"/>
          <c:max val="160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GHG (cm-mv)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2828416"/>
        <c:crosses val="autoZero"/>
        <c:crossBetween val="midCat"/>
      </c:valAx>
      <c:valAx>
        <c:axId val="222844800"/>
        <c:scaling>
          <c:orientation val="maxMin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GLG</a:t>
                </a:r>
                <a:r>
                  <a:rPr lang="nl-NL" baseline="0"/>
                  <a:t> (cm-mv)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2846976"/>
        <c:crosses val="max"/>
        <c:crossBetween val="midCat"/>
        <c:majorUnit val="40"/>
      </c:valAx>
      <c:valAx>
        <c:axId val="22284697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228448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solidFill>
      <a:schemeClr val="accent3">
        <a:lumMod val="20000"/>
        <a:lumOff val="80000"/>
      </a:schemeClr>
    </a:solidFill>
  </c:sp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Bouwland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wrnBouwNat</c:v>
          </c:tx>
          <c:spPr>
            <a:ln w="28575">
              <a:noFill/>
            </a:ln>
          </c:spPr>
          <c:xVal>
            <c:numRef>
              <c:f>'13'!$E$2:$E$15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40</c:v>
                </c:pt>
                <c:pt idx="5">
                  <c:v>35</c:v>
                </c:pt>
                <c:pt idx="6">
                  <c:v>30</c:v>
                </c:pt>
                <c:pt idx="7">
                  <c:v>22</c:v>
                </c:pt>
                <c:pt idx="8">
                  <c:v>10</c:v>
                </c:pt>
                <c:pt idx="9">
                  <c:v>21</c:v>
                </c:pt>
                <c:pt idx="10">
                  <c:v>14</c:v>
                </c:pt>
                <c:pt idx="11">
                  <c:v>5</c:v>
                </c:pt>
                <c:pt idx="12">
                  <c:v>2</c:v>
                </c:pt>
                <c:pt idx="13">
                  <c:v>#N/A</c:v>
                </c:pt>
              </c:numCache>
            </c:numRef>
          </c:xVal>
          <c:yVal>
            <c:numRef>
              <c:f>'13'!$A$2:$A$15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ser>
          <c:idx val="1"/>
          <c:order val="1"/>
          <c:tx>
            <c:v>estBouwNat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'13'!$K$2:$K$15</c:f>
              <c:numCache>
                <c:formatCode>0.0</c:formatCode>
                <c:ptCount val="14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39.052819810935112</c:v>
                </c:pt>
                <c:pt idx="5">
                  <c:v>34.585622431198111</c:v>
                </c:pt>
                <c:pt idx="6">
                  <c:v>30.929548713622403</c:v>
                </c:pt>
                <c:pt idx="7">
                  <c:v>20.054538047560481</c:v>
                </c:pt>
                <c:pt idx="8">
                  <c:v>13.123387304800175</c:v>
                </c:pt>
                <c:pt idx="9">
                  <c:v>19.513608382425154</c:v>
                </c:pt>
                <c:pt idx="10">
                  <c:v>14.818822112508617</c:v>
                </c:pt>
                <c:pt idx="11">
                  <c:v>7.7938051578703078</c:v>
                </c:pt>
                <c:pt idx="12">
                  <c:v>2.6340047764992853</c:v>
                </c:pt>
                <c:pt idx="13">
                  <c:v>0</c:v>
                </c:pt>
              </c:numCache>
            </c:numRef>
          </c:xVal>
          <c:yVal>
            <c:numRef>
              <c:f>'13'!$A$2:$A$15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05664"/>
        <c:axId val="222307840"/>
      </c:scatterChart>
      <c:scatterChart>
        <c:scatterStyle val="smoothMarker"/>
        <c:varyColors val="0"/>
        <c:ser>
          <c:idx val="2"/>
          <c:order val="2"/>
          <c:tx>
            <c:v>wrnBouwDroog</c:v>
          </c:tx>
          <c:spPr>
            <a:ln w="28575">
              <a:noFill/>
            </a:ln>
          </c:spPr>
          <c:xVal>
            <c:numRef>
              <c:f>'13'!$F$2:$F$15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14</c:v>
                </c:pt>
                <c:pt idx="10">
                  <c:v>17</c:v>
                </c:pt>
                <c:pt idx="11">
                  <c:v>24</c:v>
                </c:pt>
                <c:pt idx="12">
                  <c:v>34</c:v>
                </c:pt>
                <c:pt idx="13">
                  <c:v>#N/A</c:v>
                </c:pt>
              </c:numCache>
            </c:numRef>
          </c:xVal>
          <c:yVal>
            <c:numRef>
              <c:f>'13'!$B$2:$B$15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ser>
          <c:idx val="3"/>
          <c:order val="3"/>
          <c:tx>
            <c:v>estBouwDroog</c:v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'13'!$M$2:$M$15</c:f>
              <c:numCache>
                <c:formatCode>0.0</c:formatCode>
                <c:ptCount val="14"/>
                <c:pt idx="0">
                  <c:v>0.817500921957377</c:v>
                </c:pt>
                <c:pt idx="1">
                  <c:v>0.817500921957377</c:v>
                </c:pt>
                <c:pt idx="2">
                  <c:v>0.817500921957377</c:v>
                </c:pt>
                <c:pt idx="3">
                  <c:v>1.1367718817723693</c:v>
                </c:pt>
                <c:pt idx="4">
                  <c:v>5.2769311134415631</c:v>
                </c:pt>
                <c:pt idx="5">
                  <c:v>5.2769311134415631</c:v>
                </c:pt>
                <c:pt idx="6">
                  <c:v>5.2769311134415631</c:v>
                </c:pt>
                <c:pt idx="7">
                  <c:v>6.4107022478873477</c:v>
                </c:pt>
                <c:pt idx="8">
                  <c:v>6.4107022478873477</c:v>
                </c:pt>
                <c:pt idx="9">
                  <c:v>15.33540232291584</c:v>
                </c:pt>
                <c:pt idx="10">
                  <c:v>18.628864290065763</c:v>
                </c:pt>
                <c:pt idx="11">
                  <c:v>24.668588561563638</c:v>
                </c:pt>
                <c:pt idx="12">
                  <c:v>31.240135997591189</c:v>
                </c:pt>
                <c:pt idx="13">
                  <c:v>37.12005612638518</c:v>
                </c:pt>
              </c:numCache>
            </c:numRef>
          </c:xVal>
          <c:yVal>
            <c:numRef>
              <c:f>'13'!$B$2:$B$15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20128"/>
        <c:axId val="222309760"/>
      </c:scatterChart>
      <c:valAx>
        <c:axId val="222305664"/>
        <c:scaling>
          <c:orientation val="minMax"/>
          <c:max val="45"/>
          <c:min val="0"/>
        </c:scaling>
        <c:delete val="0"/>
        <c:axPos val="t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Schade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2307840"/>
        <c:crosses val="autoZero"/>
        <c:crossBetween val="midCat"/>
        <c:majorUnit val="5"/>
      </c:valAx>
      <c:valAx>
        <c:axId val="222307840"/>
        <c:scaling>
          <c:orientation val="maxMin"/>
          <c:max val="16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GHG (cm-mv)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2305664"/>
        <c:crosses val="autoZero"/>
        <c:crossBetween val="midCat"/>
      </c:valAx>
      <c:valAx>
        <c:axId val="222309760"/>
        <c:scaling>
          <c:orientation val="maxMin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GLG</a:t>
                </a:r>
                <a:r>
                  <a:rPr lang="nl-NL" baseline="0"/>
                  <a:t> (cm-mv)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2320128"/>
        <c:crosses val="max"/>
        <c:crossBetween val="midCat"/>
        <c:majorUnit val="40"/>
      </c:valAx>
      <c:valAx>
        <c:axId val="222320128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223097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solidFill>
      <a:srgbClr val="FFFFCC"/>
    </a:solidFill>
  </c:sp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Grasland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wrnGrasNat</c:v>
          </c:tx>
          <c:spPr>
            <a:ln w="28575">
              <a:noFill/>
            </a:ln>
          </c:spPr>
          <c:xVal>
            <c:numRef>
              <c:f>'14'!$C$2:$C$15</c:f>
              <c:numCache>
                <c:formatCode>General</c:formatCode>
                <c:ptCount val="14"/>
                <c:pt idx="0">
                  <c:v>28</c:v>
                </c:pt>
                <c:pt idx="1">
                  <c:v>23</c:v>
                </c:pt>
                <c:pt idx="2">
                  <c:v>19</c:v>
                </c:pt>
                <c:pt idx="3">
                  <c:v>12</c:v>
                </c:pt>
                <c:pt idx="4">
                  <c:v>18</c:v>
                </c:pt>
                <c:pt idx="5">
                  <c:v>14</c:v>
                </c:pt>
                <c:pt idx="6">
                  <c:v>11</c:v>
                </c:pt>
                <c:pt idx="7">
                  <c:v>6</c:v>
                </c:pt>
                <c:pt idx="8">
                  <c:v>1</c:v>
                </c:pt>
                <c:pt idx="9">
                  <c:v>7</c:v>
                </c:pt>
                <c:pt idx="10">
                  <c:v>3</c:v>
                </c:pt>
                <c:pt idx="11">
                  <c:v>0</c:v>
                </c:pt>
                <c:pt idx="12">
                  <c:v>0</c:v>
                </c:pt>
                <c:pt idx="13">
                  <c:v>#N/A</c:v>
                </c:pt>
              </c:numCache>
            </c:numRef>
          </c:xVal>
          <c:yVal>
            <c:numRef>
              <c:f>'14'!$A$2:$A$15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ser>
          <c:idx val="1"/>
          <c:order val="1"/>
          <c:tx>
            <c:v>estGrasNat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'14'!$G$2:$G$15</c:f>
              <c:numCache>
                <c:formatCode>0.0</c:formatCode>
                <c:ptCount val="14"/>
                <c:pt idx="0">
                  <c:v>28.486444622482708</c:v>
                </c:pt>
                <c:pt idx="1">
                  <c:v>23.12332303115031</c:v>
                </c:pt>
                <c:pt idx="2">
                  <c:v>19.096004727181054</c:v>
                </c:pt>
                <c:pt idx="3">
                  <c:v>10.084610907430964</c:v>
                </c:pt>
                <c:pt idx="4">
                  <c:v>17.545818521898244</c:v>
                </c:pt>
                <c:pt idx="5">
                  <c:v>13.51850021792899</c:v>
                </c:pt>
                <c:pt idx="6">
                  <c:v>10.43569546070302</c:v>
                </c:pt>
                <c:pt idx="7">
                  <c:v>6.1369477231516329</c:v>
                </c:pt>
                <c:pt idx="8">
                  <c:v>1.5529393590614695</c:v>
                </c:pt>
                <c:pt idx="9">
                  <c:v>8.0308935554756999</c:v>
                </c:pt>
                <c:pt idx="10">
                  <c:v>4.6175479720891328</c:v>
                </c:pt>
                <c:pt idx="11">
                  <c:v>0.2757347649406649</c:v>
                </c:pt>
                <c:pt idx="12">
                  <c:v>0</c:v>
                </c:pt>
                <c:pt idx="13">
                  <c:v>0</c:v>
                </c:pt>
              </c:numCache>
            </c:numRef>
          </c:xVal>
          <c:yVal>
            <c:numRef>
              <c:f>'14'!$A$2:$A$15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402048"/>
        <c:axId val="222403968"/>
      </c:scatterChart>
      <c:scatterChart>
        <c:scatterStyle val="smoothMarker"/>
        <c:varyColors val="0"/>
        <c:ser>
          <c:idx val="2"/>
          <c:order val="2"/>
          <c:tx>
            <c:v>wrnGrasDroog</c:v>
          </c:tx>
          <c:spPr>
            <a:ln w="28575">
              <a:noFill/>
            </a:ln>
          </c:spPr>
          <c:xVal>
            <c:numRef>
              <c:f>'14'!$D$2:$D$15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6</c:v>
                </c:pt>
                <c:pt idx="10">
                  <c:v>8</c:v>
                </c:pt>
                <c:pt idx="11">
                  <c:v>14</c:v>
                </c:pt>
                <c:pt idx="12">
                  <c:v>22</c:v>
                </c:pt>
                <c:pt idx="13">
                  <c:v>#N/A</c:v>
                </c:pt>
              </c:numCache>
            </c:numRef>
          </c:xVal>
          <c:yVal>
            <c:numRef>
              <c:f>'14'!$B$2:$B$15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ser>
          <c:idx val="3"/>
          <c:order val="3"/>
          <c:tx>
            <c:v>estGrasDroog</c:v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'14'!$I$2:$I$15</c:f>
              <c:numCache>
                <c:formatCode>0.0</c:formatCode>
                <c:ptCount val="14"/>
                <c:pt idx="0">
                  <c:v>0.2486112761291448</c:v>
                </c:pt>
                <c:pt idx="1">
                  <c:v>0.2486112761291448</c:v>
                </c:pt>
                <c:pt idx="2">
                  <c:v>0.2486112761291448</c:v>
                </c:pt>
                <c:pt idx="3">
                  <c:v>0.35002636878409543</c:v>
                </c:pt>
                <c:pt idx="4">
                  <c:v>1.8106003544349036</c:v>
                </c:pt>
                <c:pt idx="5">
                  <c:v>1.8106003544349036</c:v>
                </c:pt>
                <c:pt idx="6">
                  <c:v>1.8106003544349036</c:v>
                </c:pt>
                <c:pt idx="7">
                  <c:v>2.2575692777308953</c:v>
                </c:pt>
                <c:pt idx="8">
                  <c:v>2.2575692777308953</c:v>
                </c:pt>
                <c:pt idx="9">
                  <c:v>6.6540739035871566</c:v>
                </c:pt>
                <c:pt idx="10">
                  <c:v>8.7906170535423289</c:v>
                </c:pt>
                <c:pt idx="11">
                  <c:v>13.794062807342481</c:v>
                </c:pt>
                <c:pt idx="12">
                  <c:v>21.69749918655921</c:v>
                </c:pt>
                <c:pt idx="13">
                  <c:v>32.588161507409083</c:v>
                </c:pt>
              </c:numCache>
            </c:numRef>
          </c:xVal>
          <c:yVal>
            <c:numRef>
              <c:f>'14'!$B$2:$B$15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416256"/>
        <c:axId val="222414336"/>
      </c:scatterChart>
      <c:valAx>
        <c:axId val="222402048"/>
        <c:scaling>
          <c:orientation val="minMax"/>
          <c:max val="40"/>
          <c:min val="0"/>
        </c:scaling>
        <c:delete val="0"/>
        <c:axPos val="t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Schade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2403968"/>
        <c:crosses val="autoZero"/>
        <c:crossBetween val="midCat"/>
        <c:majorUnit val="5"/>
      </c:valAx>
      <c:valAx>
        <c:axId val="222403968"/>
        <c:scaling>
          <c:orientation val="maxMin"/>
          <c:max val="160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GHG (cm-mv)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2402048"/>
        <c:crosses val="autoZero"/>
        <c:crossBetween val="midCat"/>
      </c:valAx>
      <c:valAx>
        <c:axId val="222414336"/>
        <c:scaling>
          <c:orientation val="maxMin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GLG</a:t>
                </a:r>
                <a:r>
                  <a:rPr lang="nl-NL" baseline="0"/>
                  <a:t> (cm-mv)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2416256"/>
        <c:crosses val="max"/>
        <c:crossBetween val="midCat"/>
        <c:majorUnit val="40"/>
      </c:valAx>
      <c:valAx>
        <c:axId val="22241625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224143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solidFill>
      <a:schemeClr val="accent3">
        <a:lumMod val="20000"/>
        <a:lumOff val="80000"/>
      </a:schemeClr>
    </a:solidFill>
  </c:sp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Bouwland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wrnBouwNat</c:v>
          </c:tx>
          <c:spPr>
            <a:ln w="28575">
              <a:noFill/>
            </a:ln>
          </c:spPr>
          <c:xVal>
            <c:numRef>
              <c:f>'14'!$E$2:$E$15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34</c:v>
                </c:pt>
                <c:pt idx="5">
                  <c:v>29</c:v>
                </c:pt>
                <c:pt idx="6">
                  <c:v>25</c:v>
                </c:pt>
                <c:pt idx="7">
                  <c:v>17</c:v>
                </c:pt>
                <c:pt idx="8">
                  <c:v>7</c:v>
                </c:pt>
                <c:pt idx="9">
                  <c:v>16</c:v>
                </c:pt>
                <c:pt idx="10">
                  <c:v>10</c:v>
                </c:pt>
                <c:pt idx="11">
                  <c:v>2</c:v>
                </c:pt>
                <c:pt idx="12">
                  <c:v>0</c:v>
                </c:pt>
                <c:pt idx="13">
                  <c:v>#N/A</c:v>
                </c:pt>
              </c:numCache>
            </c:numRef>
          </c:xVal>
          <c:yVal>
            <c:numRef>
              <c:f>'14'!$A$2:$A$15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ser>
          <c:idx val="1"/>
          <c:order val="1"/>
          <c:tx>
            <c:v>estBouwNat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'14'!$K$2:$K$15</c:f>
              <c:numCache>
                <c:formatCode>0.0</c:formatCode>
                <c:ptCount val="14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32.329547690127399</c:v>
                </c:pt>
                <c:pt idx="5">
                  <c:v>28.86769257027829</c:v>
                </c:pt>
                <c:pt idx="6">
                  <c:v>26.034417825100061</c:v>
                </c:pt>
                <c:pt idx="7">
                  <c:v>15.732109161371493</c:v>
                </c:pt>
                <c:pt idx="8">
                  <c:v>10.360813101316202</c:v>
                </c:pt>
                <c:pt idx="9">
                  <c:v>14.224577925736407</c:v>
                </c:pt>
                <c:pt idx="10">
                  <c:v>10.584014350194701</c:v>
                </c:pt>
                <c:pt idx="11">
                  <c:v>5.1396173582462943</c:v>
                </c:pt>
                <c:pt idx="12">
                  <c:v>1.1410227761659706</c:v>
                </c:pt>
                <c:pt idx="13">
                  <c:v>0</c:v>
                </c:pt>
              </c:numCache>
            </c:numRef>
          </c:xVal>
          <c:yVal>
            <c:numRef>
              <c:f>'14'!$A$2:$A$15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460928"/>
        <c:axId val="222479488"/>
      </c:scatterChart>
      <c:scatterChart>
        <c:scatterStyle val="smoothMarker"/>
        <c:varyColors val="0"/>
        <c:ser>
          <c:idx val="2"/>
          <c:order val="2"/>
          <c:tx>
            <c:v>wrnBouwDroog</c:v>
          </c:tx>
          <c:spPr>
            <a:ln w="28575">
              <a:noFill/>
            </a:ln>
          </c:spPr>
          <c:xVal>
            <c:numRef>
              <c:f>'14'!$F$2:$F$15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6</c:v>
                </c:pt>
                <c:pt idx="10">
                  <c:v>8</c:v>
                </c:pt>
                <c:pt idx="11">
                  <c:v>14</c:v>
                </c:pt>
                <c:pt idx="12">
                  <c:v>21</c:v>
                </c:pt>
                <c:pt idx="13">
                  <c:v>#N/A</c:v>
                </c:pt>
              </c:numCache>
            </c:numRef>
          </c:xVal>
          <c:yVal>
            <c:numRef>
              <c:f>'14'!$B$2:$B$15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ser>
          <c:idx val="3"/>
          <c:order val="3"/>
          <c:tx>
            <c:v>estBouwDroog</c:v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'14'!$M$2:$M$15</c:f>
              <c:numCache>
                <c:formatCode>0.0</c:formatCode>
                <c:ptCount val="14"/>
                <c:pt idx="0">
                  <c:v>0.28972229503388292</c:v>
                </c:pt>
                <c:pt idx="1">
                  <c:v>0.28972229503388292</c:v>
                </c:pt>
                <c:pt idx="2">
                  <c:v>0.28972229503388292</c:v>
                </c:pt>
                <c:pt idx="3">
                  <c:v>0.40172062206982773</c:v>
                </c:pt>
                <c:pt idx="4">
                  <c:v>1.9278612802440787</c:v>
                </c:pt>
                <c:pt idx="5">
                  <c:v>1.9278612802440787</c:v>
                </c:pt>
                <c:pt idx="6">
                  <c:v>1.9278612802440787</c:v>
                </c:pt>
                <c:pt idx="7">
                  <c:v>2.3792006327252402</c:v>
                </c:pt>
                <c:pt idx="8">
                  <c:v>2.3792006327252402</c:v>
                </c:pt>
                <c:pt idx="9">
                  <c:v>6.671944508936547</c:v>
                </c:pt>
                <c:pt idx="10">
                  <c:v>8.7099686226539283</c:v>
                </c:pt>
                <c:pt idx="11">
                  <c:v>13.44343584866866</c:v>
                </c:pt>
                <c:pt idx="12">
                  <c:v>20.95676507896102</c:v>
                </c:pt>
                <c:pt idx="13">
                  <c:v>31.760984034781565</c:v>
                </c:pt>
              </c:numCache>
            </c:numRef>
          </c:xVal>
          <c:yVal>
            <c:numRef>
              <c:f>'14'!$B$2:$B$15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491776"/>
        <c:axId val="222481408"/>
      </c:scatterChart>
      <c:valAx>
        <c:axId val="222460928"/>
        <c:scaling>
          <c:orientation val="minMax"/>
          <c:max val="45"/>
          <c:min val="0"/>
        </c:scaling>
        <c:delete val="0"/>
        <c:axPos val="t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Schade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2479488"/>
        <c:crosses val="autoZero"/>
        <c:crossBetween val="midCat"/>
        <c:majorUnit val="5"/>
      </c:valAx>
      <c:valAx>
        <c:axId val="222479488"/>
        <c:scaling>
          <c:orientation val="maxMin"/>
          <c:max val="16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GHG (cm-mv)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2460928"/>
        <c:crosses val="autoZero"/>
        <c:crossBetween val="midCat"/>
      </c:valAx>
      <c:valAx>
        <c:axId val="222481408"/>
        <c:scaling>
          <c:orientation val="maxMin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GLG</a:t>
                </a:r>
                <a:r>
                  <a:rPr lang="nl-NL" baseline="0"/>
                  <a:t> (cm-mv)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2491776"/>
        <c:crosses val="max"/>
        <c:crossBetween val="midCat"/>
        <c:majorUnit val="40"/>
      </c:valAx>
      <c:valAx>
        <c:axId val="22249177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224814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solidFill>
      <a:srgbClr val="FFFFCC"/>
    </a:solidFill>
  </c:sp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Grasland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wrnGrasNat</c:v>
          </c:tx>
          <c:spPr>
            <a:ln w="28575">
              <a:noFill/>
            </a:ln>
          </c:spPr>
          <c:xVal>
            <c:numRef>
              <c:f>'15'!$C$2:$C$15</c:f>
              <c:numCache>
                <c:formatCode>General</c:formatCode>
                <c:ptCount val="14"/>
                <c:pt idx="0">
                  <c:v>26</c:v>
                </c:pt>
                <c:pt idx="1">
                  <c:v>21</c:v>
                </c:pt>
                <c:pt idx="2">
                  <c:v>17</c:v>
                </c:pt>
                <c:pt idx="3">
                  <c:v>10</c:v>
                </c:pt>
                <c:pt idx="4">
                  <c:v>17</c:v>
                </c:pt>
                <c:pt idx="5">
                  <c:v>13</c:v>
                </c:pt>
                <c:pt idx="6">
                  <c:v>10</c:v>
                </c:pt>
                <c:pt idx="7">
                  <c:v>5</c:v>
                </c:pt>
                <c:pt idx="8">
                  <c:v>1</c:v>
                </c:pt>
                <c:pt idx="9">
                  <c:v>5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xVal>
          <c:yVal>
            <c:numRef>
              <c:f>'15'!$A$2:$A$15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ser>
          <c:idx val="1"/>
          <c:order val="1"/>
          <c:tx>
            <c:v>estGrasNat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'15'!$G$2:$G$15</c:f>
              <c:numCache>
                <c:formatCode>0.0</c:formatCode>
                <c:ptCount val="14"/>
                <c:pt idx="0">
                  <c:v>26.018381933866614</c:v>
                </c:pt>
                <c:pt idx="1">
                  <c:v>21.040421071451924</c:v>
                </c:pt>
                <c:pt idx="2">
                  <c:v>17.302330752924455</c:v>
                </c:pt>
                <c:pt idx="3">
                  <c:v>9.0234397036788927</c:v>
                </c:pt>
                <c:pt idx="4">
                  <c:v>15.998349712123154</c:v>
                </c:pt>
                <c:pt idx="5">
                  <c:v>12.260259393595685</c:v>
                </c:pt>
                <c:pt idx="6">
                  <c:v>9.398850945810679</c:v>
                </c:pt>
                <c:pt idx="7">
                  <c:v>5.4089021272419542</c:v>
                </c:pt>
                <c:pt idx="8">
                  <c:v>1.1541012914187769</c:v>
                </c:pt>
                <c:pt idx="9">
                  <c:v>7.1668765358189441</c:v>
                </c:pt>
                <c:pt idx="10">
                  <c:v>3.9986656507830394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xVal>
          <c:yVal>
            <c:numRef>
              <c:f>'15'!$A$2:$A$15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935296"/>
        <c:axId val="220937216"/>
      </c:scatterChart>
      <c:scatterChart>
        <c:scatterStyle val="smoothMarker"/>
        <c:varyColors val="0"/>
        <c:ser>
          <c:idx val="2"/>
          <c:order val="2"/>
          <c:tx>
            <c:v>wrnGrasDroog</c:v>
          </c:tx>
          <c:spPr>
            <a:ln w="28575">
              <a:noFill/>
            </a:ln>
          </c:spPr>
          <c:xVal>
            <c:numRef>
              <c:f>'15'!$D$2:$D$15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7</c:v>
                </c:pt>
                <c:pt idx="10">
                  <c:v>9</c:v>
                </c:pt>
                <c:pt idx="11">
                  <c:v>12</c:v>
                </c:pt>
                <c:pt idx="12">
                  <c:v>15</c:v>
                </c:pt>
                <c:pt idx="13">
                  <c:v>20</c:v>
                </c:pt>
              </c:numCache>
            </c:numRef>
          </c:xVal>
          <c:yVal>
            <c:numRef>
              <c:f>'15'!$B$2:$B$15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ser>
          <c:idx val="3"/>
          <c:order val="3"/>
          <c:tx>
            <c:v>estGrasDroog</c:v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'15'!$I$2:$I$15</c:f>
              <c:numCache>
                <c:formatCode>0.0</c:formatCode>
                <c:ptCount val="14"/>
                <c:pt idx="0">
                  <c:v>1.2971559982776171</c:v>
                </c:pt>
                <c:pt idx="1">
                  <c:v>1.2971559982776171</c:v>
                </c:pt>
                <c:pt idx="2">
                  <c:v>1.2971559982776171</c:v>
                </c:pt>
                <c:pt idx="3">
                  <c:v>1.5508574396169861</c:v>
                </c:pt>
                <c:pt idx="4">
                  <c:v>3.6207848049262381</c:v>
                </c:pt>
                <c:pt idx="5">
                  <c:v>3.6207848049262381</c:v>
                </c:pt>
                <c:pt idx="6">
                  <c:v>3.6207848049262381</c:v>
                </c:pt>
                <c:pt idx="7">
                  <c:v>4.0535660688105191</c:v>
                </c:pt>
                <c:pt idx="8">
                  <c:v>4.0535660688105191</c:v>
                </c:pt>
                <c:pt idx="9">
                  <c:v>7.089993803165493</c:v>
                </c:pt>
                <c:pt idx="10">
                  <c:v>8.2354618709585115</c:v>
                </c:pt>
                <c:pt idx="11">
                  <c:v>10.64837687822736</c:v>
                </c:pt>
                <c:pt idx="12">
                  <c:v>14.378337609239784</c:v>
                </c:pt>
                <c:pt idx="13">
                  <c:v>21.263298367830117</c:v>
                </c:pt>
              </c:numCache>
            </c:numRef>
          </c:xVal>
          <c:yVal>
            <c:numRef>
              <c:f>'15'!$B$2:$B$15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953600"/>
        <c:axId val="220951680"/>
      </c:scatterChart>
      <c:valAx>
        <c:axId val="220935296"/>
        <c:scaling>
          <c:orientation val="minMax"/>
          <c:max val="40"/>
          <c:min val="0"/>
        </c:scaling>
        <c:delete val="0"/>
        <c:axPos val="t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Schade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0937216"/>
        <c:crosses val="autoZero"/>
        <c:crossBetween val="midCat"/>
        <c:majorUnit val="5"/>
      </c:valAx>
      <c:valAx>
        <c:axId val="220937216"/>
        <c:scaling>
          <c:orientation val="maxMin"/>
          <c:max val="160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GHG (cm-mv)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0935296"/>
        <c:crosses val="autoZero"/>
        <c:crossBetween val="midCat"/>
      </c:valAx>
      <c:valAx>
        <c:axId val="220951680"/>
        <c:scaling>
          <c:orientation val="maxMin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GLG</a:t>
                </a:r>
                <a:r>
                  <a:rPr lang="nl-NL" baseline="0"/>
                  <a:t> (cm-mv)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0953600"/>
        <c:crosses val="max"/>
        <c:crossBetween val="midCat"/>
        <c:majorUnit val="40"/>
      </c:valAx>
      <c:valAx>
        <c:axId val="220953600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209516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solidFill>
      <a:schemeClr val="accent3">
        <a:lumMod val="20000"/>
        <a:lumOff val="80000"/>
      </a:schemeClr>
    </a:solidFill>
  </c:sp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Bouwland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wrnBouwNat</c:v>
          </c:tx>
          <c:spPr>
            <a:ln w="28575">
              <a:noFill/>
            </a:ln>
          </c:spPr>
          <c:xVal>
            <c:numRef>
              <c:f>'15'!$E$2:$E$15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32</c:v>
                </c:pt>
                <c:pt idx="5">
                  <c:v>28</c:v>
                </c:pt>
                <c:pt idx="6">
                  <c:v>24</c:v>
                </c:pt>
                <c:pt idx="7">
                  <c:v>17</c:v>
                </c:pt>
                <c:pt idx="8">
                  <c:v>7</c:v>
                </c:pt>
                <c:pt idx="9">
                  <c:v>16</c:v>
                </c:pt>
                <c:pt idx="10">
                  <c:v>10</c:v>
                </c:pt>
                <c:pt idx="11">
                  <c:v>5</c:v>
                </c:pt>
                <c:pt idx="12">
                  <c:v>3</c:v>
                </c:pt>
                <c:pt idx="13">
                  <c:v>3</c:v>
                </c:pt>
              </c:numCache>
            </c:numRef>
          </c:xVal>
          <c:yVal>
            <c:numRef>
              <c:f>'15'!$A$2:$A$15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ser>
          <c:idx val="1"/>
          <c:order val="1"/>
          <c:tx>
            <c:v>estBouwNat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'15'!$K$2:$K$15</c:f>
              <c:numCache>
                <c:formatCode>0.0</c:formatCode>
                <c:ptCount val="14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31.235845986099879</c:v>
                </c:pt>
                <c:pt idx="5">
                  <c:v>27.56574993895293</c:v>
                </c:pt>
                <c:pt idx="6">
                  <c:v>24.562045253814883</c:v>
                </c:pt>
                <c:pt idx="7">
                  <c:v>15.712765820773974</c:v>
                </c:pt>
                <c:pt idx="8">
                  <c:v>10.018370256662628</c:v>
                </c:pt>
                <c:pt idx="9">
                  <c:v>15.317850640883737</c:v>
                </c:pt>
                <c:pt idx="10">
                  <c:v>11.460881716430537</c:v>
                </c:pt>
                <c:pt idx="11">
                  <c:v>5.6893852340613886</c:v>
                </c:pt>
                <c:pt idx="12">
                  <c:v>1.4502706359130435</c:v>
                </c:pt>
                <c:pt idx="13">
                  <c:v>0</c:v>
                </c:pt>
              </c:numCache>
            </c:numRef>
          </c:xVal>
          <c:yVal>
            <c:numRef>
              <c:f>'15'!$A$2:$A$15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448832"/>
        <c:axId val="221463296"/>
      </c:scatterChart>
      <c:scatterChart>
        <c:scatterStyle val="smoothMarker"/>
        <c:varyColors val="0"/>
        <c:ser>
          <c:idx val="2"/>
          <c:order val="2"/>
          <c:tx>
            <c:v>wrnBouwDroog</c:v>
          </c:tx>
          <c:spPr>
            <a:ln w="28575">
              <a:noFill/>
            </a:ln>
          </c:spPr>
          <c:xVal>
            <c:numRef>
              <c:f>'15'!$F$2:$F$15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6</c:v>
                </c:pt>
                <c:pt idx="10">
                  <c:v>7</c:v>
                </c:pt>
                <c:pt idx="11">
                  <c:v>9</c:v>
                </c:pt>
                <c:pt idx="12">
                  <c:v>12</c:v>
                </c:pt>
                <c:pt idx="13">
                  <c:v>18</c:v>
                </c:pt>
              </c:numCache>
            </c:numRef>
          </c:xVal>
          <c:yVal>
            <c:numRef>
              <c:f>'15'!$B$2:$B$15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ser>
          <c:idx val="3"/>
          <c:order val="3"/>
          <c:tx>
            <c:v>estBouwDroog</c:v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'15'!$M$2:$M$15</c:f>
              <c:numCache>
                <c:formatCode>0.0</c:formatCode>
                <c:ptCount val="14"/>
                <c:pt idx="0">
                  <c:v>1.5115067162389195</c:v>
                </c:pt>
                <c:pt idx="1">
                  <c:v>1.5115067162389195</c:v>
                </c:pt>
                <c:pt idx="2">
                  <c:v>1.5115067162389195</c:v>
                </c:pt>
                <c:pt idx="3">
                  <c:v>1.7588239151070928</c:v>
                </c:pt>
                <c:pt idx="4">
                  <c:v>3.6159022525482509</c:v>
                </c:pt>
                <c:pt idx="5">
                  <c:v>3.6159022525482509</c:v>
                </c:pt>
                <c:pt idx="6">
                  <c:v>3.6159022525482509</c:v>
                </c:pt>
                <c:pt idx="7">
                  <c:v>3.9818880375962173</c:v>
                </c:pt>
                <c:pt idx="8">
                  <c:v>3.9818880375962173</c:v>
                </c:pt>
                <c:pt idx="9">
                  <c:v>6.4441540552018761</c:v>
                </c:pt>
                <c:pt idx="10">
                  <c:v>7.3445476500864659</c:v>
                </c:pt>
                <c:pt idx="11">
                  <c:v>9.2203021884508409</c:v>
                </c:pt>
                <c:pt idx="12">
                  <c:v>12.117892780565649</c:v>
                </c:pt>
                <c:pt idx="13">
                  <c:v>17.685167382204007</c:v>
                </c:pt>
              </c:numCache>
            </c:numRef>
          </c:xVal>
          <c:yVal>
            <c:numRef>
              <c:f>'15'!$B$2:$B$15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471488"/>
        <c:axId val="221465216"/>
      </c:scatterChart>
      <c:valAx>
        <c:axId val="221448832"/>
        <c:scaling>
          <c:orientation val="minMax"/>
          <c:max val="45"/>
          <c:min val="0"/>
        </c:scaling>
        <c:delete val="0"/>
        <c:axPos val="t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Schade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1463296"/>
        <c:crosses val="autoZero"/>
        <c:crossBetween val="midCat"/>
        <c:majorUnit val="5"/>
      </c:valAx>
      <c:valAx>
        <c:axId val="221463296"/>
        <c:scaling>
          <c:orientation val="maxMin"/>
          <c:max val="16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GHG (cm-mv)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1448832"/>
        <c:crosses val="autoZero"/>
        <c:crossBetween val="midCat"/>
      </c:valAx>
      <c:valAx>
        <c:axId val="221465216"/>
        <c:scaling>
          <c:orientation val="maxMin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GLG</a:t>
                </a:r>
                <a:r>
                  <a:rPr lang="nl-NL" baseline="0"/>
                  <a:t> (cm-mv)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1471488"/>
        <c:crosses val="max"/>
        <c:crossBetween val="midCat"/>
        <c:majorUnit val="40"/>
      </c:valAx>
      <c:valAx>
        <c:axId val="221471488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214652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solidFill>
      <a:srgbClr val="FFFFCC"/>
    </a:solidFill>
  </c:sp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Grasland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wrnGrasNat</c:v>
          </c:tx>
          <c:spPr>
            <a:ln w="28575">
              <a:noFill/>
            </a:ln>
          </c:spPr>
          <c:xVal>
            <c:numRef>
              <c:f>'16'!$C$2:$C$15</c:f>
              <c:numCache>
                <c:formatCode>General</c:formatCode>
                <c:ptCount val="14"/>
                <c:pt idx="0">
                  <c:v>26</c:v>
                </c:pt>
                <c:pt idx="1">
                  <c:v>21</c:v>
                </c:pt>
                <c:pt idx="2">
                  <c:v>17</c:v>
                </c:pt>
                <c:pt idx="3">
                  <c:v>10</c:v>
                </c:pt>
                <c:pt idx="4">
                  <c:v>17</c:v>
                </c:pt>
                <c:pt idx="5">
                  <c:v>13</c:v>
                </c:pt>
                <c:pt idx="6">
                  <c:v>10</c:v>
                </c:pt>
                <c:pt idx="7">
                  <c:v>5</c:v>
                </c:pt>
                <c:pt idx="8">
                  <c:v>1</c:v>
                </c:pt>
                <c:pt idx="9">
                  <c:v>5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xVal>
          <c:yVal>
            <c:numRef>
              <c:f>'16'!$A$2:$A$15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ser>
          <c:idx val="1"/>
          <c:order val="1"/>
          <c:tx>
            <c:v>estGrasNat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'16'!$G$2:$G$15</c:f>
              <c:numCache>
                <c:formatCode>0.0</c:formatCode>
                <c:ptCount val="14"/>
                <c:pt idx="0">
                  <c:v>26.018381933866614</c:v>
                </c:pt>
                <c:pt idx="1">
                  <c:v>21.040421071451924</c:v>
                </c:pt>
                <c:pt idx="2">
                  <c:v>17.302330752924455</c:v>
                </c:pt>
                <c:pt idx="3">
                  <c:v>9.0234397036788927</c:v>
                </c:pt>
                <c:pt idx="4">
                  <c:v>15.998349712123154</c:v>
                </c:pt>
                <c:pt idx="5">
                  <c:v>12.260259393595685</c:v>
                </c:pt>
                <c:pt idx="6">
                  <c:v>9.398850945810679</c:v>
                </c:pt>
                <c:pt idx="7">
                  <c:v>5.4089021272419542</c:v>
                </c:pt>
                <c:pt idx="8">
                  <c:v>1.1541012914187769</c:v>
                </c:pt>
                <c:pt idx="9">
                  <c:v>7.1668765358189441</c:v>
                </c:pt>
                <c:pt idx="10">
                  <c:v>3.9986656507830394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xVal>
          <c:yVal>
            <c:numRef>
              <c:f>'16'!$A$2:$A$15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146752"/>
        <c:axId val="223148672"/>
      </c:scatterChart>
      <c:scatterChart>
        <c:scatterStyle val="smoothMarker"/>
        <c:varyColors val="0"/>
        <c:ser>
          <c:idx val="2"/>
          <c:order val="2"/>
          <c:tx>
            <c:v>wrnGrasDroog</c:v>
          </c:tx>
          <c:spPr>
            <a:ln w="28575">
              <a:noFill/>
            </a:ln>
          </c:spPr>
          <c:xVal>
            <c:numRef>
              <c:f>'16'!$D$2:$D$15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10</c:v>
                </c:pt>
                <c:pt idx="12">
                  <c:v>14</c:v>
                </c:pt>
                <c:pt idx="13">
                  <c:v>20</c:v>
                </c:pt>
              </c:numCache>
            </c:numRef>
          </c:xVal>
          <c:yVal>
            <c:numRef>
              <c:f>'16'!$B$2:$B$15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ser>
          <c:idx val="3"/>
          <c:order val="3"/>
          <c:tx>
            <c:v>estGrasDroog</c:v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'16'!$I$2:$I$15</c:f>
              <c:numCache>
                <c:formatCode>0.0</c:formatCode>
                <c:ptCount val="14"/>
                <c:pt idx="0">
                  <c:v>0.79584206375912458</c:v>
                </c:pt>
                <c:pt idx="1">
                  <c:v>0.79584206375912458</c:v>
                </c:pt>
                <c:pt idx="2">
                  <c:v>0.79584206375912458</c:v>
                </c:pt>
                <c:pt idx="3">
                  <c:v>0.97632161261092421</c:v>
                </c:pt>
                <c:pt idx="4">
                  <c:v>2.5934222096688497</c:v>
                </c:pt>
                <c:pt idx="5">
                  <c:v>2.5934222096688497</c:v>
                </c:pt>
                <c:pt idx="6">
                  <c:v>2.5934222096688497</c:v>
                </c:pt>
                <c:pt idx="7">
                  <c:v>2.9568715396493905</c:v>
                </c:pt>
                <c:pt idx="8">
                  <c:v>2.9568715396493905</c:v>
                </c:pt>
                <c:pt idx="9">
                  <c:v>5.6865044869238401</c:v>
                </c:pt>
                <c:pt idx="10">
                  <c:v>6.7840313458114743</c:v>
                </c:pt>
                <c:pt idx="11">
                  <c:v>9.1927439515811891</c:v>
                </c:pt>
                <c:pt idx="12">
                  <c:v>13.121570755035293</c:v>
                </c:pt>
                <c:pt idx="13">
                  <c:v>20.775824438470902</c:v>
                </c:pt>
              </c:numCache>
            </c:numRef>
          </c:xVal>
          <c:yVal>
            <c:numRef>
              <c:f>'16'!$B$2:$B$15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156864"/>
        <c:axId val="223154944"/>
      </c:scatterChart>
      <c:valAx>
        <c:axId val="223146752"/>
        <c:scaling>
          <c:orientation val="minMax"/>
          <c:max val="40"/>
          <c:min val="0"/>
        </c:scaling>
        <c:delete val="0"/>
        <c:axPos val="t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Schade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3148672"/>
        <c:crosses val="autoZero"/>
        <c:crossBetween val="midCat"/>
        <c:majorUnit val="5"/>
      </c:valAx>
      <c:valAx>
        <c:axId val="223148672"/>
        <c:scaling>
          <c:orientation val="maxMin"/>
          <c:max val="160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GHG (cm-mv)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3146752"/>
        <c:crosses val="autoZero"/>
        <c:crossBetween val="midCat"/>
      </c:valAx>
      <c:valAx>
        <c:axId val="223154944"/>
        <c:scaling>
          <c:orientation val="maxMin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GLG</a:t>
                </a:r>
                <a:r>
                  <a:rPr lang="nl-NL" baseline="0"/>
                  <a:t> (cm-mv)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3156864"/>
        <c:crosses val="max"/>
        <c:crossBetween val="midCat"/>
        <c:majorUnit val="40"/>
      </c:valAx>
      <c:valAx>
        <c:axId val="223156864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231549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solidFill>
      <a:schemeClr val="accent3">
        <a:lumMod val="20000"/>
        <a:lumOff val="80000"/>
      </a:schemeClr>
    </a:solidFill>
  </c:sp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Bouwland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wrnBouwNat</c:v>
          </c:tx>
          <c:spPr>
            <a:ln w="28575">
              <a:noFill/>
            </a:ln>
          </c:spPr>
          <c:xVal>
            <c:numRef>
              <c:f>'16'!$E$2:$E$15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32</c:v>
                </c:pt>
                <c:pt idx="5">
                  <c:v>28</c:v>
                </c:pt>
                <c:pt idx="6">
                  <c:v>24</c:v>
                </c:pt>
                <c:pt idx="7">
                  <c:v>17</c:v>
                </c:pt>
                <c:pt idx="8">
                  <c:v>7</c:v>
                </c:pt>
                <c:pt idx="9">
                  <c:v>16</c:v>
                </c:pt>
                <c:pt idx="10">
                  <c:v>10</c:v>
                </c:pt>
                <c:pt idx="11">
                  <c:v>5</c:v>
                </c:pt>
                <c:pt idx="12">
                  <c:v>3</c:v>
                </c:pt>
                <c:pt idx="13">
                  <c:v>3</c:v>
                </c:pt>
              </c:numCache>
            </c:numRef>
          </c:xVal>
          <c:yVal>
            <c:numRef>
              <c:f>'16'!$A$2:$A$15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ser>
          <c:idx val="1"/>
          <c:order val="1"/>
          <c:tx>
            <c:v>estBouwNat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'16'!$K$2:$K$15</c:f>
              <c:numCache>
                <c:formatCode>0.0</c:formatCode>
                <c:ptCount val="14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31.235845986099879</c:v>
                </c:pt>
                <c:pt idx="5">
                  <c:v>27.56574993895293</c:v>
                </c:pt>
                <c:pt idx="6">
                  <c:v>24.562045253814883</c:v>
                </c:pt>
                <c:pt idx="7">
                  <c:v>15.712765820773974</c:v>
                </c:pt>
                <c:pt idx="8">
                  <c:v>10.018370256662628</c:v>
                </c:pt>
                <c:pt idx="9">
                  <c:v>15.317850640883737</c:v>
                </c:pt>
                <c:pt idx="10">
                  <c:v>11.460881716430537</c:v>
                </c:pt>
                <c:pt idx="11">
                  <c:v>5.6893852340613886</c:v>
                </c:pt>
                <c:pt idx="12">
                  <c:v>1.4502706359130435</c:v>
                </c:pt>
                <c:pt idx="13">
                  <c:v>0</c:v>
                </c:pt>
              </c:numCache>
            </c:numRef>
          </c:xVal>
          <c:yVal>
            <c:numRef>
              <c:f>'16'!$A$2:$A$15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205632"/>
        <c:axId val="223609216"/>
      </c:scatterChart>
      <c:scatterChart>
        <c:scatterStyle val="smoothMarker"/>
        <c:varyColors val="0"/>
        <c:ser>
          <c:idx val="2"/>
          <c:order val="2"/>
          <c:tx>
            <c:v>wrnBouwDroog</c:v>
          </c:tx>
          <c:spPr>
            <a:ln w="28575">
              <a:noFill/>
            </a:ln>
          </c:spPr>
          <c:xVal>
            <c:numRef>
              <c:f>'16'!$F$2:$F$15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5</c:v>
                </c:pt>
                <c:pt idx="11">
                  <c:v>7</c:v>
                </c:pt>
                <c:pt idx="12">
                  <c:v>11</c:v>
                </c:pt>
                <c:pt idx="13">
                  <c:v>16</c:v>
                </c:pt>
              </c:numCache>
            </c:numRef>
          </c:xVal>
          <c:yVal>
            <c:numRef>
              <c:f>'16'!$B$2:$B$15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ser>
          <c:idx val="3"/>
          <c:order val="3"/>
          <c:tx>
            <c:v>estBouwDroog</c:v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'16'!$M$2:$M$15</c:f>
              <c:numCache>
                <c:formatCode>0.0</c:formatCode>
                <c:ptCount val="14"/>
                <c:pt idx="0">
                  <c:v>0.65819469758679805</c:v>
                </c:pt>
                <c:pt idx="1">
                  <c:v>0.65819469758679805</c:v>
                </c:pt>
                <c:pt idx="2">
                  <c:v>0.65819469758679805</c:v>
                </c:pt>
                <c:pt idx="3">
                  <c:v>0.7982925954551412</c:v>
                </c:pt>
                <c:pt idx="4">
                  <c:v>2.0170818540820301</c:v>
                </c:pt>
                <c:pt idx="5">
                  <c:v>2.0170818540820301</c:v>
                </c:pt>
                <c:pt idx="6">
                  <c:v>2.0170818540820301</c:v>
                </c:pt>
                <c:pt idx="7">
                  <c:v>2.2865723197878962</c:v>
                </c:pt>
                <c:pt idx="8">
                  <c:v>2.2865723197878962</c:v>
                </c:pt>
                <c:pt idx="9">
                  <c:v>4.3022086075637711</c:v>
                </c:pt>
                <c:pt idx="10">
                  <c:v>5.1170529042205093</c:v>
                </c:pt>
                <c:pt idx="11">
                  <c:v>6.9294327892921048</c:v>
                </c:pt>
                <c:pt idx="12">
                  <c:v>9.9903721287230418</c:v>
                </c:pt>
                <c:pt idx="13">
                  <c:v>16.511079125656934</c:v>
                </c:pt>
              </c:numCache>
            </c:numRef>
          </c:xVal>
          <c:yVal>
            <c:numRef>
              <c:f>'16'!$B$2:$B$15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613312"/>
        <c:axId val="223611136"/>
      </c:scatterChart>
      <c:valAx>
        <c:axId val="223205632"/>
        <c:scaling>
          <c:orientation val="minMax"/>
          <c:max val="45"/>
          <c:min val="0"/>
        </c:scaling>
        <c:delete val="0"/>
        <c:axPos val="t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Schade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3609216"/>
        <c:crosses val="autoZero"/>
        <c:crossBetween val="midCat"/>
        <c:majorUnit val="5"/>
      </c:valAx>
      <c:valAx>
        <c:axId val="223609216"/>
        <c:scaling>
          <c:orientation val="maxMin"/>
          <c:max val="16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GHG (cm-mv)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3205632"/>
        <c:crosses val="autoZero"/>
        <c:crossBetween val="midCat"/>
      </c:valAx>
      <c:valAx>
        <c:axId val="223611136"/>
        <c:scaling>
          <c:orientation val="maxMin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GLG</a:t>
                </a:r>
                <a:r>
                  <a:rPr lang="nl-NL" baseline="0"/>
                  <a:t> (cm-mv)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3613312"/>
        <c:crosses val="max"/>
        <c:crossBetween val="midCat"/>
        <c:majorUnit val="40"/>
      </c:valAx>
      <c:valAx>
        <c:axId val="223613312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236111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solidFill>
      <a:srgbClr val="FFFFCC"/>
    </a:solidFill>
  </c:sp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Grasland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wrnGrasNat</c:v>
          </c:tx>
          <c:spPr>
            <a:ln w="28575">
              <a:noFill/>
            </a:ln>
          </c:spPr>
          <c:xVal>
            <c:numRef>
              <c:f>'17'!$C$2:$C$15</c:f>
              <c:numCache>
                <c:formatCode>General</c:formatCode>
                <c:ptCount val="14"/>
                <c:pt idx="0">
                  <c:v>28</c:v>
                </c:pt>
                <c:pt idx="1">
                  <c:v>23</c:v>
                </c:pt>
                <c:pt idx="2">
                  <c:v>19</c:v>
                </c:pt>
                <c:pt idx="3">
                  <c:v>12</c:v>
                </c:pt>
                <c:pt idx="4">
                  <c:v>19</c:v>
                </c:pt>
                <c:pt idx="5">
                  <c:v>15</c:v>
                </c:pt>
                <c:pt idx="6">
                  <c:v>12</c:v>
                </c:pt>
                <c:pt idx="7">
                  <c:v>7</c:v>
                </c:pt>
                <c:pt idx="8">
                  <c:v>2</c:v>
                </c:pt>
                <c:pt idx="9">
                  <c:v>7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</c:numCache>
            </c:numRef>
          </c:xVal>
          <c:yVal>
            <c:numRef>
              <c:f>'17'!$A$2:$A$15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ser>
          <c:idx val="1"/>
          <c:order val="1"/>
          <c:tx>
            <c:v>estGrasNat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'17'!$G$2:$G$15</c:f>
              <c:numCache>
                <c:formatCode>0.0</c:formatCode>
                <c:ptCount val="14"/>
                <c:pt idx="0">
                  <c:v>28.732523056032509</c:v>
                </c:pt>
                <c:pt idx="1">
                  <c:v>23.073360528852618</c:v>
                </c:pt>
                <c:pt idx="2">
                  <c:v>18.823736789632807</c:v>
                </c:pt>
                <c:pt idx="3">
                  <c:v>10.292906833973989</c:v>
                </c:pt>
                <c:pt idx="4">
                  <c:v>18.733723320788862</c:v>
                </c:pt>
                <c:pt idx="5">
                  <c:v>14.484099581569049</c:v>
                </c:pt>
                <c:pt idx="6">
                  <c:v>11.231125942317499</c:v>
                </c:pt>
                <c:pt idx="7">
                  <c:v>6.6959818444688244</c:v>
                </c:pt>
                <c:pt idx="8">
                  <c:v>1.858939104236379</c:v>
                </c:pt>
                <c:pt idx="9">
                  <c:v>8.6949900199925381</c:v>
                </c:pt>
                <c:pt idx="10">
                  <c:v>5.0932310214390872</c:v>
                </c:pt>
                <c:pt idx="11">
                  <c:v>0.51175262927397502</c:v>
                </c:pt>
                <c:pt idx="12">
                  <c:v>0</c:v>
                </c:pt>
                <c:pt idx="13">
                  <c:v>0</c:v>
                </c:pt>
              </c:numCache>
            </c:numRef>
          </c:xVal>
          <c:yVal>
            <c:numRef>
              <c:f>'17'!$A$2:$A$15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723904"/>
        <c:axId val="223725824"/>
      </c:scatterChart>
      <c:scatterChart>
        <c:scatterStyle val="smoothMarker"/>
        <c:varyColors val="0"/>
        <c:ser>
          <c:idx val="2"/>
          <c:order val="2"/>
          <c:tx>
            <c:v>wrnGrasDroog</c:v>
          </c:tx>
          <c:spPr>
            <a:ln w="28575">
              <a:noFill/>
            </a:ln>
          </c:spPr>
          <c:xVal>
            <c:numRef>
              <c:f>'17'!$D$2:$D$15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14</c:v>
                </c:pt>
                <c:pt idx="10">
                  <c:v>16</c:v>
                </c:pt>
                <c:pt idx="11">
                  <c:v>20</c:v>
                </c:pt>
                <c:pt idx="12">
                  <c:v>24</c:v>
                </c:pt>
                <c:pt idx="13">
                  <c:v>29</c:v>
                </c:pt>
              </c:numCache>
            </c:numRef>
          </c:xVal>
          <c:yVal>
            <c:numRef>
              <c:f>'17'!$B$2:$B$15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ser>
          <c:idx val="3"/>
          <c:order val="3"/>
          <c:tx>
            <c:v>estGrasDroog</c:v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'17'!$I$2:$I$15</c:f>
              <c:numCache>
                <c:formatCode>0.0</c:formatCode>
                <c:ptCount val="14"/>
                <c:pt idx="0">
                  <c:v>2.085537859059059</c:v>
                </c:pt>
                <c:pt idx="1">
                  <c:v>2.085537859059059</c:v>
                </c:pt>
                <c:pt idx="2">
                  <c:v>2.085537859059059</c:v>
                </c:pt>
                <c:pt idx="3">
                  <c:v>2.5578372965486951</c:v>
                </c:pt>
                <c:pt idx="4">
                  <c:v>6.5697161972421148</c:v>
                </c:pt>
                <c:pt idx="5">
                  <c:v>6.5697161972421148</c:v>
                </c:pt>
                <c:pt idx="6">
                  <c:v>6.5697161972421148</c:v>
                </c:pt>
                <c:pt idx="7">
                  <c:v>7.4116219368177205</c:v>
                </c:pt>
                <c:pt idx="8">
                  <c:v>7.4116219368177205</c:v>
                </c:pt>
                <c:pt idx="9">
                  <c:v>13.063959727509822</c:v>
                </c:pt>
                <c:pt idx="10">
                  <c:v>15.036258462196926</c:v>
                </c:pt>
                <c:pt idx="11">
                  <c:v>18.861904800639667</c:v>
                </c:pt>
                <c:pt idx="12">
                  <c:v>23.912799805232268</c:v>
                </c:pt>
                <c:pt idx="13">
                  <c:v>30.884105103549452</c:v>
                </c:pt>
              </c:numCache>
            </c:numRef>
          </c:xVal>
          <c:yVal>
            <c:numRef>
              <c:f>'17'!$B$2:$B$15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746304"/>
        <c:axId val="223744384"/>
      </c:scatterChart>
      <c:valAx>
        <c:axId val="223723904"/>
        <c:scaling>
          <c:orientation val="minMax"/>
          <c:max val="40"/>
          <c:min val="0"/>
        </c:scaling>
        <c:delete val="0"/>
        <c:axPos val="t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Schade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3725824"/>
        <c:crosses val="autoZero"/>
        <c:crossBetween val="midCat"/>
        <c:majorUnit val="5"/>
      </c:valAx>
      <c:valAx>
        <c:axId val="223725824"/>
        <c:scaling>
          <c:orientation val="maxMin"/>
          <c:max val="160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GHG (cm-mv)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3723904"/>
        <c:crosses val="autoZero"/>
        <c:crossBetween val="midCat"/>
      </c:valAx>
      <c:valAx>
        <c:axId val="223744384"/>
        <c:scaling>
          <c:orientation val="maxMin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GLG</a:t>
                </a:r>
                <a:r>
                  <a:rPr lang="nl-NL" baseline="0"/>
                  <a:t> (cm-mv)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3746304"/>
        <c:crosses val="max"/>
        <c:crossBetween val="midCat"/>
        <c:majorUnit val="40"/>
      </c:valAx>
      <c:valAx>
        <c:axId val="223746304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237443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solidFill>
      <a:schemeClr val="accent3">
        <a:lumMod val="20000"/>
        <a:lumOff val="80000"/>
      </a:schemeClr>
    </a:solidFill>
  </c:sp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Bouwland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wrnBouwNat</c:v>
          </c:tx>
          <c:spPr>
            <a:ln w="28575">
              <a:noFill/>
            </a:ln>
          </c:spPr>
          <c:xVal>
            <c:numRef>
              <c:f>'17'!$E$2:$E$15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36</c:v>
                </c:pt>
                <c:pt idx="5">
                  <c:v>31</c:v>
                </c:pt>
                <c:pt idx="6">
                  <c:v>27</c:v>
                </c:pt>
                <c:pt idx="7">
                  <c:v>19</c:v>
                </c:pt>
                <c:pt idx="8">
                  <c:v>9</c:v>
                </c:pt>
                <c:pt idx="9">
                  <c:v>18</c:v>
                </c:pt>
                <c:pt idx="10">
                  <c:v>12</c:v>
                </c:pt>
                <c:pt idx="11">
                  <c:v>7</c:v>
                </c:pt>
                <c:pt idx="12">
                  <c:v>5</c:v>
                </c:pt>
                <c:pt idx="13">
                  <c:v>5</c:v>
                </c:pt>
              </c:numCache>
            </c:numRef>
          </c:xVal>
          <c:yVal>
            <c:numRef>
              <c:f>'17'!$A$2:$A$15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ser>
          <c:idx val="1"/>
          <c:order val="1"/>
          <c:tx>
            <c:v>estBouwNat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'17'!$K$2:$K$15</c:f>
              <c:numCache>
                <c:formatCode>0.0</c:formatCode>
                <c:ptCount val="14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35.050106950373348</c:v>
                </c:pt>
                <c:pt idx="5">
                  <c:v>30.886781622855764</c:v>
                </c:pt>
                <c:pt idx="6">
                  <c:v>27.479404913535074</c:v>
                </c:pt>
                <c:pt idx="7">
                  <c:v>18.02312574301876</c:v>
                </c:pt>
                <c:pt idx="8">
                  <c:v>11.563452488582191</c:v>
                </c:pt>
                <c:pt idx="9">
                  <c:v>17.913163323885925</c:v>
                </c:pt>
                <c:pt idx="10">
                  <c:v>13.538577302585619</c:v>
                </c:pt>
                <c:pt idx="11">
                  <c:v>6.9915530257107488</c:v>
                </c:pt>
                <c:pt idx="12">
                  <c:v>2.1827400345614176</c:v>
                </c:pt>
                <c:pt idx="13">
                  <c:v>0</c:v>
                </c:pt>
              </c:numCache>
            </c:numRef>
          </c:xVal>
          <c:yVal>
            <c:numRef>
              <c:f>'17'!$A$2:$A$15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782784"/>
        <c:axId val="223797248"/>
      </c:scatterChart>
      <c:scatterChart>
        <c:scatterStyle val="smoothMarker"/>
        <c:varyColors val="0"/>
        <c:ser>
          <c:idx val="2"/>
          <c:order val="2"/>
          <c:tx>
            <c:v>wrnBouwDroog</c:v>
          </c:tx>
          <c:spPr>
            <a:ln w="28575">
              <a:noFill/>
            </a:ln>
          </c:spPr>
          <c:xVal>
            <c:numRef>
              <c:f>'17'!$F$2:$F$15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11</c:v>
                </c:pt>
                <c:pt idx="10">
                  <c:v>13</c:v>
                </c:pt>
                <c:pt idx="11">
                  <c:v>17</c:v>
                </c:pt>
                <c:pt idx="12">
                  <c:v>21</c:v>
                </c:pt>
                <c:pt idx="13">
                  <c:v>26</c:v>
                </c:pt>
              </c:numCache>
            </c:numRef>
          </c:xVal>
          <c:yVal>
            <c:numRef>
              <c:f>'17'!$B$2:$B$15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ser>
          <c:idx val="3"/>
          <c:order val="3"/>
          <c:tx>
            <c:v>estBouwDroog</c:v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'17'!$M$2:$M$15</c:f>
              <c:numCache>
                <c:formatCode>0.0</c:formatCode>
                <c:ptCount val="14"/>
                <c:pt idx="0">
                  <c:v>1.926515420130035</c:v>
                </c:pt>
                <c:pt idx="1">
                  <c:v>1.926515420130035</c:v>
                </c:pt>
                <c:pt idx="2">
                  <c:v>1.926515420130035</c:v>
                </c:pt>
                <c:pt idx="3">
                  <c:v>2.3247729087214974</c:v>
                </c:pt>
                <c:pt idx="4">
                  <c:v>5.588491932355657</c:v>
                </c:pt>
                <c:pt idx="5">
                  <c:v>5.588491932355657</c:v>
                </c:pt>
                <c:pt idx="6">
                  <c:v>5.588491932355657</c:v>
                </c:pt>
                <c:pt idx="7">
                  <c:v>6.2632446216022908</c:v>
                </c:pt>
                <c:pt idx="8">
                  <c:v>6.2632446216022908</c:v>
                </c:pt>
                <c:pt idx="9">
                  <c:v>10.834068383819236</c:v>
                </c:pt>
                <c:pt idx="10">
                  <c:v>12.470590177619346</c:v>
                </c:pt>
                <c:pt idx="11">
                  <c:v>15.746793299971431</c:v>
                </c:pt>
                <c:pt idx="12">
                  <c:v>20.354889935804916</c:v>
                </c:pt>
                <c:pt idx="13">
                  <c:v>27.513703437229445</c:v>
                </c:pt>
              </c:numCache>
            </c:numRef>
          </c:xVal>
          <c:yVal>
            <c:numRef>
              <c:f>'17'!$B$2:$B$15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801344"/>
        <c:axId val="223799168"/>
      </c:scatterChart>
      <c:valAx>
        <c:axId val="223782784"/>
        <c:scaling>
          <c:orientation val="minMax"/>
          <c:max val="45"/>
          <c:min val="0"/>
        </c:scaling>
        <c:delete val="0"/>
        <c:axPos val="t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Schade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3797248"/>
        <c:crosses val="autoZero"/>
        <c:crossBetween val="midCat"/>
        <c:majorUnit val="5"/>
      </c:valAx>
      <c:valAx>
        <c:axId val="223797248"/>
        <c:scaling>
          <c:orientation val="maxMin"/>
          <c:max val="16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GHG (cm-mv)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3782784"/>
        <c:crosses val="autoZero"/>
        <c:crossBetween val="midCat"/>
      </c:valAx>
      <c:valAx>
        <c:axId val="223799168"/>
        <c:scaling>
          <c:orientation val="maxMin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GLG</a:t>
                </a:r>
                <a:r>
                  <a:rPr lang="nl-NL" baseline="0"/>
                  <a:t> (cm-mv)</a:t>
                </a:r>
                <a:endParaRPr lang="nl-N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3801344"/>
        <c:crosses val="max"/>
        <c:crossBetween val="midCat"/>
        <c:majorUnit val="40"/>
      </c:valAx>
      <c:valAx>
        <c:axId val="223801344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237991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solidFill>
      <a:srgbClr val="FFFFCC"/>
    </a:solidFill>
  </c:sp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Grasland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wrnGrasNat</c:v>
          </c:tx>
          <c:spPr>
            <a:ln w="28575">
              <a:noFill/>
            </a:ln>
          </c:spPr>
          <c:xVal>
            <c:numRef>
              <c:f>'18'!$C$2:$C$15</c:f>
              <c:numCache>
                <c:formatCode>General</c:formatCode>
                <c:ptCount val="14"/>
                <c:pt idx="0">
                  <c:v>28</c:v>
                </c:pt>
                <c:pt idx="1">
                  <c:v>23</c:v>
                </c:pt>
                <c:pt idx="2">
                  <c:v>19</c:v>
                </c:pt>
                <c:pt idx="3">
                  <c:v>12</c:v>
                </c:pt>
                <c:pt idx="4">
                  <c:v>19</c:v>
                </c:pt>
                <c:pt idx="5">
                  <c:v>15</c:v>
                </c:pt>
                <c:pt idx="6">
                  <c:v>12</c:v>
                </c:pt>
                <c:pt idx="7">
                  <c:v>7</c:v>
                </c:pt>
                <c:pt idx="8">
                  <c:v>2</c:v>
                </c:pt>
                <c:pt idx="9">
                  <c:v>7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</c:numCache>
            </c:numRef>
          </c:xVal>
          <c:yVal>
            <c:numRef>
              <c:f>'18'!$A$2:$A$15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ser>
          <c:idx val="1"/>
          <c:order val="1"/>
          <c:tx>
            <c:v>estGrasNat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'18'!$G$2:$G$15</c:f>
              <c:numCache>
                <c:formatCode>0.0</c:formatCode>
                <c:ptCount val="14"/>
                <c:pt idx="0">
                  <c:v>28.732523056032509</c:v>
                </c:pt>
                <c:pt idx="1">
                  <c:v>23.073360528852618</c:v>
                </c:pt>
                <c:pt idx="2">
                  <c:v>18.823736789632807</c:v>
                </c:pt>
                <c:pt idx="3">
                  <c:v>10.292906833973989</c:v>
                </c:pt>
                <c:pt idx="4">
                  <c:v>18.733723320788862</c:v>
                </c:pt>
                <c:pt idx="5">
                  <c:v>14.484099581569049</c:v>
                </c:pt>
                <c:pt idx="6">
                  <c:v>11.231125942317499</c:v>
                </c:pt>
                <c:pt idx="7">
                  <c:v>6.6959818444688244</c:v>
                </c:pt>
                <c:pt idx="8">
                  <c:v>1.858939104236379</c:v>
                </c:pt>
                <c:pt idx="9">
                  <c:v>8.6949900199925381</c:v>
                </c:pt>
                <c:pt idx="10">
                  <c:v>5.0932310214390872</c:v>
                </c:pt>
                <c:pt idx="11">
                  <c:v>0.51175262927397502</c:v>
                </c:pt>
                <c:pt idx="12">
                  <c:v>0</c:v>
                </c:pt>
                <c:pt idx="13">
                  <c:v>0</c:v>
                </c:pt>
              </c:numCache>
            </c:numRef>
          </c:xVal>
          <c:yVal>
            <c:numRef>
              <c:f>'18'!$A$2:$A$15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956992"/>
        <c:axId val="223958912"/>
      </c:scatterChart>
      <c:scatterChart>
        <c:scatterStyle val="smoothMarker"/>
        <c:varyColors val="0"/>
        <c:ser>
          <c:idx val="2"/>
          <c:order val="2"/>
          <c:tx>
            <c:v>wrnGrasDroog</c:v>
          </c:tx>
          <c:spPr>
            <a:ln w="28575">
              <a:noFill/>
            </a:ln>
          </c:spPr>
          <c:xVal>
            <c:numRef>
              <c:f>'18'!$D$2:$D$15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11</c:v>
                </c:pt>
                <c:pt idx="10">
                  <c:v>13</c:v>
                </c:pt>
                <c:pt idx="11">
                  <c:v>18</c:v>
                </c:pt>
                <c:pt idx="12">
                  <c:v>23</c:v>
                </c:pt>
                <c:pt idx="13">
                  <c:v>29</c:v>
                </c:pt>
              </c:numCache>
            </c:numRef>
          </c:xVal>
          <c:yVal>
            <c:numRef>
              <c:f>'18'!$B$2:$B$15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ser>
          <c:idx val="3"/>
          <c:order val="3"/>
          <c:tx>
            <c:v>estGrasDroog</c:v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'18'!$I$2:$I$15</c:f>
              <c:numCache>
                <c:formatCode>0.0</c:formatCode>
                <c:ptCount val="14"/>
                <c:pt idx="0">
                  <c:v>1.2847909497120202</c:v>
                </c:pt>
                <c:pt idx="1">
                  <c:v>1.2847909497120202</c:v>
                </c:pt>
                <c:pt idx="2">
                  <c:v>1.2847909497120202</c:v>
                </c:pt>
                <c:pt idx="3">
                  <c:v>1.6186641113854483</c:v>
                </c:pt>
                <c:pt idx="4">
                  <c:v>4.7799658381804466</c:v>
                </c:pt>
                <c:pt idx="5">
                  <c:v>4.7799658381804466</c:v>
                </c:pt>
                <c:pt idx="6">
                  <c:v>4.7799658381804466</c:v>
                </c:pt>
                <c:pt idx="7">
                  <c:v>5.5029376545668685</c:v>
                </c:pt>
                <c:pt idx="8">
                  <c:v>5.5029376545668685</c:v>
                </c:pt>
                <c:pt idx="9">
                  <c:v>10.774028407225785</c:v>
                </c:pt>
                <c:pt idx="10">
                  <c:v>12.76081142464044</c:v>
                </c:pt>
                <c:pt idx="11">
                  <c:v>16.792556158378396</c:v>
                </c:pt>
                <c:pt idx="12">
                  <c:v>22.397882066140617</c:v>
                </c:pt>
                <c:pt idx="13">
                  <c:v>30.396610563870649</c:v>
                </c:pt>
              </c:numCache>
            </c:numRef>
          </c:xVal>
          <c:yVal>
            <c:numRef>
              <c:f>'18'!$B$2:$B$15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971200"/>
        <c:axId val="223969280"/>
      </c:scatterChart>
      <c:valAx>
        <c:axId val="223956992"/>
        <c:scaling>
          <c:orientation val="minMax"/>
          <c:max val="40"/>
          <c:min val="0"/>
        </c:scaling>
        <c:delete val="0"/>
        <c:axPos val="t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Schade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3958912"/>
        <c:crosses val="autoZero"/>
        <c:crossBetween val="midCat"/>
        <c:majorUnit val="5"/>
      </c:valAx>
      <c:valAx>
        <c:axId val="223958912"/>
        <c:scaling>
          <c:orientation val="maxMin"/>
          <c:max val="160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GHG (cm-mv)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3956992"/>
        <c:crosses val="autoZero"/>
        <c:crossBetween val="midCat"/>
      </c:valAx>
      <c:valAx>
        <c:axId val="223969280"/>
        <c:scaling>
          <c:orientation val="maxMin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GLG</a:t>
                </a:r>
                <a:r>
                  <a:rPr lang="nl-NL" baseline="0"/>
                  <a:t> (cm-mv)</a:t>
                </a:r>
                <a:endParaRPr lang="nl-N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3971200"/>
        <c:crosses val="max"/>
        <c:crossBetween val="midCat"/>
        <c:majorUnit val="40"/>
      </c:valAx>
      <c:valAx>
        <c:axId val="223971200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239692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accent3">
        <a:lumMod val="20000"/>
        <a:lumOff val="80000"/>
      </a:schemeClr>
    </a:solidFill>
  </c:sp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Bouwland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wrnBouwNat</c:v>
          </c:tx>
          <c:spPr>
            <a:ln w="28575">
              <a:noFill/>
            </a:ln>
          </c:spPr>
          <c:xVal>
            <c:numRef>
              <c:f>'18'!$E$2:$E$15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36</c:v>
                </c:pt>
                <c:pt idx="5">
                  <c:v>31</c:v>
                </c:pt>
                <c:pt idx="6">
                  <c:v>27</c:v>
                </c:pt>
                <c:pt idx="7">
                  <c:v>19</c:v>
                </c:pt>
                <c:pt idx="8">
                  <c:v>9</c:v>
                </c:pt>
                <c:pt idx="9">
                  <c:v>18</c:v>
                </c:pt>
                <c:pt idx="10">
                  <c:v>12</c:v>
                </c:pt>
                <c:pt idx="11">
                  <c:v>7</c:v>
                </c:pt>
                <c:pt idx="12">
                  <c:v>5</c:v>
                </c:pt>
                <c:pt idx="13">
                  <c:v>5</c:v>
                </c:pt>
              </c:numCache>
            </c:numRef>
          </c:xVal>
          <c:yVal>
            <c:numRef>
              <c:f>'18'!$A$2:$A$15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ser>
          <c:idx val="1"/>
          <c:order val="1"/>
          <c:tx>
            <c:v>estBouwNat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'18'!$K$2:$K$15</c:f>
              <c:numCache>
                <c:formatCode>0.0</c:formatCode>
                <c:ptCount val="14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35.050106950373348</c:v>
                </c:pt>
                <c:pt idx="5">
                  <c:v>30.886781622855764</c:v>
                </c:pt>
                <c:pt idx="6">
                  <c:v>27.479404913535074</c:v>
                </c:pt>
                <c:pt idx="7">
                  <c:v>18.02312574301876</c:v>
                </c:pt>
                <c:pt idx="8">
                  <c:v>11.563452488582191</c:v>
                </c:pt>
                <c:pt idx="9">
                  <c:v>17.913163323885925</c:v>
                </c:pt>
                <c:pt idx="10">
                  <c:v>13.538577302585619</c:v>
                </c:pt>
                <c:pt idx="11">
                  <c:v>6.9915530257107488</c:v>
                </c:pt>
                <c:pt idx="12">
                  <c:v>2.1827400345614176</c:v>
                </c:pt>
                <c:pt idx="13">
                  <c:v>0</c:v>
                </c:pt>
              </c:numCache>
            </c:numRef>
          </c:xVal>
          <c:yVal>
            <c:numRef>
              <c:f>'18'!$A$2:$A$15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015872"/>
        <c:axId val="224017792"/>
      </c:scatterChart>
      <c:scatterChart>
        <c:scatterStyle val="smoothMarker"/>
        <c:varyColors val="0"/>
        <c:ser>
          <c:idx val="2"/>
          <c:order val="2"/>
          <c:tx>
            <c:v>wrnBouwDroog</c:v>
          </c:tx>
          <c:spPr>
            <a:ln w="28575">
              <a:noFill/>
            </a:ln>
          </c:spPr>
          <c:xVal>
            <c:numRef>
              <c:f>'18'!$F$2:$F$15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8</c:v>
                </c:pt>
                <c:pt idx="10">
                  <c:v>10</c:v>
                </c:pt>
                <c:pt idx="11">
                  <c:v>15</c:v>
                </c:pt>
                <c:pt idx="12">
                  <c:v>20</c:v>
                </c:pt>
                <c:pt idx="13">
                  <c:v>26</c:v>
                </c:pt>
              </c:numCache>
            </c:numRef>
          </c:xVal>
          <c:yVal>
            <c:numRef>
              <c:f>'18'!$B$2:$B$15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ser>
          <c:idx val="3"/>
          <c:order val="3"/>
          <c:tx>
            <c:v>estBouwDroog</c:v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'18'!$M$2:$M$15</c:f>
              <c:numCache>
                <c:formatCode>0.0</c:formatCode>
                <c:ptCount val="14"/>
                <c:pt idx="0">
                  <c:v>0.86533768729052163</c:v>
                </c:pt>
                <c:pt idx="1">
                  <c:v>0.86533768729052163</c:v>
                </c:pt>
                <c:pt idx="2">
                  <c:v>0.86533768729052163</c:v>
                </c:pt>
                <c:pt idx="3">
                  <c:v>1.0973009200588768</c:v>
                </c:pt>
                <c:pt idx="4">
                  <c:v>3.3853026120075658</c:v>
                </c:pt>
                <c:pt idx="5">
                  <c:v>3.3853026120075658</c:v>
                </c:pt>
                <c:pt idx="6">
                  <c:v>3.3853026120075658</c:v>
                </c:pt>
                <c:pt idx="7">
                  <c:v>3.9298439379251482</c:v>
                </c:pt>
                <c:pt idx="8">
                  <c:v>3.9298439379251482</c:v>
                </c:pt>
                <c:pt idx="9">
                  <c:v>8.1309645843029053</c:v>
                </c:pt>
                <c:pt idx="10">
                  <c:v>9.8217467418861801</c:v>
                </c:pt>
                <c:pt idx="11">
                  <c:v>13.442415733641205</c:v>
                </c:pt>
                <c:pt idx="12">
                  <c:v>18.926301379012408</c:v>
                </c:pt>
                <c:pt idx="13">
                  <c:v>27.754544290966443</c:v>
                </c:pt>
              </c:numCache>
            </c:numRef>
          </c:xVal>
          <c:yVal>
            <c:numRef>
              <c:f>'18'!$B$2:$B$15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025984"/>
        <c:axId val="224024064"/>
      </c:scatterChart>
      <c:valAx>
        <c:axId val="224015872"/>
        <c:scaling>
          <c:orientation val="minMax"/>
          <c:max val="45"/>
          <c:min val="0"/>
        </c:scaling>
        <c:delete val="0"/>
        <c:axPos val="t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Schade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4017792"/>
        <c:crosses val="autoZero"/>
        <c:crossBetween val="midCat"/>
        <c:majorUnit val="5"/>
      </c:valAx>
      <c:valAx>
        <c:axId val="224017792"/>
        <c:scaling>
          <c:orientation val="maxMin"/>
          <c:max val="16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GHG (cm-mv)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4015872"/>
        <c:crosses val="autoZero"/>
        <c:crossBetween val="midCat"/>
      </c:valAx>
      <c:valAx>
        <c:axId val="224024064"/>
        <c:scaling>
          <c:orientation val="maxMin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GLG</a:t>
                </a:r>
                <a:r>
                  <a:rPr lang="nl-NL" baseline="0"/>
                  <a:t> (cm-mv)</a:t>
                </a:r>
                <a:endParaRPr lang="nl-N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4025984"/>
        <c:crosses val="max"/>
        <c:crossBetween val="midCat"/>
        <c:majorUnit val="40"/>
      </c:valAx>
      <c:valAx>
        <c:axId val="224025984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240240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solidFill>
      <a:srgbClr val="FFFFCC"/>
    </a:solidFill>
  </c:sp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Grasland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wrnGrasNat</c:v>
          </c:tx>
          <c:spPr>
            <a:ln w="28575">
              <a:noFill/>
            </a:ln>
          </c:spPr>
          <c:xVal>
            <c:numRef>
              <c:f>'19'!$C$2:$C$15</c:f>
              <c:numCache>
                <c:formatCode>General</c:formatCode>
                <c:ptCount val="14"/>
                <c:pt idx="0">
                  <c:v>24</c:v>
                </c:pt>
                <c:pt idx="1">
                  <c:v>19</c:v>
                </c:pt>
                <c:pt idx="2">
                  <c:v>15</c:v>
                </c:pt>
                <c:pt idx="3">
                  <c:v>8</c:v>
                </c:pt>
                <c:pt idx="4">
                  <c:v>15</c:v>
                </c:pt>
                <c:pt idx="5">
                  <c:v>11</c:v>
                </c:pt>
                <c:pt idx="6">
                  <c:v>8</c:v>
                </c:pt>
                <c:pt idx="7">
                  <c:v>3</c:v>
                </c:pt>
                <c:pt idx="8">
                  <c:v>0</c:v>
                </c:pt>
                <c:pt idx="9">
                  <c:v>4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xVal>
          <c:yVal>
            <c:numRef>
              <c:f>'19'!$A$2:$A$15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ser>
          <c:idx val="1"/>
          <c:order val="1"/>
          <c:tx>
            <c:v>estGrasNat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'19'!$G$2:$G$15</c:f>
              <c:numCache>
                <c:formatCode>0.0</c:formatCode>
                <c:ptCount val="14"/>
                <c:pt idx="0">
                  <c:v>23.363114114046219</c:v>
                </c:pt>
                <c:pt idx="1">
                  <c:v>18.995295812488184</c:v>
                </c:pt>
                <c:pt idx="2">
                  <c:v>15.715378642102639</c:v>
                </c:pt>
                <c:pt idx="3">
                  <c:v>7.8038990375542872</c:v>
                </c:pt>
                <c:pt idx="4">
                  <c:v>13.548110313466477</c:v>
                </c:pt>
                <c:pt idx="5">
                  <c:v>10.268193143080932</c:v>
                </c:pt>
                <c:pt idx="6">
                  <c:v>7.7575040211890443</c:v>
                </c:pt>
                <c:pt idx="7">
                  <c:v>4.2560080570476106</c:v>
                </c:pt>
                <c:pt idx="8">
                  <c:v>0.52271294408078084</c:v>
                </c:pt>
                <c:pt idx="9">
                  <c:v>5.7981670188525882</c:v>
                </c:pt>
                <c:pt idx="10">
                  <c:v>3.0182791220769767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xVal>
          <c:yVal>
            <c:numRef>
              <c:f>'19'!$A$2:$A$15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995712"/>
        <c:axId val="174997888"/>
      </c:scatterChart>
      <c:scatterChart>
        <c:scatterStyle val="smoothMarker"/>
        <c:varyColors val="0"/>
        <c:ser>
          <c:idx val="2"/>
          <c:order val="2"/>
          <c:tx>
            <c:v>wrnGrasDroog</c:v>
          </c:tx>
          <c:spPr>
            <a:ln w="28575">
              <a:noFill/>
            </a:ln>
          </c:spPr>
          <c:xVal>
            <c:numRef>
              <c:f>'19'!$D$2:$D$15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5</c:v>
                </c:pt>
                <c:pt idx="10">
                  <c:v>7</c:v>
                </c:pt>
                <c:pt idx="11">
                  <c:v>13</c:v>
                </c:pt>
                <c:pt idx="12">
                  <c:v>20</c:v>
                </c:pt>
                <c:pt idx="13">
                  <c:v>23</c:v>
                </c:pt>
              </c:numCache>
            </c:numRef>
          </c:xVal>
          <c:yVal>
            <c:numRef>
              <c:f>'19'!$B$2:$B$15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ser>
          <c:idx val="3"/>
          <c:order val="3"/>
          <c:tx>
            <c:v>estGrasDroog</c:v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'19'!$I$2:$I$15</c:f>
              <c:numCache>
                <c:formatCode>0.0</c:formatCode>
                <c:ptCount val="14"/>
                <c:pt idx="0">
                  <c:v>2.5786829858375881E-2</c:v>
                </c:pt>
                <c:pt idx="1">
                  <c:v>2.5786829858375881E-2</c:v>
                </c:pt>
                <c:pt idx="2">
                  <c:v>2.5786829858375881E-2</c:v>
                </c:pt>
                <c:pt idx="3">
                  <c:v>4.4472921783806463E-2</c:v>
                </c:pt>
                <c:pt idx="4">
                  <c:v>0.62153878438453081</c:v>
                </c:pt>
                <c:pt idx="5">
                  <c:v>0.62153878438453081</c:v>
                </c:pt>
                <c:pt idx="6">
                  <c:v>0.62153878438453081</c:v>
                </c:pt>
                <c:pt idx="7">
                  <c:v>0.88778971610435242</c:v>
                </c:pt>
                <c:pt idx="8">
                  <c:v>0.88778971610435242</c:v>
                </c:pt>
                <c:pt idx="9">
                  <c:v>4.9340850306188129</c:v>
                </c:pt>
                <c:pt idx="10">
                  <c:v>7.4098683844291626</c:v>
                </c:pt>
                <c:pt idx="11">
                  <c:v>13.101171970048011</c:v>
                </c:pt>
                <c:pt idx="12">
                  <c:v>19.511759801648918</c:v>
                </c:pt>
                <c:pt idx="13">
                  <c:v>23.326463999561931</c:v>
                </c:pt>
              </c:numCache>
            </c:numRef>
          </c:xVal>
          <c:yVal>
            <c:numRef>
              <c:f>'19'!$B$2:$B$15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01984"/>
        <c:axId val="174999808"/>
      </c:scatterChart>
      <c:valAx>
        <c:axId val="174995712"/>
        <c:scaling>
          <c:orientation val="minMax"/>
          <c:max val="40"/>
          <c:min val="0"/>
        </c:scaling>
        <c:delete val="0"/>
        <c:axPos val="t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Schade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4997888"/>
        <c:crosses val="autoZero"/>
        <c:crossBetween val="midCat"/>
        <c:majorUnit val="5"/>
      </c:valAx>
      <c:valAx>
        <c:axId val="174997888"/>
        <c:scaling>
          <c:orientation val="maxMin"/>
          <c:max val="160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GHG (cm-mv)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4995712"/>
        <c:crosses val="autoZero"/>
        <c:crossBetween val="midCat"/>
      </c:valAx>
      <c:valAx>
        <c:axId val="174999808"/>
        <c:scaling>
          <c:orientation val="maxMin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GLG</a:t>
                </a:r>
                <a:r>
                  <a:rPr lang="nl-NL" baseline="0"/>
                  <a:t> (cm-mv)</a:t>
                </a:r>
                <a:endParaRPr lang="nl-N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5001984"/>
        <c:crosses val="max"/>
        <c:crossBetween val="midCat"/>
        <c:majorUnit val="40"/>
      </c:valAx>
      <c:valAx>
        <c:axId val="175001984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749998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accent3">
        <a:lumMod val="20000"/>
        <a:lumOff val="80000"/>
      </a:schemeClr>
    </a:solidFill>
  </c:sp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Bouwland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wrnBouwNat</c:v>
          </c:tx>
          <c:spPr>
            <a:ln w="28575">
              <a:noFill/>
            </a:ln>
          </c:spPr>
          <c:xVal>
            <c:numRef>
              <c:f>'19'!$E$2:$E$15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30</c:v>
                </c:pt>
                <c:pt idx="5">
                  <c:v>25</c:v>
                </c:pt>
                <c:pt idx="6">
                  <c:v>21</c:v>
                </c:pt>
                <c:pt idx="7">
                  <c:v>14</c:v>
                </c:pt>
                <c:pt idx="8">
                  <c:v>5</c:v>
                </c:pt>
                <c:pt idx="9">
                  <c:v>13</c:v>
                </c:pt>
                <c:pt idx="10">
                  <c:v>8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</c:numCache>
            </c:numRef>
          </c:xVal>
          <c:yVal>
            <c:numRef>
              <c:f>'19'!$A$2:$A$15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ser>
          <c:idx val="1"/>
          <c:order val="1"/>
          <c:tx>
            <c:v>estBouwNat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'19'!$K$2:$K$15</c:f>
              <c:numCache>
                <c:formatCode>0.0</c:formatCode>
                <c:ptCount val="14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27.8735548055759</c:v>
                </c:pt>
                <c:pt idx="5">
                  <c:v>24.771994182219871</c:v>
                </c:pt>
                <c:pt idx="6">
                  <c:v>22.2335940815314</c:v>
                </c:pt>
                <c:pt idx="7">
                  <c:v>13.430169499869393</c:v>
                </c:pt>
                <c:pt idx="8">
                  <c:v>8.6178940638653003</c:v>
                </c:pt>
                <c:pt idx="9">
                  <c:v>12.327229347168702</c:v>
                </c:pt>
                <c:pt idx="10">
                  <c:v>9.0660916490173218</c:v>
                </c:pt>
                <c:pt idx="11">
                  <c:v>4.1884050741208778</c:v>
                </c:pt>
                <c:pt idx="12">
                  <c:v>0.60596796839262523</c:v>
                </c:pt>
                <c:pt idx="13">
                  <c:v>0</c:v>
                </c:pt>
              </c:numCache>
            </c:numRef>
          </c:xVal>
          <c:yVal>
            <c:numRef>
              <c:f>'19'!$A$2:$A$15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63040"/>
        <c:axId val="175064960"/>
      </c:scatterChart>
      <c:scatterChart>
        <c:scatterStyle val="smoothMarker"/>
        <c:varyColors val="0"/>
        <c:ser>
          <c:idx val="2"/>
          <c:order val="2"/>
          <c:tx>
            <c:v>wrnBouwDroog</c:v>
          </c:tx>
          <c:spPr>
            <a:ln w="28575">
              <a:noFill/>
            </a:ln>
          </c:spPr>
          <c:xVal>
            <c:numRef>
              <c:f>'19'!$F$2:$F$15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6</c:v>
                </c:pt>
                <c:pt idx="10">
                  <c:v>8</c:v>
                </c:pt>
                <c:pt idx="11">
                  <c:v>14</c:v>
                </c:pt>
                <c:pt idx="12">
                  <c:v>21</c:v>
                </c:pt>
                <c:pt idx="13">
                  <c:v>24</c:v>
                </c:pt>
              </c:numCache>
            </c:numRef>
          </c:xVal>
          <c:yVal>
            <c:numRef>
              <c:f>'19'!$B$2:$B$15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ser>
          <c:idx val="3"/>
          <c:order val="3"/>
          <c:tx>
            <c:v>estBouwDroog</c:v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'19'!$M$2:$M$15</c:f>
              <c:numCache>
                <c:formatCode>0.0</c:formatCode>
                <c:ptCount val="14"/>
                <c:pt idx="0">
                  <c:v>3.5037086559219777E-2</c:v>
                </c:pt>
                <c:pt idx="1">
                  <c:v>3.5037086559219777E-2</c:v>
                </c:pt>
                <c:pt idx="2">
                  <c:v>3.5037086559219777E-2</c:v>
                </c:pt>
                <c:pt idx="3">
                  <c:v>5.9591458675464781E-2</c:v>
                </c:pt>
                <c:pt idx="4">
                  <c:v>0.77537053860185501</c:v>
                </c:pt>
                <c:pt idx="5">
                  <c:v>0.77537053860185501</c:v>
                </c:pt>
                <c:pt idx="6">
                  <c:v>0.77537053860185501</c:v>
                </c:pt>
                <c:pt idx="7">
                  <c:v>1.095336475095493</c:v>
                </c:pt>
                <c:pt idx="8">
                  <c:v>1.095336475095493</c:v>
                </c:pt>
                <c:pt idx="9">
                  <c:v>5.6846918446222192</c:v>
                </c:pt>
                <c:pt idx="10">
                  <c:v>8.3450752989535992</c:v>
                </c:pt>
                <c:pt idx="11">
                  <c:v>14.203387731659395</c:v>
                </c:pt>
                <c:pt idx="12">
                  <c:v>20.541463719572263</c:v>
                </c:pt>
                <c:pt idx="13">
                  <c:v>24.302631890613739</c:v>
                </c:pt>
              </c:numCache>
            </c:numRef>
          </c:xVal>
          <c:yVal>
            <c:numRef>
              <c:f>'19'!$B$2:$B$15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69056"/>
        <c:axId val="175067136"/>
      </c:scatterChart>
      <c:valAx>
        <c:axId val="175063040"/>
        <c:scaling>
          <c:orientation val="minMax"/>
          <c:max val="45"/>
          <c:min val="0"/>
        </c:scaling>
        <c:delete val="0"/>
        <c:axPos val="t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Schade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5064960"/>
        <c:crosses val="autoZero"/>
        <c:crossBetween val="midCat"/>
        <c:majorUnit val="5"/>
      </c:valAx>
      <c:valAx>
        <c:axId val="175064960"/>
        <c:scaling>
          <c:orientation val="maxMin"/>
          <c:max val="16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GHG (cm-mv)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5063040"/>
        <c:crosses val="autoZero"/>
        <c:crossBetween val="midCat"/>
      </c:valAx>
      <c:valAx>
        <c:axId val="175067136"/>
        <c:scaling>
          <c:orientation val="maxMin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GLG</a:t>
                </a:r>
                <a:r>
                  <a:rPr lang="nl-NL" baseline="0"/>
                  <a:t> (cm-mv)</a:t>
                </a:r>
                <a:endParaRPr lang="nl-N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5069056"/>
        <c:crosses val="max"/>
        <c:crossBetween val="midCat"/>
        <c:majorUnit val="40"/>
      </c:valAx>
      <c:valAx>
        <c:axId val="17506905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750671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solidFill>
      <a:srgbClr val="FFFFCC"/>
    </a:solidFill>
  </c:sp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Grasland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wrnGrasNat</c:v>
          </c:tx>
          <c:spPr>
            <a:ln w="28575">
              <a:noFill/>
            </a:ln>
          </c:spPr>
          <c:xVal>
            <c:numRef>
              <c:f>'20'!$C$2:$C$15</c:f>
              <c:numCache>
                <c:formatCode>General</c:formatCode>
                <c:ptCount val="14"/>
                <c:pt idx="0">
                  <c:v>25</c:v>
                </c:pt>
                <c:pt idx="1">
                  <c:v>20</c:v>
                </c:pt>
                <c:pt idx="2">
                  <c:v>16</c:v>
                </c:pt>
                <c:pt idx="3">
                  <c:v>9</c:v>
                </c:pt>
                <c:pt idx="4">
                  <c:v>16</c:v>
                </c:pt>
                <c:pt idx="5">
                  <c:v>12</c:v>
                </c:pt>
                <c:pt idx="6">
                  <c:v>9</c:v>
                </c:pt>
                <c:pt idx="7">
                  <c:v>4</c:v>
                </c:pt>
                <c:pt idx="8">
                  <c:v>0</c:v>
                </c:pt>
                <c:pt idx="9">
                  <c:v>5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xVal>
          <c:yVal>
            <c:numRef>
              <c:f>'20'!$A$2:$A$15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ser>
          <c:idx val="1"/>
          <c:order val="1"/>
          <c:tx>
            <c:v>estGrasNat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'20'!$G$2:$G$15</c:f>
              <c:numCache>
                <c:formatCode>0.0</c:formatCode>
                <c:ptCount val="14"/>
                <c:pt idx="0">
                  <c:v>24.6873083101502</c:v>
                </c:pt>
                <c:pt idx="1">
                  <c:v>20.018534022152753</c:v>
                </c:pt>
                <c:pt idx="2">
                  <c:v>16.512620567283292</c:v>
                </c:pt>
                <c:pt idx="3">
                  <c:v>8.4107668559965241</c:v>
                </c:pt>
                <c:pt idx="4">
                  <c:v>14.756716814777644</c:v>
                </c:pt>
                <c:pt idx="5">
                  <c:v>11.250803359908181</c:v>
                </c:pt>
                <c:pt idx="6">
                  <c:v>8.5671201093337537</c:v>
                </c:pt>
                <c:pt idx="7">
                  <c:v>4.8246838978173949</c:v>
                </c:pt>
                <c:pt idx="8">
                  <c:v>0.83415337902070386</c:v>
                </c:pt>
                <c:pt idx="9">
                  <c:v>6.4732901074475286</c:v>
                </c:pt>
                <c:pt idx="10">
                  <c:v>3.5018598698581216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xVal>
          <c:yVal>
            <c:numRef>
              <c:f>'20'!$A$2:$A$15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38848"/>
        <c:axId val="39840768"/>
      </c:scatterChart>
      <c:scatterChart>
        <c:scatterStyle val="smoothMarker"/>
        <c:varyColors val="0"/>
        <c:ser>
          <c:idx val="2"/>
          <c:order val="2"/>
          <c:tx>
            <c:v>wrnGrasDroog</c:v>
          </c:tx>
          <c:spPr>
            <a:ln w="28575">
              <a:noFill/>
            </a:ln>
          </c:spPr>
          <c:xVal>
            <c:numRef>
              <c:f>'20'!$D$2:$D$15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3</c:v>
                </c:pt>
                <c:pt idx="11">
                  <c:v>7</c:v>
                </c:pt>
                <c:pt idx="12">
                  <c:v>15</c:v>
                </c:pt>
                <c:pt idx="13">
                  <c:v>23</c:v>
                </c:pt>
              </c:numCache>
            </c:numRef>
          </c:xVal>
          <c:yVal>
            <c:numRef>
              <c:f>'20'!$B$2:$B$15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ser>
          <c:idx val="3"/>
          <c:order val="3"/>
          <c:tx>
            <c:v>estGrasDroog</c:v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'20'!$I$2:$I$15</c:f>
              <c:numCache>
                <c:formatCode>0.0</c:formatCode>
                <c:ptCount val="14"/>
                <c:pt idx="0">
                  <c:v>2.9223944204357366E-3</c:v>
                </c:pt>
                <c:pt idx="1">
                  <c:v>2.9223944204357366E-3</c:v>
                </c:pt>
                <c:pt idx="2">
                  <c:v>2.9223944204357366E-3</c:v>
                </c:pt>
                <c:pt idx="3">
                  <c:v>5.4782330804945545E-3</c:v>
                </c:pt>
                <c:pt idx="4">
                  <c:v>0.11687271950469835</c:v>
                </c:pt>
                <c:pt idx="5">
                  <c:v>0.11687271950469835</c:v>
                </c:pt>
                <c:pt idx="6">
                  <c:v>0.11687271950469835</c:v>
                </c:pt>
                <c:pt idx="7">
                  <c:v>0.17808507049593203</c:v>
                </c:pt>
                <c:pt idx="8">
                  <c:v>0.17808507049593203</c:v>
                </c:pt>
                <c:pt idx="9">
                  <c:v>1.5121535251185927</c:v>
                </c:pt>
                <c:pt idx="10">
                  <c:v>2.6866949676606779</c:v>
                </c:pt>
                <c:pt idx="11">
                  <c:v>6.7854022501896933</c:v>
                </c:pt>
                <c:pt idx="12">
                  <c:v>15.215267380337075</c:v>
                </c:pt>
                <c:pt idx="13">
                  <c:v>22.793709457524717</c:v>
                </c:pt>
              </c:numCache>
            </c:numRef>
          </c:xVal>
          <c:yVal>
            <c:numRef>
              <c:f>'20'!$B$2:$B$15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48960"/>
        <c:axId val="39847040"/>
      </c:scatterChart>
      <c:valAx>
        <c:axId val="39838848"/>
        <c:scaling>
          <c:orientation val="minMax"/>
          <c:max val="40"/>
          <c:min val="0"/>
        </c:scaling>
        <c:delete val="0"/>
        <c:axPos val="t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Schade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840768"/>
        <c:crosses val="autoZero"/>
        <c:crossBetween val="midCat"/>
        <c:majorUnit val="5"/>
      </c:valAx>
      <c:valAx>
        <c:axId val="39840768"/>
        <c:scaling>
          <c:orientation val="maxMin"/>
          <c:max val="160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GHG (cm-mv)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838848"/>
        <c:crosses val="autoZero"/>
        <c:crossBetween val="midCat"/>
      </c:valAx>
      <c:valAx>
        <c:axId val="39847040"/>
        <c:scaling>
          <c:orientation val="maxMin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GLG</a:t>
                </a:r>
                <a:r>
                  <a:rPr lang="nl-NL" baseline="0"/>
                  <a:t> (cm-mv)</a:t>
                </a:r>
                <a:endParaRPr lang="nl-N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848960"/>
        <c:crosses val="max"/>
        <c:crossBetween val="midCat"/>
        <c:majorUnit val="40"/>
      </c:valAx>
      <c:valAx>
        <c:axId val="39848960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398470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accent3">
        <a:lumMod val="20000"/>
        <a:lumOff val="80000"/>
      </a:schemeClr>
    </a:solidFill>
  </c:sp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Bouwland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wrnBouwNat</c:v>
          </c:tx>
          <c:spPr>
            <a:ln w="28575">
              <a:noFill/>
            </a:ln>
          </c:spPr>
          <c:xVal>
            <c:numRef>
              <c:f>'20'!$E$2:$E$15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31</c:v>
                </c:pt>
                <c:pt idx="5">
                  <c:v>26</c:v>
                </c:pt>
                <c:pt idx="6">
                  <c:v>22</c:v>
                </c:pt>
                <c:pt idx="7">
                  <c:v>15</c:v>
                </c:pt>
                <c:pt idx="8">
                  <c:v>6</c:v>
                </c:pt>
                <c:pt idx="9">
                  <c:v>14</c:v>
                </c:pt>
                <c:pt idx="10">
                  <c:v>9</c:v>
                </c:pt>
                <c:pt idx="11">
                  <c:v>4</c:v>
                </c:pt>
                <c:pt idx="12">
                  <c:v>2</c:v>
                </c:pt>
                <c:pt idx="13">
                  <c:v>2</c:v>
                </c:pt>
              </c:numCache>
            </c:numRef>
          </c:xVal>
          <c:yVal>
            <c:numRef>
              <c:f>'20'!$A$2:$A$15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ser>
          <c:idx val="1"/>
          <c:order val="1"/>
          <c:tx>
            <c:v>estBouwNat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'20'!$K$2:$K$15</c:f>
              <c:numCache>
                <c:formatCode>0.0</c:formatCode>
                <c:ptCount val="14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29.155806806147925</c:v>
                </c:pt>
                <c:pt idx="5">
                  <c:v>25.829213626856983</c:v>
                </c:pt>
                <c:pt idx="6">
                  <c:v>23.106640868590311</c:v>
                </c:pt>
                <c:pt idx="7">
                  <c:v>14.315774675724349</c:v>
                </c:pt>
                <c:pt idx="8">
                  <c:v>9.1543464186946117</c:v>
                </c:pt>
                <c:pt idx="9">
                  <c:v>13.510905754761955</c:v>
                </c:pt>
                <c:pt idx="10">
                  <c:v>10.013969826444866</c:v>
                </c:pt>
                <c:pt idx="11">
                  <c:v>4.7825093730546335</c:v>
                </c:pt>
                <c:pt idx="12">
                  <c:v>0.94015222349704053</c:v>
                </c:pt>
                <c:pt idx="13">
                  <c:v>0</c:v>
                </c:pt>
              </c:numCache>
            </c:numRef>
          </c:xVal>
          <c:yVal>
            <c:numRef>
              <c:f>'20'!$A$2:$A$15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77248"/>
        <c:axId val="39887616"/>
      </c:scatterChart>
      <c:scatterChart>
        <c:scatterStyle val="smoothMarker"/>
        <c:varyColors val="0"/>
        <c:ser>
          <c:idx val="2"/>
          <c:order val="2"/>
          <c:tx>
            <c:v>wrnBouwDroog</c:v>
          </c:tx>
          <c:spPr>
            <a:ln w="28575">
              <a:noFill/>
            </a:ln>
          </c:spPr>
          <c:xVal>
            <c:numRef>
              <c:f>'20'!$F$2:$F$15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3</c:v>
                </c:pt>
                <c:pt idx="11">
                  <c:v>7</c:v>
                </c:pt>
                <c:pt idx="12">
                  <c:v>15</c:v>
                </c:pt>
                <c:pt idx="13">
                  <c:v>23</c:v>
                </c:pt>
              </c:numCache>
            </c:numRef>
          </c:xVal>
          <c:yVal>
            <c:numRef>
              <c:f>'20'!$B$2:$B$15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ser>
          <c:idx val="3"/>
          <c:order val="3"/>
          <c:tx>
            <c:v>estBouwDroog</c:v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'20'!$M$2:$M$15</c:f>
              <c:numCache>
                <c:formatCode>0.0</c:formatCode>
                <c:ptCount val="14"/>
                <c:pt idx="0">
                  <c:v>6.5591393666963871E-3</c:v>
                </c:pt>
                <c:pt idx="1">
                  <c:v>6.5591393666963871E-3</c:v>
                </c:pt>
                <c:pt idx="2">
                  <c:v>6.5591393666963871E-3</c:v>
                </c:pt>
                <c:pt idx="3">
                  <c:v>1.1570035250044186E-2</c:v>
                </c:pt>
                <c:pt idx="4">
                  <c:v>0.18317418511337169</c:v>
                </c:pt>
                <c:pt idx="5">
                  <c:v>0.18317418511337169</c:v>
                </c:pt>
                <c:pt idx="6">
                  <c:v>0.18317418511337169</c:v>
                </c:pt>
                <c:pt idx="7">
                  <c:v>0.26769536856794118</c:v>
                </c:pt>
                <c:pt idx="8">
                  <c:v>0.26769536856794118</c:v>
                </c:pt>
                <c:pt idx="9">
                  <c:v>1.8250908165971136</c:v>
                </c:pt>
                <c:pt idx="10">
                  <c:v>3.0498449997968664</c:v>
                </c:pt>
                <c:pt idx="11">
                  <c:v>7.0038907963810928</c:v>
                </c:pt>
                <c:pt idx="12">
                  <c:v>14.929397565050801</c:v>
                </c:pt>
                <c:pt idx="13">
                  <c:v>23.193966809532387</c:v>
                </c:pt>
              </c:numCache>
            </c:numRef>
          </c:xVal>
          <c:yVal>
            <c:numRef>
              <c:f>'20'!$B$2:$B$15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91712"/>
        <c:axId val="39889536"/>
      </c:scatterChart>
      <c:valAx>
        <c:axId val="39877248"/>
        <c:scaling>
          <c:orientation val="minMax"/>
          <c:max val="45"/>
          <c:min val="0"/>
        </c:scaling>
        <c:delete val="0"/>
        <c:axPos val="t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Schade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887616"/>
        <c:crosses val="autoZero"/>
        <c:crossBetween val="midCat"/>
        <c:majorUnit val="5"/>
      </c:valAx>
      <c:valAx>
        <c:axId val="39887616"/>
        <c:scaling>
          <c:orientation val="maxMin"/>
          <c:max val="16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GHG (cm-mv)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877248"/>
        <c:crosses val="autoZero"/>
        <c:crossBetween val="midCat"/>
      </c:valAx>
      <c:valAx>
        <c:axId val="39889536"/>
        <c:scaling>
          <c:orientation val="maxMin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GLG</a:t>
                </a:r>
                <a:r>
                  <a:rPr lang="nl-NL" baseline="0"/>
                  <a:t> (cm-mv)</a:t>
                </a:r>
                <a:endParaRPr lang="nl-N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891712"/>
        <c:crosses val="max"/>
        <c:crossBetween val="midCat"/>
        <c:majorUnit val="40"/>
      </c:valAx>
      <c:valAx>
        <c:axId val="39891712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398895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solidFill>
      <a:srgbClr val="FFFFCC"/>
    </a:solidFill>
  </c:sp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Grasland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wrnGrasNat</c:v>
          </c:tx>
          <c:spPr>
            <a:ln w="28575">
              <a:noFill/>
            </a:ln>
          </c:spPr>
          <c:xVal>
            <c:numRef>
              <c:f>'21'!$C$2:$C$15</c:f>
              <c:numCache>
                <c:formatCode>General</c:formatCode>
                <c:ptCount val="14"/>
                <c:pt idx="0">
                  <c:v>26</c:v>
                </c:pt>
                <c:pt idx="1">
                  <c:v>21</c:v>
                </c:pt>
                <c:pt idx="2">
                  <c:v>17</c:v>
                </c:pt>
                <c:pt idx="3">
                  <c:v>10</c:v>
                </c:pt>
                <c:pt idx="4">
                  <c:v>17</c:v>
                </c:pt>
                <c:pt idx="5">
                  <c:v>13</c:v>
                </c:pt>
                <c:pt idx="6">
                  <c:v>10</c:v>
                </c:pt>
                <c:pt idx="7">
                  <c:v>5</c:v>
                </c:pt>
                <c:pt idx="8">
                  <c:v>1</c:v>
                </c:pt>
                <c:pt idx="9">
                  <c:v>5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xVal>
          <c:yVal>
            <c:numRef>
              <c:f>'21'!$A$2:$A$15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ser>
          <c:idx val="1"/>
          <c:order val="1"/>
          <c:tx>
            <c:v>estGrasNat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'21'!$G$2:$G$15</c:f>
              <c:numCache>
                <c:formatCode>0.0</c:formatCode>
                <c:ptCount val="14"/>
                <c:pt idx="0">
                  <c:v>24.6873083101502</c:v>
                </c:pt>
                <c:pt idx="1">
                  <c:v>20.018534022152753</c:v>
                </c:pt>
                <c:pt idx="2">
                  <c:v>16.512620567283292</c:v>
                </c:pt>
                <c:pt idx="3">
                  <c:v>8.4107668559965241</c:v>
                </c:pt>
                <c:pt idx="4">
                  <c:v>14.756716814777644</c:v>
                </c:pt>
                <c:pt idx="5">
                  <c:v>11.250803359908181</c:v>
                </c:pt>
                <c:pt idx="6">
                  <c:v>8.5671201093337537</c:v>
                </c:pt>
                <c:pt idx="7">
                  <c:v>4.8246838978173949</c:v>
                </c:pt>
                <c:pt idx="8">
                  <c:v>0.83415337902070386</c:v>
                </c:pt>
                <c:pt idx="9">
                  <c:v>6.4732901074475286</c:v>
                </c:pt>
                <c:pt idx="10">
                  <c:v>3.5018598698581216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xVal>
          <c:yVal>
            <c:numRef>
              <c:f>'21'!$A$2:$A$15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03328"/>
        <c:axId val="40405248"/>
      </c:scatterChart>
      <c:scatterChart>
        <c:scatterStyle val="smoothMarker"/>
        <c:varyColors val="0"/>
        <c:ser>
          <c:idx val="2"/>
          <c:order val="2"/>
          <c:tx>
            <c:v>wrnGrasDroog</c:v>
          </c:tx>
          <c:spPr>
            <a:ln w="28575">
              <a:noFill/>
            </a:ln>
          </c:spPr>
          <c:xVal>
            <c:numRef>
              <c:f>'21'!$D$2:$D$15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10</c:v>
                </c:pt>
                <c:pt idx="10">
                  <c:v>15</c:v>
                </c:pt>
                <c:pt idx="11">
                  <c:v>23</c:v>
                </c:pt>
                <c:pt idx="12">
                  <c:v>32</c:v>
                </c:pt>
                <c:pt idx="13">
                  <c:v>36</c:v>
                </c:pt>
              </c:numCache>
            </c:numRef>
          </c:xVal>
          <c:yVal>
            <c:numRef>
              <c:f>'21'!$B$2:$B$15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ser>
          <c:idx val="3"/>
          <c:order val="3"/>
          <c:tx>
            <c:v>estGrasDroog</c:v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'21'!$I$2:$I$15</c:f>
              <c:numCache>
                <c:formatCode>0.0</c:formatCode>
                <c:ptCount val="14"/>
                <c:pt idx="0">
                  <c:v>9.806066384978851E-2</c:v>
                </c:pt>
                <c:pt idx="1">
                  <c:v>9.806066384978851E-2</c:v>
                </c:pt>
                <c:pt idx="2">
                  <c:v>9.806066384978851E-2</c:v>
                </c:pt>
                <c:pt idx="3">
                  <c:v>0.16091540426892603</c:v>
                </c:pt>
                <c:pt idx="4">
                  <c:v>1.7401878182036499</c:v>
                </c:pt>
                <c:pt idx="5">
                  <c:v>1.7401878182036499</c:v>
                </c:pt>
                <c:pt idx="6">
                  <c:v>1.7401878182036499</c:v>
                </c:pt>
                <c:pt idx="7">
                  <c:v>2.3892717357382605</c:v>
                </c:pt>
                <c:pt idx="8">
                  <c:v>2.3892717357382605</c:v>
                </c:pt>
                <c:pt idx="9">
                  <c:v>10.485422582255364</c:v>
                </c:pt>
                <c:pt idx="10">
                  <c:v>14.634944133350405</c:v>
                </c:pt>
                <c:pt idx="11">
                  <c:v>23.055962302368172</c:v>
                </c:pt>
                <c:pt idx="12">
                  <c:v>31.638338276750211</c:v>
                </c:pt>
                <c:pt idx="13">
                  <c:v>36.879204183561896</c:v>
                </c:pt>
              </c:numCache>
            </c:numRef>
          </c:xVal>
          <c:yVal>
            <c:numRef>
              <c:f>'21'!$B$2:$B$15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00992"/>
        <c:axId val="42099072"/>
      </c:scatterChart>
      <c:valAx>
        <c:axId val="40403328"/>
        <c:scaling>
          <c:orientation val="minMax"/>
          <c:max val="40"/>
          <c:min val="0"/>
        </c:scaling>
        <c:delete val="0"/>
        <c:axPos val="t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Schade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0405248"/>
        <c:crosses val="autoZero"/>
        <c:crossBetween val="midCat"/>
        <c:majorUnit val="5"/>
      </c:valAx>
      <c:valAx>
        <c:axId val="40405248"/>
        <c:scaling>
          <c:orientation val="maxMin"/>
          <c:max val="160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GHG (cm-mv)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0403328"/>
        <c:crosses val="autoZero"/>
        <c:crossBetween val="midCat"/>
      </c:valAx>
      <c:valAx>
        <c:axId val="42099072"/>
        <c:scaling>
          <c:orientation val="maxMin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GLG</a:t>
                </a:r>
                <a:r>
                  <a:rPr lang="nl-NL" baseline="0"/>
                  <a:t> (cm-mv)</a:t>
                </a:r>
                <a:endParaRPr lang="nl-N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100992"/>
        <c:crosses val="max"/>
        <c:crossBetween val="midCat"/>
        <c:majorUnit val="40"/>
      </c:valAx>
      <c:valAx>
        <c:axId val="42100992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420990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accent3">
        <a:lumMod val="20000"/>
        <a:lumOff val="80000"/>
      </a:schemeClr>
    </a:solidFill>
  </c:sp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Bouwland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wrnBouwNat</c:v>
          </c:tx>
          <c:spPr>
            <a:ln w="28575">
              <a:noFill/>
            </a:ln>
          </c:spPr>
          <c:xVal>
            <c:numRef>
              <c:f>'21'!$E$2:$E$15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34</c:v>
                </c:pt>
                <c:pt idx="5">
                  <c:v>29</c:v>
                </c:pt>
                <c:pt idx="6">
                  <c:v>25</c:v>
                </c:pt>
                <c:pt idx="7">
                  <c:v>18</c:v>
                </c:pt>
                <c:pt idx="8">
                  <c:v>8</c:v>
                </c:pt>
                <c:pt idx="9">
                  <c:v>16</c:v>
                </c:pt>
                <c:pt idx="10">
                  <c:v>11</c:v>
                </c:pt>
                <c:pt idx="11">
                  <c:v>6</c:v>
                </c:pt>
                <c:pt idx="12">
                  <c:v>4</c:v>
                </c:pt>
                <c:pt idx="13">
                  <c:v>4</c:v>
                </c:pt>
              </c:numCache>
            </c:numRef>
          </c:xVal>
          <c:yVal>
            <c:numRef>
              <c:f>'21'!$A$2:$A$15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ser>
          <c:idx val="1"/>
          <c:order val="1"/>
          <c:tx>
            <c:v>estBouwNat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'21'!$K$2:$K$15</c:f>
              <c:numCache>
                <c:formatCode>0.0</c:formatCode>
                <c:ptCount val="14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32.791510438769855</c:v>
                </c:pt>
                <c:pt idx="5">
                  <c:v>28.947985858892586</c:v>
                </c:pt>
                <c:pt idx="6">
                  <c:v>25.802342627840012</c:v>
                </c:pt>
                <c:pt idx="7">
                  <c:v>16.604041140441119</c:v>
                </c:pt>
                <c:pt idx="8">
                  <c:v>10.640559793619104</c:v>
                </c:pt>
                <c:pt idx="9">
                  <c:v>16.230606155221246</c:v>
                </c:pt>
                <c:pt idx="10">
                  <c:v>12.191464363824236</c:v>
                </c:pt>
                <c:pt idx="11">
                  <c:v>6.1472519860962649</c:v>
                </c:pt>
                <c:pt idx="12">
                  <c:v>1.7078204179834691</c:v>
                </c:pt>
                <c:pt idx="13">
                  <c:v>0</c:v>
                </c:pt>
              </c:numCache>
            </c:numRef>
          </c:xVal>
          <c:yVal>
            <c:numRef>
              <c:f>'21'!$A$2:$A$15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16992"/>
        <c:axId val="42668032"/>
      </c:scatterChart>
      <c:scatterChart>
        <c:scatterStyle val="smoothMarker"/>
        <c:varyColors val="0"/>
        <c:ser>
          <c:idx val="2"/>
          <c:order val="2"/>
          <c:tx>
            <c:v>wrnBouwDroog</c:v>
          </c:tx>
          <c:spPr>
            <a:ln w="28575">
              <a:noFill/>
            </a:ln>
          </c:spPr>
          <c:xVal>
            <c:numRef>
              <c:f>'21'!$F$2:$F$15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9</c:v>
                </c:pt>
                <c:pt idx="10">
                  <c:v>13</c:v>
                </c:pt>
                <c:pt idx="11">
                  <c:v>22</c:v>
                </c:pt>
                <c:pt idx="12">
                  <c:v>31</c:v>
                </c:pt>
                <c:pt idx="13">
                  <c:v>35</c:v>
                </c:pt>
              </c:numCache>
            </c:numRef>
          </c:xVal>
          <c:yVal>
            <c:numRef>
              <c:f>'21'!$B$2:$B$15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ser>
          <c:idx val="3"/>
          <c:order val="3"/>
          <c:tx>
            <c:v>estBouwDroog</c:v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'21'!$M$2:$M$15</c:f>
              <c:numCache>
                <c:formatCode>0.0</c:formatCode>
                <c:ptCount val="14"/>
                <c:pt idx="0">
                  <c:v>3.5325162210224081E-2</c:v>
                </c:pt>
                <c:pt idx="1">
                  <c:v>3.5325162210224081E-2</c:v>
                </c:pt>
                <c:pt idx="2">
                  <c:v>3.5325162210224081E-2</c:v>
                </c:pt>
                <c:pt idx="3">
                  <c:v>6.3014825711161793E-2</c:v>
                </c:pt>
                <c:pt idx="4">
                  <c:v>1.0344876398952336</c:v>
                </c:pt>
                <c:pt idx="5">
                  <c:v>1.0344876398952336</c:v>
                </c:pt>
                <c:pt idx="6">
                  <c:v>1.0344876398952336</c:v>
                </c:pt>
                <c:pt idx="7">
                  <c:v>1.5078092764548305</c:v>
                </c:pt>
                <c:pt idx="8">
                  <c:v>1.5078092764548305</c:v>
                </c:pt>
                <c:pt idx="9">
                  <c:v>8.9071428385709073</c:v>
                </c:pt>
                <c:pt idx="10">
                  <c:v>13.253064275047052</c:v>
                </c:pt>
                <c:pt idx="11">
                  <c:v>22.244799825132219</c:v>
                </c:pt>
                <c:pt idx="12">
                  <c:v>30.530240714594054</c:v>
                </c:pt>
                <c:pt idx="13">
                  <c:v>34.443457079819105</c:v>
                </c:pt>
              </c:numCache>
            </c:numRef>
          </c:xVal>
          <c:yVal>
            <c:numRef>
              <c:f>'21'!$B$2:$B$15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80320"/>
        <c:axId val="42669952"/>
      </c:scatterChart>
      <c:valAx>
        <c:axId val="42116992"/>
        <c:scaling>
          <c:orientation val="minMax"/>
          <c:max val="45"/>
          <c:min val="0"/>
        </c:scaling>
        <c:delete val="0"/>
        <c:axPos val="t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Schade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668032"/>
        <c:crosses val="autoZero"/>
        <c:crossBetween val="midCat"/>
        <c:majorUnit val="5"/>
      </c:valAx>
      <c:valAx>
        <c:axId val="42668032"/>
        <c:scaling>
          <c:orientation val="maxMin"/>
          <c:max val="16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GHG (cm-mv)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116992"/>
        <c:crosses val="autoZero"/>
        <c:crossBetween val="midCat"/>
      </c:valAx>
      <c:valAx>
        <c:axId val="42669952"/>
        <c:scaling>
          <c:orientation val="maxMin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GLG</a:t>
                </a:r>
                <a:r>
                  <a:rPr lang="nl-NL" baseline="0"/>
                  <a:t> (cm-mv)</a:t>
                </a:r>
                <a:endParaRPr lang="nl-N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680320"/>
        <c:crosses val="max"/>
        <c:crossBetween val="midCat"/>
        <c:majorUnit val="40"/>
      </c:valAx>
      <c:valAx>
        <c:axId val="42680320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426699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solidFill>
      <a:srgbClr val="FFFFCC"/>
    </a:solidFill>
  </c:sp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Grasland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wrnGrasNat</c:v>
          </c:tx>
          <c:spPr>
            <a:ln w="28575">
              <a:noFill/>
            </a:ln>
          </c:spPr>
          <c:xVal>
            <c:numRef>
              <c:f>'22'!$C$2:$C$15</c:f>
              <c:numCache>
                <c:formatCode>General</c:formatCode>
                <c:ptCount val="14"/>
                <c:pt idx="0">
                  <c:v>27</c:v>
                </c:pt>
                <c:pt idx="1">
                  <c:v>22</c:v>
                </c:pt>
                <c:pt idx="2">
                  <c:v>18</c:v>
                </c:pt>
                <c:pt idx="3">
                  <c:v>11</c:v>
                </c:pt>
                <c:pt idx="4">
                  <c:v>18</c:v>
                </c:pt>
                <c:pt idx="5">
                  <c:v>14</c:v>
                </c:pt>
                <c:pt idx="6">
                  <c:v>11</c:v>
                </c:pt>
                <c:pt idx="7">
                  <c:v>6</c:v>
                </c:pt>
                <c:pt idx="8">
                  <c:v>1</c:v>
                </c:pt>
                <c:pt idx="9">
                  <c:v>6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xVal>
          <c:yVal>
            <c:numRef>
              <c:f>'22'!$A$2:$A$15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ser>
          <c:idx val="1"/>
          <c:order val="1"/>
          <c:tx>
            <c:v>estGrasNat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'22'!$G$2:$G$15</c:f>
              <c:numCache>
                <c:formatCode>0.0</c:formatCode>
                <c:ptCount val="14"/>
                <c:pt idx="0">
                  <c:v>27.380477721552158</c:v>
                </c:pt>
                <c:pt idx="1">
                  <c:v>22.055798247036019</c:v>
                </c:pt>
                <c:pt idx="2">
                  <c:v>18.057347205921229</c:v>
                </c:pt>
                <c:pt idx="3">
                  <c:v>9.6624556744913157</c:v>
                </c:pt>
                <c:pt idx="4">
                  <c:v>17.390584890658793</c:v>
                </c:pt>
                <c:pt idx="5">
                  <c:v>13.392133849544003</c:v>
                </c:pt>
                <c:pt idx="6">
                  <c:v>10.331426212172731</c:v>
                </c:pt>
                <c:pt idx="7">
                  <c:v>6.0639945829140789</c:v>
                </c:pt>
                <c:pt idx="8">
                  <c:v>1.512843759347303</c:v>
                </c:pt>
                <c:pt idx="9">
                  <c:v>7.944657041666872</c:v>
                </c:pt>
                <c:pt idx="10">
                  <c:v>4.5557784770055347</c:v>
                </c:pt>
                <c:pt idx="11">
                  <c:v>0.24508688531280692</c:v>
                </c:pt>
                <c:pt idx="12">
                  <c:v>0</c:v>
                </c:pt>
                <c:pt idx="13">
                  <c:v>0</c:v>
                </c:pt>
              </c:numCache>
            </c:numRef>
          </c:xVal>
          <c:yVal>
            <c:numRef>
              <c:f>'22'!$A$2:$A$15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60256"/>
        <c:axId val="41762176"/>
      </c:scatterChart>
      <c:scatterChart>
        <c:scatterStyle val="smoothMarker"/>
        <c:varyColors val="0"/>
        <c:ser>
          <c:idx val="2"/>
          <c:order val="2"/>
          <c:tx>
            <c:v>wrnGrasDroog</c:v>
          </c:tx>
          <c:spPr>
            <a:ln w="28575">
              <a:noFill/>
            </a:ln>
          </c:spPr>
          <c:xVal>
            <c:numRef>
              <c:f>'22'!$D$2:$D$15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5</c:v>
                </c:pt>
                <c:pt idx="10">
                  <c:v>8</c:v>
                </c:pt>
                <c:pt idx="11">
                  <c:v>14</c:v>
                </c:pt>
                <c:pt idx="12">
                  <c:v>25</c:v>
                </c:pt>
                <c:pt idx="13">
                  <c:v>36</c:v>
                </c:pt>
              </c:numCache>
            </c:numRef>
          </c:xVal>
          <c:yVal>
            <c:numRef>
              <c:f>'22'!$B$2:$B$15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ser>
          <c:idx val="3"/>
          <c:order val="3"/>
          <c:tx>
            <c:v>estGrasDroog</c:v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'22'!$I$2:$I$15</c:f>
              <c:numCache>
                <c:formatCode>0.0</c:formatCode>
                <c:ptCount val="14"/>
                <c:pt idx="0">
                  <c:v>7.111707059939576E-2</c:v>
                </c:pt>
                <c:pt idx="1">
                  <c:v>7.111707059939576E-2</c:v>
                </c:pt>
                <c:pt idx="2">
                  <c:v>7.111707059939576E-2</c:v>
                </c:pt>
                <c:pt idx="3">
                  <c:v>0.11112046891392335</c:v>
                </c:pt>
                <c:pt idx="4">
                  <c:v>0.96326895109176913</c:v>
                </c:pt>
                <c:pt idx="5">
                  <c:v>0.96326895109176913</c:v>
                </c:pt>
                <c:pt idx="6">
                  <c:v>0.96326895109176913</c:v>
                </c:pt>
                <c:pt idx="7">
                  <c:v>1.2913802568423627</c:v>
                </c:pt>
                <c:pt idx="8">
                  <c:v>1.2913802568423627</c:v>
                </c:pt>
                <c:pt idx="9">
                  <c:v>5.4962584350261956</c:v>
                </c:pt>
                <c:pt idx="10">
                  <c:v>7.9778632102082003</c:v>
                </c:pt>
                <c:pt idx="11">
                  <c:v>14.372034944663277</c:v>
                </c:pt>
                <c:pt idx="12">
                  <c:v>24.663594884001423</c:v>
                </c:pt>
                <c:pt idx="13">
                  <c:v>35.922207382375575</c:v>
                </c:pt>
              </c:numCache>
            </c:numRef>
          </c:xVal>
          <c:yVal>
            <c:numRef>
              <c:f>'22'!$B$2:$B$15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66272"/>
        <c:axId val="41764352"/>
      </c:scatterChart>
      <c:valAx>
        <c:axId val="41760256"/>
        <c:scaling>
          <c:orientation val="minMax"/>
          <c:max val="40"/>
          <c:min val="0"/>
        </c:scaling>
        <c:delete val="0"/>
        <c:axPos val="t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Schade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762176"/>
        <c:crosses val="autoZero"/>
        <c:crossBetween val="midCat"/>
        <c:majorUnit val="5"/>
      </c:valAx>
      <c:valAx>
        <c:axId val="41762176"/>
        <c:scaling>
          <c:orientation val="maxMin"/>
          <c:max val="160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GHG (cm-mv)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760256"/>
        <c:crosses val="autoZero"/>
        <c:crossBetween val="midCat"/>
      </c:valAx>
      <c:valAx>
        <c:axId val="41764352"/>
        <c:scaling>
          <c:orientation val="maxMin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GLG</a:t>
                </a:r>
                <a:r>
                  <a:rPr lang="nl-NL" baseline="0"/>
                  <a:t> (cm-mv)</a:t>
                </a:r>
                <a:endParaRPr lang="nl-N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766272"/>
        <c:crosses val="max"/>
        <c:crossBetween val="midCat"/>
        <c:majorUnit val="40"/>
      </c:valAx>
      <c:valAx>
        <c:axId val="41766272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417643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accent3">
        <a:lumMod val="20000"/>
        <a:lumOff val="80000"/>
      </a:schemeClr>
    </a:solidFill>
  </c:sp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Bouwland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wrnBouwNat</c:v>
          </c:tx>
          <c:spPr>
            <a:ln w="28575">
              <a:noFill/>
            </a:ln>
          </c:spPr>
          <c:xVal>
            <c:numRef>
              <c:f>'22'!$E$2:$E$15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35</c:v>
                </c:pt>
                <c:pt idx="5">
                  <c:v>30</c:v>
                </c:pt>
                <c:pt idx="6">
                  <c:v>26</c:v>
                </c:pt>
                <c:pt idx="7">
                  <c:v>19</c:v>
                </c:pt>
                <c:pt idx="8">
                  <c:v>9</c:v>
                </c:pt>
                <c:pt idx="9">
                  <c:v>17</c:v>
                </c:pt>
                <c:pt idx="10">
                  <c:v>12</c:v>
                </c:pt>
                <c:pt idx="11">
                  <c:v>7</c:v>
                </c:pt>
                <c:pt idx="12">
                  <c:v>4</c:v>
                </c:pt>
                <c:pt idx="13">
                  <c:v>4</c:v>
                </c:pt>
              </c:numCache>
            </c:numRef>
          </c:xVal>
          <c:yVal>
            <c:numRef>
              <c:f>'22'!$A$2:$A$15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ser>
          <c:idx val="1"/>
          <c:order val="1"/>
          <c:tx>
            <c:v>estBouwNat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'22'!$K$2:$K$15</c:f>
              <c:numCache>
                <c:formatCode>0.0</c:formatCode>
                <c:ptCount val="14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34.073742449483348</c:v>
                </c:pt>
                <c:pt idx="5">
                  <c:v>30.005190921192884</c:v>
                </c:pt>
                <c:pt idx="6">
                  <c:v>26.675379621907748</c:v>
                </c:pt>
                <c:pt idx="7">
                  <c:v>17.48962864880631</c:v>
                </c:pt>
                <c:pt idx="8">
                  <c:v>11.177003181397655</c:v>
                </c:pt>
                <c:pt idx="9">
                  <c:v>17.414253078029709</c:v>
                </c:pt>
                <c:pt idx="10">
                  <c:v>13.139318922823584</c:v>
                </c:pt>
                <c:pt idx="11">
                  <c:v>6.7413414807424257</c:v>
                </c:pt>
                <c:pt idx="12">
                  <c:v>2.0419963456463446</c:v>
                </c:pt>
                <c:pt idx="13">
                  <c:v>0</c:v>
                </c:pt>
              </c:numCache>
            </c:numRef>
          </c:xVal>
          <c:yVal>
            <c:numRef>
              <c:f>'22'!$A$2:$A$15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02752"/>
        <c:axId val="41825408"/>
      </c:scatterChart>
      <c:scatterChart>
        <c:scatterStyle val="smoothMarker"/>
        <c:varyColors val="0"/>
        <c:ser>
          <c:idx val="2"/>
          <c:order val="2"/>
          <c:tx>
            <c:v>wrnBouwDroog</c:v>
          </c:tx>
          <c:spPr>
            <a:ln w="28575">
              <a:noFill/>
            </a:ln>
          </c:spPr>
          <c:xVal>
            <c:numRef>
              <c:f>'22'!$F$2:$F$15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5</c:v>
                </c:pt>
                <c:pt idx="11">
                  <c:v>13</c:v>
                </c:pt>
                <c:pt idx="12">
                  <c:v>25</c:v>
                </c:pt>
                <c:pt idx="13">
                  <c:v>34</c:v>
                </c:pt>
              </c:numCache>
            </c:numRef>
          </c:xVal>
          <c:yVal>
            <c:numRef>
              <c:f>'22'!$B$2:$B$15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ser>
          <c:idx val="3"/>
          <c:order val="3"/>
          <c:tx>
            <c:v>estBouwDroog</c:v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'22'!$M$2:$M$15</c:f>
              <c:numCache>
                <c:formatCode>0.0</c:formatCode>
                <c:ptCount val="14"/>
                <c:pt idx="0">
                  <c:v>6.5980852808505963E-3</c:v>
                </c:pt>
                <c:pt idx="1">
                  <c:v>6.5980852808505963E-3</c:v>
                </c:pt>
                <c:pt idx="2">
                  <c:v>6.5980852808505963E-3</c:v>
                </c:pt>
                <c:pt idx="3">
                  <c:v>1.2313366425942829E-2</c:v>
                </c:pt>
                <c:pt idx="4">
                  <c:v>0.25652015523187355</c:v>
                </c:pt>
                <c:pt idx="5">
                  <c:v>0.25652015523187355</c:v>
                </c:pt>
                <c:pt idx="6">
                  <c:v>0.25652015523187355</c:v>
                </c:pt>
                <c:pt idx="7">
                  <c:v>0.38923053232135962</c:v>
                </c:pt>
                <c:pt idx="8">
                  <c:v>0.38923053232135962</c:v>
                </c:pt>
                <c:pt idx="9">
                  <c:v>3.1709567290381857</c:v>
                </c:pt>
                <c:pt idx="10">
                  <c:v>5.4877848271429723</c:v>
                </c:pt>
                <c:pt idx="11">
                  <c:v>12.804176488389754</c:v>
                </c:pt>
                <c:pt idx="12">
                  <c:v>25.025832825528312</c:v>
                </c:pt>
                <c:pt idx="13">
                  <c:v>33.74668328362101</c:v>
                </c:pt>
              </c:numCache>
            </c:numRef>
          </c:xVal>
          <c:yVal>
            <c:numRef>
              <c:f>'22'!$B$2:$B$15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29504"/>
        <c:axId val="41827328"/>
      </c:scatterChart>
      <c:valAx>
        <c:axId val="41802752"/>
        <c:scaling>
          <c:orientation val="minMax"/>
          <c:max val="45"/>
          <c:min val="0"/>
        </c:scaling>
        <c:delete val="0"/>
        <c:axPos val="t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Schade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825408"/>
        <c:crosses val="autoZero"/>
        <c:crossBetween val="midCat"/>
        <c:majorUnit val="5"/>
      </c:valAx>
      <c:valAx>
        <c:axId val="41825408"/>
        <c:scaling>
          <c:orientation val="maxMin"/>
          <c:max val="16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GHG (cm-mv)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802752"/>
        <c:crosses val="autoZero"/>
        <c:crossBetween val="midCat"/>
      </c:valAx>
      <c:valAx>
        <c:axId val="41827328"/>
        <c:scaling>
          <c:orientation val="maxMin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GLG</a:t>
                </a:r>
                <a:r>
                  <a:rPr lang="nl-NL" baseline="0"/>
                  <a:t> (cm-mv)</a:t>
                </a:r>
                <a:endParaRPr lang="nl-N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829504"/>
        <c:crosses val="max"/>
        <c:crossBetween val="midCat"/>
        <c:majorUnit val="40"/>
      </c:valAx>
      <c:valAx>
        <c:axId val="41829504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418273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solidFill>
      <a:srgbClr val="FFFFCC"/>
    </a:solidFill>
  </c:sp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Grasland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wrnGrasNat</c:v>
          </c:tx>
          <c:spPr>
            <a:ln w="28575">
              <a:noFill/>
            </a:ln>
          </c:spPr>
          <c:xVal>
            <c:numRef>
              <c:f>'23'!$C$2:$C$15</c:f>
              <c:numCache>
                <c:formatCode>General</c:formatCode>
                <c:ptCount val="14"/>
                <c:pt idx="0">
                  <c:v>29</c:v>
                </c:pt>
                <c:pt idx="1">
                  <c:v>24</c:v>
                </c:pt>
                <c:pt idx="2">
                  <c:v>20</c:v>
                </c:pt>
                <c:pt idx="3">
                  <c:v>13</c:v>
                </c:pt>
                <c:pt idx="4">
                  <c:v>21</c:v>
                </c:pt>
                <c:pt idx="5">
                  <c:v>17</c:v>
                </c:pt>
                <c:pt idx="6">
                  <c:v>14</c:v>
                </c:pt>
                <c:pt idx="7">
                  <c:v>9</c:v>
                </c:pt>
                <c:pt idx="8">
                  <c:v>3</c:v>
                </c:pt>
                <c:pt idx="9">
                  <c:v>9</c:v>
                </c:pt>
                <c:pt idx="10">
                  <c:v>5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</c:numCache>
            </c:numRef>
          </c:xVal>
          <c:yVal>
            <c:numRef>
              <c:f>'23'!$A$2:$A$15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ser>
          <c:idx val="1"/>
          <c:order val="1"/>
          <c:tx>
            <c:v>estGrasNat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'23'!$G$2:$G$15</c:f>
              <c:numCache>
                <c:formatCode>0.0</c:formatCode>
                <c:ptCount val="14"/>
                <c:pt idx="0">
                  <c:v>30.378396173161697</c:v>
                </c:pt>
                <c:pt idx="1">
                  <c:v>24.030859988314869</c:v>
                </c:pt>
                <c:pt idx="2">
                  <c:v>19.264317177938295</c:v>
                </c:pt>
                <c:pt idx="3">
                  <c:v>11.172233234651832</c:v>
                </c:pt>
                <c:pt idx="4">
                  <c:v>21.496895962612623</c:v>
                </c:pt>
                <c:pt idx="5">
                  <c:v>16.730353152236049</c:v>
                </c:pt>
                <c:pt idx="6">
                  <c:v>13.081691749717239</c:v>
                </c:pt>
                <c:pt idx="7">
                  <c:v>7.9962445570751477</c:v>
                </c:pt>
                <c:pt idx="8">
                  <c:v>2.5708298117283026</c:v>
                </c:pt>
                <c:pt idx="9">
                  <c:v>10.239191247830925</c:v>
                </c:pt>
                <c:pt idx="10">
                  <c:v>6.1993203377807795</c:v>
                </c:pt>
                <c:pt idx="11">
                  <c:v>1.060556735489532</c:v>
                </c:pt>
                <c:pt idx="12">
                  <c:v>0</c:v>
                </c:pt>
                <c:pt idx="13">
                  <c:v>0</c:v>
                </c:pt>
              </c:numCache>
            </c:numRef>
          </c:xVal>
          <c:yVal>
            <c:numRef>
              <c:f>'23'!$A$2:$A$15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204800"/>
        <c:axId val="240219264"/>
      </c:scatterChart>
      <c:scatterChart>
        <c:scatterStyle val="smoothMarker"/>
        <c:varyColors val="0"/>
        <c:ser>
          <c:idx val="2"/>
          <c:order val="2"/>
          <c:tx>
            <c:v>wrnGrasDroog</c:v>
          </c:tx>
          <c:spPr>
            <a:ln w="28575">
              <a:noFill/>
            </a:ln>
          </c:spPr>
          <c:xVal>
            <c:numRef>
              <c:f>'23'!$D$2:$D$15</c:f>
              <c:numCache>
                <c:formatCode>General</c:formatCode>
                <c:ptCount val="1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14</c:v>
                </c:pt>
                <c:pt idx="10">
                  <c:v>16</c:v>
                </c:pt>
                <c:pt idx="11">
                  <c:v>18</c:v>
                </c:pt>
                <c:pt idx="12">
                  <c:v>21</c:v>
                </c:pt>
                <c:pt idx="13">
                  <c:v>25</c:v>
                </c:pt>
              </c:numCache>
            </c:numRef>
          </c:xVal>
          <c:yVal>
            <c:numRef>
              <c:f>'23'!$B$2:$B$15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ser>
          <c:idx val="3"/>
          <c:order val="3"/>
          <c:tx>
            <c:v>estGrasDroog</c:v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'23'!$I$2:$I$15</c:f>
              <c:numCache>
                <c:formatCode>0.0</c:formatCode>
                <c:ptCount val="14"/>
                <c:pt idx="0">
                  <c:v>3.3410241164753094</c:v>
                </c:pt>
                <c:pt idx="1">
                  <c:v>3.3410241164753094</c:v>
                </c:pt>
                <c:pt idx="2">
                  <c:v>3.3410241164753094</c:v>
                </c:pt>
                <c:pt idx="3">
                  <c:v>3.9845102632887501</c:v>
                </c:pt>
                <c:pt idx="4">
                  <c:v>8.6577345923651521</c:v>
                </c:pt>
                <c:pt idx="5">
                  <c:v>8.6577345923651521</c:v>
                </c:pt>
                <c:pt idx="6">
                  <c:v>8.6577345923651521</c:v>
                </c:pt>
                <c:pt idx="7">
                  <c:v>9.5048268657403661</c:v>
                </c:pt>
                <c:pt idx="8">
                  <c:v>9.5048268657403661</c:v>
                </c:pt>
                <c:pt idx="9">
                  <c:v>14.39872762772805</c:v>
                </c:pt>
                <c:pt idx="10">
                  <c:v>15.855733127584358</c:v>
                </c:pt>
                <c:pt idx="11">
                  <c:v>18.41090403827485</c:v>
                </c:pt>
                <c:pt idx="12">
                  <c:v>21.358145398274132</c:v>
                </c:pt>
                <c:pt idx="13">
                  <c:v>24.865366216861212</c:v>
                </c:pt>
              </c:numCache>
            </c:numRef>
          </c:xVal>
          <c:yVal>
            <c:numRef>
              <c:f>'23'!$B$2:$B$15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223360"/>
        <c:axId val="240221184"/>
      </c:scatterChart>
      <c:valAx>
        <c:axId val="240204800"/>
        <c:scaling>
          <c:orientation val="minMax"/>
          <c:max val="40"/>
          <c:min val="0"/>
        </c:scaling>
        <c:delete val="0"/>
        <c:axPos val="t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Schade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0219264"/>
        <c:crosses val="autoZero"/>
        <c:crossBetween val="midCat"/>
        <c:majorUnit val="5"/>
      </c:valAx>
      <c:valAx>
        <c:axId val="240219264"/>
        <c:scaling>
          <c:orientation val="maxMin"/>
          <c:max val="160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GHG (cm-mv)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0204800"/>
        <c:crosses val="autoZero"/>
        <c:crossBetween val="midCat"/>
      </c:valAx>
      <c:valAx>
        <c:axId val="240221184"/>
        <c:scaling>
          <c:orientation val="maxMin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GLG</a:t>
                </a:r>
                <a:r>
                  <a:rPr lang="nl-NL" baseline="0"/>
                  <a:t> (cm-mv)</a:t>
                </a:r>
                <a:endParaRPr lang="nl-N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0223360"/>
        <c:crosses val="max"/>
        <c:crossBetween val="midCat"/>
        <c:majorUnit val="40"/>
      </c:valAx>
      <c:valAx>
        <c:axId val="240223360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402211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accent3">
        <a:lumMod val="20000"/>
        <a:lumOff val="80000"/>
      </a:schemeClr>
    </a:solidFill>
  </c:sp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Bouwland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wrnBouwNat</c:v>
          </c:tx>
          <c:spPr>
            <a:ln w="28575">
              <a:noFill/>
            </a:ln>
          </c:spPr>
          <c:xVal>
            <c:numRef>
              <c:f>'23'!$E$2:$E$15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37</c:v>
                </c:pt>
                <c:pt idx="5">
                  <c:v>32</c:v>
                </c:pt>
                <c:pt idx="6">
                  <c:v>28</c:v>
                </c:pt>
                <c:pt idx="7">
                  <c:v>21</c:v>
                </c:pt>
                <c:pt idx="8">
                  <c:v>11</c:v>
                </c:pt>
                <c:pt idx="9">
                  <c:v>19</c:v>
                </c:pt>
                <c:pt idx="10">
                  <c:v>14</c:v>
                </c:pt>
                <c:pt idx="11">
                  <c:v>8</c:v>
                </c:pt>
                <c:pt idx="12">
                  <c:v>5</c:v>
                </c:pt>
                <c:pt idx="13">
                  <c:v>5</c:v>
                </c:pt>
              </c:numCache>
            </c:numRef>
          </c:xVal>
          <c:yVal>
            <c:numRef>
              <c:f>'23'!$A$2:$A$15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ser>
          <c:idx val="1"/>
          <c:order val="1"/>
          <c:tx>
            <c:v>estBouwNat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'23'!$K$2:$K$15</c:f>
              <c:numCache>
                <c:formatCode>0.0</c:formatCode>
                <c:ptCount val="14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36.626453466695821</c:v>
                </c:pt>
                <c:pt idx="5">
                  <c:v>32.126770713309234</c:v>
                </c:pt>
                <c:pt idx="6">
                  <c:v>28.444110097795104</c:v>
                </c:pt>
                <c:pt idx="7">
                  <c:v>19.221676461516328</c:v>
                </c:pt>
                <c:pt idx="8">
                  <c:v>12.240122523517449</c:v>
                </c:pt>
                <c:pt idx="9">
                  <c:v>19.682100840451934</c:v>
                </c:pt>
                <c:pt idx="10">
                  <c:v>14.95533415145473</c:v>
                </c:pt>
                <c:pt idx="11">
                  <c:v>7.8795632906840005</c:v>
                </c:pt>
                <c:pt idx="12">
                  <c:v>2.6822471166229147</c:v>
                </c:pt>
                <c:pt idx="13">
                  <c:v>0</c:v>
                </c:pt>
              </c:numCache>
            </c:numRef>
          </c:xVal>
          <c:yVal>
            <c:numRef>
              <c:f>'23'!$A$2:$A$15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251648"/>
        <c:axId val="240253568"/>
      </c:scatterChart>
      <c:scatterChart>
        <c:scatterStyle val="smoothMarker"/>
        <c:varyColors val="0"/>
        <c:ser>
          <c:idx val="2"/>
          <c:order val="2"/>
          <c:tx>
            <c:v>wrnBouwDroog</c:v>
          </c:tx>
          <c:spPr>
            <a:ln w="28575">
              <a:noFill/>
            </a:ln>
          </c:spPr>
          <c:xVal>
            <c:numRef>
              <c:f>'23'!$F$2:$F$15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9</c:v>
                </c:pt>
                <c:pt idx="8">
                  <c:v>9</c:v>
                </c:pt>
                <c:pt idx="9">
                  <c:v>13</c:v>
                </c:pt>
                <c:pt idx="10">
                  <c:v>14</c:v>
                </c:pt>
                <c:pt idx="11">
                  <c:v>16</c:v>
                </c:pt>
                <c:pt idx="12">
                  <c:v>19</c:v>
                </c:pt>
                <c:pt idx="13">
                  <c:v>22</c:v>
                </c:pt>
              </c:numCache>
            </c:numRef>
          </c:xVal>
          <c:yVal>
            <c:numRef>
              <c:f>'23'!$B$2:$B$15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ser>
          <c:idx val="3"/>
          <c:order val="3"/>
          <c:tx>
            <c:v>estBouwDroog</c:v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'23'!$M$2:$M$15</c:f>
              <c:numCache>
                <c:formatCode>0.0</c:formatCode>
                <c:ptCount val="14"/>
                <c:pt idx="0">
                  <c:v>3.2072946782158773</c:v>
                </c:pt>
                <c:pt idx="1">
                  <c:v>3.2072946782158773</c:v>
                </c:pt>
                <c:pt idx="2">
                  <c:v>3.2072946782158773</c:v>
                </c:pt>
                <c:pt idx="3">
                  <c:v>3.805741165210033</c:v>
                </c:pt>
                <c:pt idx="4">
                  <c:v>8.0365177063471158</c:v>
                </c:pt>
                <c:pt idx="5">
                  <c:v>8.0365177063471158</c:v>
                </c:pt>
                <c:pt idx="6">
                  <c:v>8.0365177063471158</c:v>
                </c:pt>
                <c:pt idx="7">
                  <c:v>8.7847448528440815</c:v>
                </c:pt>
                <c:pt idx="8">
                  <c:v>8.7847448528440815</c:v>
                </c:pt>
                <c:pt idx="9">
                  <c:v>13.0147507930998</c:v>
                </c:pt>
                <c:pt idx="10">
                  <c:v>14.246829239364978</c:v>
                </c:pt>
                <c:pt idx="11">
                  <c:v>16.381356213504709</c:v>
                </c:pt>
                <c:pt idx="12">
                  <c:v>18.806984030961559</c:v>
                </c:pt>
                <c:pt idx="13">
                  <c:v>21.653578126551526</c:v>
                </c:pt>
              </c:numCache>
            </c:numRef>
          </c:xVal>
          <c:yVal>
            <c:numRef>
              <c:f>'23'!$B$2:$B$15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265856"/>
        <c:axId val="240263936"/>
      </c:scatterChart>
      <c:valAx>
        <c:axId val="240251648"/>
        <c:scaling>
          <c:orientation val="minMax"/>
          <c:max val="45"/>
          <c:min val="0"/>
        </c:scaling>
        <c:delete val="0"/>
        <c:axPos val="t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Schade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0253568"/>
        <c:crosses val="autoZero"/>
        <c:crossBetween val="midCat"/>
        <c:majorUnit val="5"/>
      </c:valAx>
      <c:valAx>
        <c:axId val="240253568"/>
        <c:scaling>
          <c:orientation val="maxMin"/>
          <c:max val="16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GHG (cm-mv)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0251648"/>
        <c:crosses val="autoZero"/>
        <c:crossBetween val="midCat"/>
      </c:valAx>
      <c:valAx>
        <c:axId val="240263936"/>
        <c:scaling>
          <c:orientation val="maxMin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GLG</a:t>
                </a:r>
                <a:r>
                  <a:rPr lang="nl-NL" baseline="0"/>
                  <a:t> (cm-mv)</a:t>
                </a:r>
                <a:endParaRPr lang="nl-N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0265856"/>
        <c:crosses val="max"/>
        <c:crossBetween val="midCat"/>
        <c:majorUnit val="40"/>
      </c:valAx>
      <c:valAx>
        <c:axId val="24026585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402639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solidFill>
      <a:srgbClr val="FFFFCC"/>
    </a:solidFill>
  </c:sp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Grasland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wrnGrasNat</c:v>
          </c:tx>
          <c:spPr>
            <a:ln w="28575">
              <a:noFill/>
            </a:ln>
          </c:spPr>
          <c:xVal>
            <c:numRef>
              <c:f>'24'!$C$2:$C$15</c:f>
              <c:numCache>
                <c:formatCode>General</c:formatCode>
                <c:ptCount val="14"/>
                <c:pt idx="0">
                  <c:v>28</c:v>
                </c:pt>
                <c:pt idx="1">
                  <c:v>23</c:v>
                </c:pt>
                <c:pt idx="2">
                  <c:v>19</c:v>
                </c:pt>
                <c:pt idx="3">
                  <c:v>12</c:v>
                </c:pt>
                <c:pt idx="4">
                  <c:v>20</c:v>
                </c:pt>
                <c:pt idx="5">
                  <c:v>16</c:v>
                </c:pt>
                <c:pt idx="6">
                  <c:v>13</c:v>
                </c:pt>
                <c:pt idx="7">
                  <c:v>8</c:v>
                </c:pt>
                <c:pt idx="8">
                  <c:v>2</c:v>
                </c:pt>
                <c:pt idx="9">
                  <c:v>8</c:v>
                </c:pt>
                <c:pt idx="10">
                  <c:v>4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</c:numCache>
            </c:numRef>
          </c:xVal>
          <c:yVal>
            <c:numRef>
              <c:f>'24'!$A$2:$A$15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ser>
          <c:idx val="1"/>
          <c:order val="1"/>
          <c:tx>
            <c:v>estGrasNat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'24'!$G$2:$G$15</c:f>
              <c:numCache>
                <c:formatCode>0.0</c:formatCode>
                <c:ptCount val="14"/>
                <c:pt idx="0">
                  <c:v>28.999161736845835</c:v>
                </c:pt>
                <c:pt idx="1">
                  <c:v>23.018970075263049</c:v>
                </c:pt>
                <c:pt idx="2">
                  <c:v>18.528276562205242</c:v>
                </c:pt>
                <c:pt idx="3">
                  <c:v>10.518707065897237</c:v>
                </c:pt>
                <c:pt idx="4">
                  <c:v>20.021896496448615</c:v>
                </c:pt>
                <c:pt idx="5">
                  <c:v>15.531202983390809</c:v>
                </c:pt>
                <c:pt idx="6">
                  <c:v>12.093696861350722</c:v>
                </c:pt>
                <c:pt idx="7">
                  <c:v>7.3022028004577972</c:v>
                </c:pt>
                <c:pt idx="8">
                  <c:v>2.1907675796226731</c:v>
                </c:pt>
                <c:pt idx="9">
                  <c:v>9.4151414831733504</c:v>
                </c:pt>
                <c:pt idx="10">
                  <c:v>5.6090654858139466</c:v>
                </c:pt>
                <c:pt idx="11">
                  <c:v>0.76769226976155103</c:v>
                </c:pt>
                <c:pt idx="12">
                  <c:v>0</c:v>
                </c:pt>
                <c:pt idx="13">
                  <c:v>0</c:v>
                </c:pt>
              </c:numCache>
            </c:numRef>
          </c:xVal>
          <c:yVal>
            <c:numRef>
              <c:f>'24'!$A$2:$A$15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217280"/>
        <c:axId val="279219200"/>
      </c:scatterChart>
      <c:scatterChart>
        <c:scatterStyle val="smoothMarker"/>
        <c:varyColors val="0"/>
        <c:ser>
          <c:idx val="2"/>
          <c:order val="2"/>
          <c:tx>
            <c:v>wrnGrasDroog</c:v>
          </c:tx>
          <c:spPr>
            <a:ln w="28575">
              <a:noFill/>
            </a:ln>
          </c:spPr>
          <c:xVal>
            <c:numRef>
              <c:f>'24'!$D$2:$D$15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9</c:v>
                </c:pt>
                <c:pt idx="10">
                  <c:v>11</c:v>
                </c:pt>
                <c:pt idx="11">
                  <c:v>13</c:v>
                </c:pt>
                <c:pt idx="12">
                  <c:v>17</c:v>
                </c:pt>
                <c:pt idx="13">
                  <c:v>23</c:v>
                </c:pt>
              </c:numCache>
            </c:numRef>
          </c:xVal>
          <c:yVal>
            <c:numRef>
              <c:f>'24'!$B$2:$B$15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ser>
          <c:idx val="3"/>
          <c:order val="3"/>
          <c:tx>
            <c:v>estGrasDroog</c:v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'24'!$I$2:$I$15</c:f>
              <c:numCache>
                <c:formatCode>0.0</c:formatCode>
                <c:ptCount val="14"/>
                <c:pt idx="0">
                  <c:v>1.7800457657272384</c:v>
                </c:pt>
                <c:pt idx="1">
                  <c:v>1.7800457657272384</c:v>
                </c:pt>
                <c:pt idx="2">
                  <c:v>1.7800457657272384</c:v>
                </c:pt>
                <c:pt idx="3">
                  <c:v>2.1262318545716195</c:v>
                </c:pt>
                <c:pt idx="4">
                  <c:v>4.8777431697106159</c:v>
                </c:pt>
                <c:pt idx="5">
                  <c:v>4.8777431697106159</c:v>
                </c:pt>
                <c:pt idx="6">
                  <c:v>4.8777431697106159</c:v>
                </c:pt>
                <c:pt idx="7">
                  <c:v>5.4351443834242712</c:v>
                </c:pt>
                <c:pt idx="8">
                  <c:v>5.4351443834242712</c:v>
                </c:pt>
                <c:pt idx="9">
                  <c:v>9.1676074653848687</c:v>
                </c:pt>
                <c:pt idx="10">
                  <c:v>10.49642358136113</c:v>
                </c:pt>
                <c:pt idx="11">
                  <c:v>13.161136500427991</c:v>
                </c:pt>
                <c:pt idx="12">
                  <c:v>16.947314615291084</c:v>
                </c:pt>
                <c:pt idx="13">
                  <c:v>23.013891941167795</c:v>
                </c:pt>
              </c:numCache>
            </c:numRef>
          </c:xVal>
          <c:yVal>
            <c:numRef>
              <c:f>'24'!$B$2:$B$15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231488"/>
        <c:axId val="279229568"/>
      </c:scatterChart>
      <c:valAx>
        <c:axId val="279217280"/>
        <c:scaling>
          <c:orientation val="minMax"/>
          <c:max val="40"/>
          <c:min val="0"/>
        </c:scaling>
        <c:delete val="0"/>
        <c:axPos val="t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Schade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79219200"/>
        <c:crosses val="autoZero"/>
        <c:crossBetween val="midCat"/>
        <c:majorUnit val="5"/>
      </c:valAx>
      <c:valAx>
        <c:axId val="279219200"/>
        <c:scaling>
          <c:orientation val="maxMin"/>
          <c:max val="160"/>
          <c:min val="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GHG (cm-mv)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79217280"/>
        <c:crosses val="autoZero"/>
        <c:crossBetween val="midCat"/>
      </c:valAx>
      <c:valAx>
        <c:axId val="279229568"/>
        <c:scaling>
          <c:orientation val="maxMin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GLG</a:t>
                </a:r>
                <a:r>
                  <a:rPr lang="nl-NL" baseline="0"/>
                  <a:t> (cm-mv)</a:t>
                </a:r>
                <a:endParaRPr lang="nl-N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79231488"/>
        <c:crosses val="max"/>
        <c:crossBetween val="midCat"/>
        <c:majorUnit val="40"/>
      </c:valAx>
      <c:valAx>
        <c:axId val="279231488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792295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accent3">
        <a:lumMod val="20000"/>
        <a:lumOff val="80000"/>
      </a:schemeClr>
    </a:solidFill>
  </c:sp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Bouwland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wrnBouwNat</c:v>
          </c:tx>
          <c:spPr>
            <a:ln w="28575">
              <a:noFill/>
            </a:ln>
          </c:spPr>
          <c:xVal>
            <c:numRef>
              <c:f>'24'!$E$2:$E$15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36</c:v>
                </c:pt>
                <c:pt idx="5">
                  <c:v>31</c:v>
                </c:pt>
                <c:pt idx="6">
                  <c:v>27</c:v>
                </c:pt>
                <c:pt idx="7">
                  <c:v>20</c:v>
                </c:pt>
                <c:pt idx="8">
                  <c:v>10</c:v>
                </c:pt>
                <c:pt idx="9">
                  <c:v>18</c:v>
                </c:pt>
                <c:pt idx="10">
                  <c:v>13</c:v>
                </c:pt>
                <c:pt idx="11">
                  <c:v>7</c:v>
                </c:pt>
                <c:pt idx="12">
                  <c:v>4</c:v>
                </c:pt>
                <c:pt idx="13">
                  <c:v>4</c:v>
                </c:pt>
              </c:numCache>
            </c:numRef>
          </c:xVal>
          <c:yVal>
            <c:numRef>
              <c:f>'24'!$A$2:$A$15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ser>
          <c:idx val="1"/>
          <c:order val="1"/>
          <c:tx>
            <c:v>estBouwNat</c:v>
          </c:tx>
          <c:spPr>
            <a:ln w="28575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'24'!$K$2:$K$15</c:f>
              <c:numCache>
                <c:formatCode>0.0</c:formatCode>
                <c:ptCount val="14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35.329116719046475</c:v>
                </c:pt>
                <c:pt idx="5">
                  <c:v>31.078793427397713</c:v>
                </c:pt>
                <c:pt idx="6">
                  <c:v>27.600215259286465</c:v>
                </c:pt>
                <c:pt idx="7">
                  <c:v>18.285778666871412</c:v>
                </c:pt>
                <c:pt idx="8">
                  <c:v>11.691122345323988</c:v>
                </c:pt>
                <c:pt idx="9">
                  <c:v>18.370576996525081</c:v>
                </c:pt>
                <c:pt idx="10">
                  <c:v>13.905001853949342</c:v>
                </c:pt>
                <c:pt idx="11">
                  <c:v>7.2212342558088984</c:v>
                </c:pt>
                <c:pt idx="12">
                  <c:v>2.3119362277289346</c:v>
                </c:pt>
                <c:pt idx="13">
                  <c:v>0</c:v>
                </c:pt>
              </c:numCache>
            </c:numRef>
          </c:xVal>
          <c:yVal>
            <c:numRef>
              <c:f>'24'!$A$2:$A$15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25</c:v>
                </c:pt>
                <c:pt idx="10">
                  <c:v>35</c:v>
                </c:pt>
                <c:pt idx="11">
                  <c:v>60</c:v>
                </c:pt>
                <c:pt idx="12">
                  <c:v>100</c:v>
                </c:pt>
                <c:pt idx="13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530112"/>
        <c:axId val="279536384"/>
      </c:scatterChart>
      <c:scatterChart>
        <c:scatterStyle val="smoothMarker"/>
        <c:varyColors val="0"/>
        <c:ser>
          <c:idx val="2"/>
          <c:order val="2"/>
          <c:tx>
            <c:v>wrnBouwDroog</c:v>
          </c:tx>
          <c:spPr>
            <a:ln w="28575">
              <a:noFill/>
            </a:ln>
          </c:spPr>
          <c:xVal>
            <c:numRef>
              <c:f>'24'!$F$2:$F$15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8</c:v>
                </c:pt>
                <c:pt idx="10">
                  <c:v>9</c:v>
                </c:pt>
                <c:pt idx="11">
                  <c:v>11</c:v>
                </c:pt>
                <c:pt idx="12">
                  <c:v>15</c:v>
                </c:pt>
                <c:pt idx="13">
                  <c:v>20</c:v>
                </c:pt>
              </c:numCache>
            </c:numRef>
          </c:xVal>
          <c:yVal>
            <c:numRef>
              <c:f>'24'!$B$2:$B$15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ser>
          <c:idx val="3"/>
          <c:order val="3"/>
          <c:tx>
            <c:v>estBouwDroog</c:v>
          </c:tx>
          <c:spPr>
            <a:ln w="2857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'24'!$M$2:$M$15</c:f>
              <c:numCache>
                <c:formatCode>0.0</c:formatCode>
                <c:ptCount val="14"/>
                <c:pt idx="0">
                  <c:v>1.4927370299406872</c:v>
                </c:pt>
                <c:pt idx="1">
                  <c:v>1.4927370299406872</c:v>
                </c:pt>
                <c:pt idx="2">
                  <c:v>1.4927370299406872</c:v>
                </c:pt>
                <c:pt idx="3">
                  <c:v>1.7889744832754328</c:v>
                </c:pt>
                <c:pt idx="4">
                  <c:v>4.1677251920556806</c:v>
                </c:pt>
                <c:pt idx="5">
                  <c:v>4.1677251920556806</c:v>
                </c:pt>
                <c:pt idx="6">
                  <c:v>4.1677251920556806</c:v>
                </c:pt>
                <c:pt idx="7">
                  <c:v>4.6530053733871757</c:v>
                </c:pt>
                <c:pt idx="8">
                  <c:v>4.6530053733871757</c:v>
                </c:pt>
                <c:pt idx="9">
                  <c:v>7.9166957239957148</c:v>
                </c:pt>
                <c:pt idx="10">
                  <c:v>9.0816449916221842</c:v>
                </c:pt>
                <c:pt idx="11">
                  <c:v>11.417974852720965</c:v>
                </c:pt>
                <c:pt idx="12">
                  <c:v>14.730279093296467</c:v>
                </c:pt>
                <c:pt idx="13">
                  <c:v>19.993504684291242</c:v>
                </c:pt>
              </c:numCache>
            </c:numRef>
          </c:xVal>
          <c:yVal>
            <c:numRef>
              <c:f>'24'!$B$2:$B$15</c:f>
              <c:numCache>
                <c:formatCode>General</c:formatCode>
                <c:ptCount val="14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75</c:v>
                </c:pt>
                <c:pt idx="4">
                  <c:v>105</c:v>
                </c:pt>
                <c:pt idx="5">
                  <c:v>105</c:v>
                </c:pt>
                <c:pt idx="6">
                  <c:v>105</c:v>
                </c:pt>
                <c:pt idx="7">
                  <c:v>110</c:v>
                </c:pt>
                <c:pt idx="8">
                  <c:v>110</c:v>
                </c:pt>
                <c:pt idx="9">
                  <c:v>140</c:v>
                </c:pt>
                <c:pt idx="10">
                  <c:v>150</c:v>
                </c:pt>
                <c:pt idx="11">
                  <c:v>170</c:v>
                </c:pt>
                <c:pt idx="12">
                  <c:v>200</c:v>
                </c:pt>
                <c:pt idx="13">
                  <c:v>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548672"/>
        <c:axId val="279538304"/>
      </c:scatterChart>
      <c:valAx>
        <c:axId val="279530112"/>
        <c:scaling>
          <c:orientation val="minMax"/>
          <c:max val="45"/>
          <c:min val="0"/>
        </c:scaling>
        <c:delete val="0"/>
        <c:axPos val="t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Schade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79536384"/>
        <c:crosses val="autoZero"/>
        <c:crossBetween val="midCat"/>
        <c:majorUnit val="5"/>
      </c:valAx>
      <c:valAx>
        <c:axId val="279536384"/>
        <c:scaling>
          <c:orientation val="maxMin"/>
          <c:max val="160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GHG (cm-mv)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79530112"/>
        <c:crosses val="autoZero"/>
        <c:crossBetween val="midCat"/>
      </c:valAx>
      <c:valAx>
        <c:axId val="279538304"/>
        <c:scaling>
          <c:orientation val="maxMin"/>
          <c:max val="32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GLG</a:t>
                </a:r>
                <a:r>
                  <a:rPr lang="nl-NL" baseline="0"/>
                  <a:t> (cm-mv)</a:t>
                </a:r>
                <a:endParaRPr lang="nl-N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79548672"/>
        <c:crosses val="max"/>
        <c:crossBetween val="midCat"/>
        <c:majorUnit val="40"/>
      </c:valAx>
      <c:valAx>
        <c:axId val="279548672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795383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solidFill>
      <a:srgbClr val="FFFFCC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4.xml"/><Relationship Id="rId1" Type="http://schemas.openxmlformats.org/officeDocument/2006/relationships/chart" Target="../charts/chart33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8.xml"/><Relationship Id="rId1" Type="http://schemas.openxmlformats.org/officeDocument/2006/relationships/chart" Target="../charts/chart37.xm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0.xml"/><Relationship Id="rId1" Type="http://schemas.openxmlformats.org/officeDocument/2006/relationships/chart" Target="../charts/chart39.xm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2.xml"/><Relationship Id="rId1" Type="http://schemas.openxmlformats.org/officeDocument/2006/relationships/chart" Target="../charts/chart41.xml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4.xml"/><Relationship Id="rId1" Type="http://schemas.openxmlformats.org/officeDocument/2006/relationships/chart" Target="../charts/chart43.xml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6.xml"/><Relationship Id="rId1" Type="http://schemas.openxmlformats.org/officeDocument/2006/relationships/chart" Target="../charts/chart45.xml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8.xml"/><Relationship Id="rId1" Type="http://schemas.openxmlformats.org/officeDocument/2006/relationships/chart" Target="../charts/chart4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0</xdr:row>
      <xdr:rowOff>0</xdr:rowOff>
    </xdr:from>
    <xdr:to>
      <xdr:col>5</xdr:col>
      <xdr:colOff>588605</xdr:colOff>
      <xdr:row>4</xdr:row>
      <xdr:rowOff>82967</xdr:rowOff>
    </xdr:to>
    <xdr:grpSp>
      <xdr:nvGrpSpPr>
        <xdr:cNvPr id="2" name="Group 1"/>
        <xdr:cNvGrpSpPr/>
      </xdr:nvGrpSpPr>
      <xdr:grpSpPr>
        <a:xfrm>
          <a:off x="38099" y="0"/>
          <a:ext cx="3598506" cy="844967"/>
          <a:chOff x="7667625" y="3057525"/>
          <a:chExt cx="3266872" cy="828580"/>
        </a:xfrm>
      </xdr:grpSpPr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667625" y="3124200"/>
            <a:ext cx="1438095" cy="761905"/>
          </a:xfrm>
          <a:prstGeom prst="rect">
            <a:avLst/>
          </a:prstGeom>
        </xdr:spPr>
      </xdr:pic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9305925" y="3057525"/>
            <a:ext cx="1628572" cy="819048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0</xdr:colOff>
      <xdr:row>6</xdr:row>
      <xdr:rowOff>138881</xdr:rowOff>
    </xdr:from>
    <xdr:to>
      <xdr:col>7</xdr:col>
      <xdr:colOff>123927</xdr:colOff>
      <xdr:row>15</xdr:row>
      <xdr:rowOff>90027</xdr:rowOff>
    </xdr:to>
    <xdr:grpSp>
      <xdr:nvGrpSpPr>
        <xdr:cNvPr id="5" name="Group 4"/>
        <xdr:cNvGrpSpPr/>
      </xdr:nvGrpSpPr>
      <xdr:grpSpPr>
        <a:xfrm>
          <a:off x="0" y="1281881"/>
          <a:ext cx="4391127" cy="1665646"/>
          <a:chOff x="7658100" y="5334000"/>
          <a:chExt cx="7409524" cy="2943119"/>
        </a:xfrm>
      </xdr:grpSpPr>
      <xdr:pic>
        <xdr:nvPicPr>
          <xdr:cNvPr id="6" name="Picture 5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7658100" y="5334000"/>
            <a:ext cx="6990477" cy="838095"/>
          </a:xfrm>
          <a:prstGeom prst="rect">
            <a:avLst/>
          </a:prstGeom>
        </xdr:spPr>
      </xdr:pic>
      <xdr:pic>
        <xdr:nvPicPr>
          <xdr:cNvPr id="7" name="Picture 6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7658100" y="6286500"/>
            <a:ext cx="6914286" cy="933333"/>
          </a:xfrm>
          <a:prstGeom prst="rect">
            <a:avLst/>
          </a:prstGeom>
        </xdr:spPr>
      </xdr:pic>
      <xdr:pic>
        <xdr:nvPicPr>
          <xdr:cNvPr id="8" name="Picture 7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7658100" y="7429500"/>
            <a:ext cx="7409524" cy="847619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113276</xdr:colOff>
      <xdr:row>16</xdr:row>
      <xdr:rowOff>34054</xdr:rowOff>
    </xdr:from>
    <xdr:to>
      <xdr:col>10</xdr:col>
      <xdr:colOff>614517</xdr:colOff>
      <xdr:row>35</xdr:row>
      <xdr:rowOff>163872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911534</xdr:colOff>
      <xdr:row>16</xdr:row>
      <xdr:rowOff>20483</xdr:rowOff>
    </xdr:from>
    <xdr:to>
      <xdr:col>20</xdr:col>
      <xdr:colOff>501243</xdr:colOff>
      <xdr:row>35</xdr:row>
      <xdr:rowOff>150301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113276</xdr:colOff>
      <xdr:row>16</xdr:row>
      <xdr:rowOff>34054</xdr:rowOff>
    </xdr:from>
    <xdr:to>
      <xdr:col>10</xdr:col>
      <xdr:colOff>614517</xdr:colOff>
      <xdr:row>35</xdr:row>
      <xdr:rowOff>163872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911534</xdr:colOff>
      <xdr:row>16</xdr:row>
      <xdr:rowOff>20483</xdr:rowOff>
    </xdr:from>
    <xdr:to>
      <xdr:col>20</xdr:col>
      <xdr:colOff>501243</xdr:colOff>
      <xdr:row>35</xdr:row>
      <xdr:rowOff>150301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113276</xdr:colOff>
      <xdr:row>16</xdr:row>
      <xdr:rowOff>34054</xdr:rowOff>
    </xdr:from>
    <xdr:to>
      <xdr:col>10</xdr:col>
      <xdr:colOff>614517</xdr:colOff>
      <xdr:row>35</xdr:row>
      <xdr:rowOff>163872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911534</xdr:colOff>
      <xdr:row>16</xdr:row>
      <xdr:rowOff>20483</xdr:rowOff>
    </xdr:from>
    <xdr:to>
      <xdr:col>20</xdr:col>
      <xdr:colOff>501243</xdr:colOff>
      <xdr:row>35</xdr:row>
      <xdr:rowOff>150301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113276</xdr:colOff>
      <xdr:row>16</xdr:row>
      <xdr:rowOff>34054</xdr:rowOff>
    </xdr:from>
    <xdr:to>
      <xdr:col>10</xdr:col>
      <xdr:colOff>614517</xdr:colOff>
      <xdr:row>35</xdr:row>
      <xdr:rowOff>163872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911534</xdr:colOff>
      <xdr:row>16</xdr:row>
      <xdr:rowOff>20483</xdr:rowOff>
    </xdr:from>
    <xdr:to>
      <xdr:col>20</xdr:col>
      <xdr:colOff>501243</xdr:colOff>
      <xdr:row>35</xdr:row>
      <xdr:rowOff>150301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113276</xdr:colOff>
      <xdr:row>16</xdr:row>
      <xdr:rowOff>34054</xdr:rowOff>
    </xdr:from>
    <xdr:to>
      <xdr:col>10</xdr:col>
      <xdr:colOff>614517</xdr:colOff>
      <xdr:row>35</xdr:row>
      <xdr:rowOff>163872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911534</xdr:colOff>
      <xdr:row>16</xdr:row>
      <xdr:rowOff>20483</xdr:rowOff>
    </xdr:from>
    <xdr:to>
      <xdr:col>20</xdr:col>
      <xdr:colOff>501243</xdr:colOff>
      <xdr:row>35</xdr:row>
      <xdr:rowOff>150301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113276</xdr:colOff>
      <xdr:row>16</xdr:row>
      <xdr:rowOff>34054</xdr:rowOff>
    </xdr:from>
    <xdr:to>
      <xdr:col>10</xdr:col>
      <xdr:colOff>614517</xdr:colOff>
      <xdr:row>35</xdr:row>
      <xdr:rowOff>163872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911534</xdr:colOff>
      <xdr:row>16</xdr:row>
      <xdr:rowOff>20483</xdr:rowOff>
    </xdr:from>
    <xdr:to>
      <xdr:col>20</xdr:col>
      <xdr:colOff>501243</xdr:colOff>
      <xdr:row>35</xdr:row>
      <xdr:rowOff>150301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113276</xdr:colOff>
      <xdr:row>16</xdr:row>
      <xdr:rowOff>34054</xdr:rowOff>
    </xdr:from>
    <xdr:to>
      <xdr:col>10</xdr:col>
      <xdr:colOff>614517</xdr:colOff>
      <xdr:row>35</xdr:row>
      <xdr:rowOff>163872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911534</xdr:colOff>
      <xdr:row>16</xdr:row>
      <xdr:rowOff>20483</xdr:rowOff>
    </xdr:from>
    <xdr:to>
      <xdr:col>20</xdr:col>
      <xdr:colOff>501243</xdr:colOff>
      <xdr:row>35</xdr:row>
      <xdr:rowOff>150301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113276</xdr:colOff>
      <xdr:row>16</xdr:row>
      <xdr:rowOff>34054</xdr:rowOff>
    </xdr:from>
    <xdr:to>
      <xdr:col>10</xdr:col>
      <xdr:colOff>614517</xdr:colOff>
      <xdr:row>35</xdr:row>
      <xdr:rowOff>163872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911534</xdr:colOff>
      <xdr:row>16</xdr:row>
      <xdr:rowOff>20483</xdr:rowOff>
    </xdr:from>
    <xdr:to>
      <xdr:col>20</xdr:col>
      <xdr:colOff>501243</xdr:colOff>
      <xdr:row>35</xdr:row>
      <xdr:rowOff>150301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113276</xdr:colOff>
      <xdr:row>16</xdr:row>
      <xdr:rowOff>34054</xdr:rowOff>
    </xdr:from>
    <xdr:to>
      <xdr:col>10</xdr:col>
      <xdr:colOff>614517</xdr:colOff>
      <xdr:row>35</xdr:row>
      <xdr:rowOff>163872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911534</xdr:colOff>
      <xdr:row>16</xdr:row>
      <xdr:rowOff>20483</xdr:rowOff>
    </xdr:from>
    <xdr:to>
      <xdr:col>20</xdr:col>
      <xdr:colOff>501243</xdr:colOff>
      <xdr:row>35</xdr:row>
      <xdr:rowOff>150301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113276</xdr:colOff>
      <xdr:row>16</xdr:row>
      <xdr:rowOff>34054</xdr:rowOff>
    </xdr:from>
    <xdr:to>
      <xdr:col>10</xdr:col>
      <xdr:colOff>614517</xdr:colOff>
      <xdr:row>35</xdr:row>
      <xdr:rowOff>163872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911534</xdr:colOff>
      <xdr:row>16</xdr:row>
      <xdr:rowOff>20483</xdr:rowOff>
    </xdr:from>
    <xdr:to>
      <xdr:col>20</xdr:col>
      <xdr:colOff>501243</xdr:colOff>
      <xdr:row>35</xdr:row>
      <xdr:rowOff>150301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113276</xdr:colOff>
      <xdr:row>16</xdr:row>
      <xdr:rowOff>34054</xdr:rowOff>
    </xdr:from>
    <xdr:to>
      <xdr:col>10</xdr:col>
      <xdr:colOff>614517</xdr:colOff>
      <xdr:row>35</xdr:row>
      <xdr:rowOff>163872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911534</xdr:colOff>
      <xdr:row>16</xdr:row>
      <xdr:rowOff>20483</xdr:rowOff>
    </xdr:from>
    <xdr:to>
      <xdr:col>20</xdr:col>
      <xdr:colOff>501243</xdr:colOff>
      <xdr:row>35</xdr:row>
      <xdr:rowOff>150301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113276</xdr:colOff>
      <xdr:row>16</xdr:row>
      <xdr:rowOff>34054</xdr:rowOff>
    </xdr:from>
    <xdr:to>
      <xdr:col>10</xdr:col>
      <xdr:colOff>614517</xdr:colOff>
      <xdr:row>35</xdr:row>
      <xdr:rowOff>163872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911534</xdr:colOff>
      <xdr:row>16</xdr:row>
      <xdr:rowOff>20483</xdr:rowOff>
    </xdr:from>
    <xdr:to>
      <xdr:col>20</xdr:col>
      <xdr:colOff>501243</xdr:colOff>
      <xdr:row>35</xdr:row>
      <xdr:rowOff>150301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113276</xdr:colOff>
      <xdr:row>16</xdr:row>
      <xdr:rowOff>34054</xdr:rowOff>
    </xdr:from>
    <xdr:to>
      <xdr:col>10</xdr:col>
      <xdr:colOff>614517</xdr:colOff>
      <xdr:row>35</xdr:row>
      <xdr:rowOff>163872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911534</xdr:colOff>
      <xdr:row>16</xdr:row>
      <xdr:rowOff>20483</xdr:rowOff>
    </xdr:from>
    <xdr:to>
      <xdr:col>20</xdr:col>
      <xdr:colOff>501243</xdr:colOff>
      <xdr:row>35</xdr:row>
      <xdr:rowOff>150301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113276</xdr:colOff>
      <xdr:row>16</xdr:row>
      <xdr:rowOff>34054</xdr:rowOff>
    </xdr:from>
    <xdr:to>
      <xdr:col>10</xdr:col>
      <xdr:colOff>614517</xdr:colOff>
      <xdr:row>35</xdr:row>
      <xdr:rowOff>163872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911534</xdr:colOff>
      <xdr:row>16</xdr:row>
      <xdr:rowOff>20483</xdr:rowOff>
    </xdr:from>
    <xdr:to>
      <xdr:col>20</xdr:col>
      <xdr:colOff>501243</xdr:colOff>
      <xdr:row>35</xdr:row>
      <xdr:rowOff>150301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113276</xdr:colOff>
      <xdr:row>16</xdr:row>
      <xdr:rowOff>34054</xdr:rowOff>
    </xdr:from>
    <xdr:to>
      <xdr:col>10</xdr:col>
      <xdr:colOff>614517</xdr:colOff>
      <xdr:row>35</xdr:row>
      <xdr:rowOff>163872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911534</xdr:colOff>
      <xdr:row>16</xdr:row>
      <xdr:rowOff>20483</xdr:rowOff>
    </xdr:from>
    <xdr:to>
      <xdr:col>20</xdr:col>
      <xdr:colOff>501243</xdr:colOff>
      <xdr:row>35</xdr:row>
      <xdr:rowOff>150301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113276</xdr:colOff>
      <xdr:row>16</xdr:row>
      <xdr:rowOff>34054</xdr:rowOff>
    </xdr:from>
    <xdr:to>
      <xdr:col>10</xdr:col>
      <xdr:colOff>614517</xdr:colOff>
      <xdr:row>35</xdr:row>
      <xdr:rowOff>163872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911534</xdr:colOff>
      <xdr:row>16</xdr:row>
      <xdr:rowOff>20483</xdr:rowOff>
    </xdr:from>
    <xdr:to>
      <xdr:col>20</xdr:col>
      <xdr:colOff>501243</xdr:colOff>
      <xdr:row>35</xdr:row>
      <xdr:rowOff>150301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113276</xdr:colOff>
      <xdr:row>16</xdr:row>
      <xdr:rowOff>34054</xdr:rowOff>
    </xdr:from>
    <xdr:to>
      <xdr:col>10</xdr:col>
      <xdr:colOff>614517</xdr:colOff>
      <xdr:row>35</xdr:row>
      <xdr:rowOff>163872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911534</xdr:colOff>
      <xdr:row>16</xdr:row>
      <xdr:rowOff>20483</xdr:rowOff>
    </xdr:from>
    <xdr:to>
      <xdr:col>20</xdr:col>
      <xdr:colOff>501243</xdr:colOff>
      <xdr:row>35</xdr:row>
      <xdr:rowOff>150301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113276</xdr:colOff>
      <xdr:row>16</xdr:row>
      <xdr:rowOff>34054</xdr:rowOff>
    </xdr:from>
    <xdr:to>
      <xdr:col>10</xdr:col>
      <xdr:colOff>614517</xdr:colOff>
      <xdr:row>35</xdr:row>
      <xdr:rowOff>163872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911534</xdr:colOff>
      <xdr:row>16</xdr:row>
      <xdr:rowOff>20483</xdr:rowOff>
    </xdr:from>
    <xdr:to>
      <xdr:col>20</xdr:col>
      <xdr:colOff>501243</xdr:colOff>
      <xdr:row>35</xdr:row>
      <xdr:rowOff>150301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113276</xdr:colOff>
      <xdr:row>16</xdr:row>
      <xdr:rowOff>34054</xdr:rowOff>
    </xdr:from>
    <xdr:to>
      <xdr:col>10</xdr:col>
      <xdr:colOff>614517</xdr:colOff>
      <xdr:row>35</xdr:row>
      <xdr:rowOff>163872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911534</xdr:colOff>
      <xdr:row>16</xdr:row>
      <xdr:rowOff>20483</xdr:rowOff>
    </xdr:from>
    <xdr:to>
      <xdr:col>20</xdr:col>
      <xdr:colOff>501243</xdr:colOff>
      <xdr:row>35</xdr:row>
      <xdr:rowOff>150301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113276</xdr:colOff>
      <xdr:row>16</xdr:row>
      <xdr:rowOff>34054</xdr:rowOff>
    </xdr:from>
    <xdr:to>
      <xdr:col>10</xdr:col>
      <xdr:colOff>614517</xdr:colOff>
      <xdr:row>35</xdr:row>
      <xdr:rowOff>163872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911534</xdr:colOff>
      <xdr:row>16</xdr:row>
      <xdr:rowOff>20483</xdr:rowOff>
    </xdr:from>
    <xdr:to>
      <xdr:col>20</xdr:col>
      <xdr:colOff>501243</xdr:colOff>
      <xdr:row>35</xdr:row>
      <xdr:rowOff>150301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113276</xdr:colOff>
      <xdr:row>16</xdr:row>
      <xdr:rowOff>34054</xdr:rowOff>
    </xdr:from>
    <xdr:to>
      <xdr:col>10</xdr:col>
      <xdr:colOff>614517</xdr:colOff>
      <xdr:row>35</xdr:row>
      <xdr:rowOff>163872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911534</xdr:colOff>
      <xdr:row>16</xdr:row>
      <xdr:rowOff>20483</xdr:rowOff>
    </xdr:from>
    <xdr:to>
      <xdr:col>20</xdr:col>
      <xdr:colOff>501243</xdr:colOff>
      <xdr:row>35</xdr:row>
      <xdr:rowOff>150301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113276</xdr:colOff>
      <xdr:row>16</xdr:row>
      <xdr:rowOff>34054</xdr:rowOff>
    </xdr:from>
    <xdr:to>
      <xdr:col>10</xdr:col>
      <xdr:colOff>614517</xdr:colOff>
      <xdr:row>35</xdr:row>
      <xdr:rowOff>163872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911534</xdr:colOff>
      <xdr:row>16</xdr:row>
      <xdr:rowOff>20483</xdr:rowOff>
    </xdr:from>
    <xdr:to>
      <xdr:col>20</xdr:col>
      <xdr:colOff>501243</xdr:colOff>
      <xdr:row>35</xdr:row>
      <xdr:rowOff>150301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113276</xdr:colOff>
      <xdr:row>16</xdr:row>
      <xdr:rowOff>34054</xdr:rowOff>
    </xdr:from>
    <xdr:to>
      <xdr:col>10</xdr:col>
      <xdr:colOff>614517</xdr:colOff>
      <xdr:row>35</xdr:row>
      <xdr:rowOff>163872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911534</xdr:colOff>
      <xdr:row>16</xdr:row>
      <xdr:rowOff>20483</xdr:rowOff>
    </xdr:from>
    <xdr:to>
      <xdr:col>20</xdr:col>
      <xdr:colOff>501243</xdr:colOff>
      <xdr:row>35</xdr:row>
      <xdr:rowOff>150301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113276</xdr:colOff>
      <xdr:row>16</xdr:row>
      <xdr:rowOff>34054</xdr:rowOff>
    </xdr:from>
    <xdr:to>
      <xdr:col>10</xdr:col>
      <xdr:colOff>614517</xdr:colOff>
      <xdr:row>35</xdr:row>
      <xdr:rowOff>163872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911534</xdr:colOff>
      <xdr:row>16</xdr:row>
      <xdr:rowOff>20483</xdr:rowOff>
    </xdr:from>
    <xdr:to>
      <xdr:col>20</xdr:col>
      <xdr:colOff>501243</xdr:colOff>
      <xdr:row>35</xdr:row>
      <xdr:rowOff>150301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=@na()" TargetMode="External"/><Relationship Id="rId7" Type="http://schemas.openxmlformats.org/officeDocument/2006/relationships/comments" Target="../comments2.xml"/><Relationship Id="rId2" Type="http://schemas.openxmlformats.org/officeDocument/2006/relationships/hyperlink" Target="mailto:=@na()" TargetMode="External"/><Relationship Id="rId1" Type="http://schemas.openxmlformats.org/officeDocument/2006/relationships/hyperlink" Target="mailto:=@na()" TargetMode="External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3.xml"/><Relationship Id="rId4" Type="http://schemas.openxmlformats.org/officeDocument/2006/relationships/hyperlink" Target="mailto:=@na()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=@na()" TargetMode="External"/><Relationship Id="rId7" Type="http://schemas.openxmlformats.org/officeDocument/2006/relationships/comments" Target="../comments3.xml"/><Relationship Id="rId2" Type="http://schemas.openxmlformats.org/officeDocument/2006/relationships/hyperlink" Target="mailto:=@na()" TargetMode="External"/><Relationship Id="rId1" Type="http://schemas.openxmlformats.org/officeDocument/2006/relationships/hyperlink" Target="mailto:=@na()" TargetMode="External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4.xml"/><Relationship Id="rId4" Type="http://schemas.openxmlformats.org/officeDocument/2006/relationships/hyperlink" Target="mailto:=@na()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=@na()" TargetMode="External"/><Relationship Id="rId7" Type="http://schemas.openxmlformats.org/officeDocument/2006/relationships/comments" Target="../comments4.xml"/><Relationship Id="rId2" Type="http://schemas.openxmlformats.org/officeDocument/2006/relationships/hyperlink" Target="mailto:=@na()" TargetMode="External"/><Relationship Id="rId1" Type="http://schemas.openxmlformats.org/officeDocument/2006/relationships/hyperlink" Target="mailto:=@na()" TargetMode="External"/><Relationship Id="rId6" Type="http://schemas.openxmlformats.org/officeDocument/2006/relationships/vmlDrawing" Target="../drawings/vmlDrawing4.vml"/><Relationship Id="rId5" Type="http://schemas.openxmlformats.org/officeDocument/2006/relationships/drawing" Target="../drawings/drawing5.xml"/><Relationship Id="rId4" Type="http://schemas.openxmlformats.org/officeDocument/2006/relationships/hyperlink" Target="mailto:=@na()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=@na()" TargetMode="External"/><Relationship Id="rId7" Type="http://schemas.openxmlformats.org/officeDocument/2006/relationships/comments" Target="../comments5.xml"/><Relationship Id="rId2" Type="http://schemas.openxmlformats.org/officeDocument/2006/relationships/hyperlink" Target="mailto:=@na()" TargetMode="External"/><Relationship Id="rId1" Type="http://schemas.openxmlformats.org/officeDocument/2006/relationships/hyperlink" Target="mailto:=@na()" TargetMode="External"/><Relationship Id="rId6" Type="http://schemas.openxmlformats.org/officeDocument/2006/relationships/vmlDrawing" Target="../drawings/vmlDrawing5.vml"/><Relationship Id="rId5" Type="http://schemas.openxmlformats.org/officeDocument/2006/relationships/drawing" Target="../drawings/drawing6.xml"/><Relationship Id="rId4" Type="http://schemas.openxmlformats.org/officeDocument/2006/relationships/hyperlink" Target="mailto:=@na()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=@na()" TargetMode="External"/><Relationship Id="rId7" Type="http://schemas.openxmlformats.org/officeDocument/2006/relationships/comments" Target="../comments6.xml"/><Relationship Id="rId2" Type="http://schemas.openxmlformats.org/officeDocument/2006/relationships/hyperlink" Target="mailto:=@na()" TargetMode="External"/><Relationship Id="rId1" Type="http://schemas.openxmlformats.org/officeDocument/2006/relationships/hyperlink" Target="mailto:=@na()" TargetMode="External"/><Relationship Id="rId6" Type="http://schemas.openxmlformats.org/officeDocument/2006/relationships/vmlDrawing" Target="../drawings/vmlDrawing6.vml"/><Relationship Id="rId5" Type="http://schemas.openxmlformats.org/officeDocument/2006/relationships/drawing" Target="../drawings/drawing7.xml"/><Relationship Id="rId4" Type="http://schemas.openxmlformats.org/officeDocument/2006/relationships/hyperlink" Target="mailto:=@na()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=@na()" TargetMode="External"/><Relationship Id="rId7" Type="http://schemas.openxmlformats.org/officeDocument/2006/relationships/comments" Target="../comments7.xml"/><Relationship Id="rId2" Type="http://schemas.openxmlformats.org/officeDocument/2006/relationships/hyperlink" Target="mailto:=@na()" TargetMode="External"/><Relationship Id="rId1" Type="http://schemas.openxmlformats.org/officeDocument/2006/relationships/hyperlink" Target="mailto:=@na()" TargetMode="External"/><Relationship Id="rId6" Type="http://schemas.openxmlformats.org/officeDocument/2006/relationships/vmlDrawing" Target="../drawings/vmlDrawing7.vml"/><Relationship Id="rId5" Type="http://schemas.openxmlformats.org/officeDocument/2006/relationships/drawing" Target="../drawings/drawing8.xml"/><Relationship Id="rId4" Type="http://schemas.openxmlformats.org/officeDocument/2006/relationships/hyperlink" Target="mailto:=@na()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=@na()" TargetMode="External"/><Relationship Id="rId7" Type="http://schemas.openxmlformats.org/officeDocument/2006/relationships/comments" Target="../comments8.xml"/><Relationship Id="rId2" Type="http://schemas.openxmlformats.org/officeDocument/2006/relationships/hyperlink" Target="mailto:=@na()" TargetMode="External"/><Relationship Id="rId1" Type="http://schemas.openxmlformats.org/officeDocument/2006/relationships/hyperlink" Target="mailto:=@na()" TargetMode="External"/><Relationship Id="rId6" Type="http://schemas.openxmlformats.org/officeDocument/2006/relationships/vmlDrawing" Target="../drawings/vmlDrawing8.vml"/><Relationship Id="rId5" Type="http://schemas.openxmlformats.org/officeDocument/2006/relationships/drawing" Target="../drawings/drawing9.xml"/><Relationship Id="rId4" Type="http://schemas.openxmlformats.org/officeDocument/2006/relationships/hyperlink" Target="mailto:=@na()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=@na()" TargetMode="External"/><Relationship Id="rId7" Type="http://schemas.openxmlformats.org/officeDocument/2006/relationships/comments" Target="../comments9.xml"/><Relationship Id="rId2" Type="http://schemas.openxmlformats.org/officeDocument/2006/relationships/hyperlink" Target="mailto:=@na()" TargetMode="External"/><Relationship Id="rId1" Type="http://schemas.openxmlformats.org/officeDocument/2006/relationships/hyperlink" Target="mailto:=@na()" TargetMode="External"/><Relationship Id="rId6" Type="http://schemas.openxmlformats.org/officeDocument/2006/relationships/vmlDrawing" Target="../drawings/vmlDrawing9.vml"/><Relationship Id="rId5" Type="http://schemas.openxmlformats.org/officeDocument/2006/relationships/drawing" Target="../drawings/drawing10.xml"/><Relationship Id="rId4" Type="http://schemas.openxmlformats.org/officeDocument/2006/relationships/hyperlink" Target="mailto:=@na()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=@na()" TargetMode="External"/><Relationship Id="rId7" Type="http://schemas.openxmlformats.org/officeDocument/2006/relationships/comments" Target="../comments10.xml"/><Relationship Id="rId2" Type="http://schemas.openxmlformats.org/officeDocument/2006/relationships/hyperlink" Target="mailto:=@na()" TargetMode="External"/><Relationship Id="rId1" Type="http://schemas.openxmlformats.org/officeDocument/2006/relationships/hyperlink" Target="mailto:=@na()" TargetMode="External"/><Relationship Id="rId6" Type="http://schemas.openxmlformats.org/officeDocument/2006/relationships/vmlDrawing" Target="../drawings/vmlDrawing10.vml"/><Relationship Id="rId5" Type="http://schemas.openxmlformats.org/officeDocument/2006/relationships/drawing" Target="../drawings/drawing11.xml"/><Relationship Id="rId4" Type="http://schemas.openxmlformats.org/officeDocument/2006/relationships/hyperlink" Target="mailto:=@na()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=@na()" TargetMode="External"/><Relationship Id="rId7" Type="http://schemas.openxmlformats.org/officeDocument/2006/relationships/comments" Target="../comments11.xml"/><Relationship Id="rId2" Type="http://schemas.openxmlformats.org/officeDocument/2006/relationships/hyperlink" Target="mailto:=@na()" TargetMode="External"/><Relationship Id="rId1" Type="http://schemas.openxmlformats.org/officeDocument/2006/relationships/hyperlink" Target="mailto:=@na()" TargetMode="External"/><Relationship Id="rId6" Type="http://schemas.openxmlformats.org/officeDocument/2006/relationships/vmlDrawing" Target="../drawings/vmlDrawing11.vml"/><Relationship Id="rId5" Type="http://schemas.openxmlformats.org/officeDocument/2006/relationships/drawing" Target="../drawings/drawing12.xml"/><Relationship Id="rId4" Type="http://schemas.openxmlformats.org/officeDocument/2006/relationships/hyperlink" Target="mailto:=@na()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=@na()" TargetMode="External"/><Relationship Id="rId7" Type="http://schemas.openxmlformats.org/officeDocument/2006/relationships/comments" Target="../comments12.xml"/><Relationship Id="rId2" Type="http://schemas.openxmlformats.org/officeDocument/2006/relationships/hyperlink" Target="mailto:=@na()" TargetMode="External"/><Relationship Id="rId1" Type="http://schemas.openxmlformats.org/officeDocument/2006/relationships/hyperlink" Target="mailto:=@na()" TargetMode="External"/><Relationship Id="rId6" Type="http://schemas.openxmlformats.org/officeDocument/2006/relationships/vmlDrawing" Target="../drawings/vmlDrawing12.vml"/><Relationship Id="rId5" Type="http://schemas.openxmlformats.org/officeDocument/2006/relationships/drawing" Target="../drawings/drawing13.xml"/><Relationship Id="rId4" Type="http://schemas.openxmlformats.org/officeDocument/2006/relationships/hyperlink" Target="mailto:=@na()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=@na()" TargetMode="External"/><Relationship Id="rId7" Type="http://schemas.openxmlformats.org/officeDocument/2006/relationships/comments" Target="../comments13.xml"/><Relationship Id="rId2" Type="http://schemas.openxmlformats.org/officeDocument/2006/relationships/hyperlink" Target="mailto:=@na()" TargetMode="External"/><Relationship Id="rId1" Type="http://schemas.openxmlformats.org/officeDocument/2006/relationships/hyperlink" Target="mailto:=@na()" TargetMode="External"/><Relationship Id="rId6" Type="http://schemas.openxmlformats.org/officeDocument/2006/relationships/vmlDrawing" Target="../drawings/vmlDrawing13.vml"/><Relationship Id="rId5" Type="http://schemas.openxmlformats.org/officeDocument/2006/relationships/drawing" Target="../drawings/drawing14.xml"/><Relationship Id="rId4" Type="http://schemas.openxmlformats.org/officeDocument/2006/relationships/hyperlink" Target="mailto:=@na()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=@na()" TargetMode="External"/><Relationship Id="rId7" Type="http://schemas.openxmlformats.org/officeDocument/2006/relationships/comments" Target="../comments14.xml"/><Relationship Id="rId2" Type="http://schemas.openxmlformats.org/officeDocument/2006/relationships/hyperlink" Target="mailto:=@na()" TargetMode="External"/><Relationship Id="rId1" Type="http://schemas.openxmlformats.org/officeDocument/2006/relationships/hyperlink" Target="mailto:=@na()" TargetMode="External"/><Relationship Id="rId6" Type="http://schemas.openxmlformats.org/officeDocument/2006/relationships/vmlDrawing" Target="../drawings/vmlDrawing14.vml"/><Relationship Id="rId5" Type="http://schemas.openxmlformats.org/officeDocument/2006/relationships/drawing" Target="../drawings/drawing15.xml"/><Relationship Id="rId4" Type="http://schemas.openxmlformats.org/officeDocument/2006/relationships/hyperlink" Target="mailto:=@na()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=@na()" TargetMode="External"/><Relationship Id="rId7" Type="http://schemas.openxmlformats.org/officeDocument/2006/relationships/comments" Target="../comments15.xml"/><Relationship Id="rId2" Type="http://schemas.openxmlformats.org/officeDocument/2006/relationships/hyperlink" Target="mailto:=@na()" TargetMode="External"/><Relationship Id="rId1" Type="http://schemas.openxmlformats.org/officeDocument/2006/relationships/hyperlink" Target="mailto:=@na()" TargetMode="External"/><Relationship Id="rId6" Type="http://schemas.openxmlformats.org/officeDocument/2006/relationships/vmlDrawing" Target="../drawings/vmlDrawing15.vml"/><Relationship Id="rId5" Type="http://schemas.openxmlformats.org/officeDocument/2006/relationships/drawing" Target="../drawings/drawing16.xml"/><Relationship Id="rId4" Type="http://schemas.openxmlformats.org/officeDocument/2006/relationships/hyperlink" Target="mailto:=@na()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=@na()" TargetMode="External"/><Relationship Id="rId7" Type="http://schemas.openxmlformats.org/officeDocument/2006/relationships/comments" Target="../comments16.xml"/><Relationship Id="rId2" Type="http://schemas.openxmlformats.org/officeDocument/2006/relationships/hyperlink" Target="mailto:=@na()" TargetMode="External"/><Relationship Id="rId1" Type="http://schemas.openxmlformats.org/officeDocument/2006/relationships/hyperlink" Target="mailto:=@na()" TargetMode="External"/><Relationship Id="rId6" Type="http://schemas.openxmlformats.org/officeDocument/2006/relationships/vmlDrawing" Target="../drawings/vmlDrawing16.vml"/><Relationship Id="rId5" Type="http://schemas.openxmlformats.org/officeDocument/2006/relationships/drawing" Target="../drawings/drawing17.xml"/><Relationship Id="rId4" Type="http://schemas.openxmlformats.org/officeDocument/2006/relationships/hyperlink" Target="mailto:=@na()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=@na()" TargetMode="External"/><Relationship Id="rId7" Type="http://schemas.openxmlformats.org/officeDocument/2006/relationships/comments" Target="../comments17.xml"/><Relationship Id="rId2" Type="http://schemas.openxmlformats.org/officeDocument/2006/relationships/hyperlink" Target="mailto:=@na()" TargetMode="External"/><Relationship Id="rId1" Type="http://schemas.openxmlformats.org/officeDocument/2006/relationships/hyperlink" Target="mailto:=@na()" TargetMode="External"/><Relationship Id="rId6" Type="http://schemas.openxmlformats.org/officeDocument/2006/relationships/vmlDrawing" Target="../drawings/vmlDrawing17.vml"/><Relationship Id="rId5" Type="http://schemas.openxmlformats.org/officeDocument/2006/relationships/drawing" Target="../drawings/drawing18.xml"/><Relationship Id="rId4" Type="http://schemas.openxmlformats.org/officeDocument/2006/relationships/hyperlink" Target="mailto:=@na()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drawing" Target="../drawings/drawing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drawing" Target="../drawings/drawing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drawing" Target="../drawings/drawing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rgb="FFFF0000"/>
  </sheetPr>
  <dimension ref="A1:JX17"/>
  <sheetViews>
    <sheetView workbookViewId="0">
      <pane xSplit="4" ySplit="3" topLeftCell="BU4" activePane="bottomRight" state="frozen"/>
      <selection pane="topRight" activeCell="E1" sqref="E1"/>
      <selection pane="bottomLeft" activeCell="A4" sqref="A4"/>
      <selection pane="bottomRight" activeCell="AK4" sqref="AK4"/>
    </sheetView>
    <sheetView tabSelected="1" topLeftCell="CM1" workbookViewId="1"/>
  </sheetViews>
  <sheetFormatPr defaultRowHeight="15" x14ac:dyDescent="0.25"/>
  <cols>
    <col min="1" max="1" width="3" bestFit="1" customWidth="1"/>
    <col min="2" max="2" width="3.140625" bestFit="1" customWidth="1"/>
    <col min="3" max="3" width="5.140625" bestFit="1" customWidth="1"/>
    <col min="4" max="4" width="4.7109375" bestFit="1" customWidth="1"/>
    <col min="5" max="5" width="7.7109375" style="1" bestFit="1" customWidth="1"/>
    <col min="6" max="6" width="6.85546875" style="1" bestFit="1" customWidth="1"/>
    <col min="7" max="7" width="8.85546875" style="1" bestFit="1" customWidth="1"/>
    <col min="8" max="8" width="8" style="1" bestFit="1" customWidth="1"/>
    <col min="9" max="9" width="7.7109375" bestFit="1" customWidth="1"/>
    <col min="10" max="10" width="6.85546875" bestFit="1" customWidth="1"/>
    <col min="11" max="11" width="8.85546875" bestFit="1" customWidth="1"/>
    <col min="12" max="12" width="8" bestFit="1" customWidth="1"/>
    <col min="13" max="13" width="7.7109375" bestFit="1" customWidth="1"/>
    <col min="14" max="14" width="6.85546875" bestFit="1" customWidth="1"/>
    <col min="15" max="15" width="8.85546875" bestFit="1" customWidth="1"/>
    <col min="16" max="16" width="8" bestFit="1" customWidth="1"/>
    <col min="17" max="17" width="7.7109375" bestFit="1" customWidth="1"/>
    <col min="18" max="18" width="6.85546875" bestFit="1" customWidth="1"/>
    <col min="19" max="19" width="8.85546875" bestFit="1" customWidth="1"/>
    <col min="20" max="20" width="8" bestFit="1" customWidth="1"/>
    <col min="21" max="21" width="7.7109375" bestFit="1" customWidth="1"/>
    <col min="22" max="22" width="6.85546875" bestFit="1" customWidth="1"/>
    <col min="23" max="23" width="8.85546875" bestFit="1" customWidth="1"/>
    <col min="24" max="24" width="8" bestFit="1" customWidth="1"/>
    <col min="25" max="25" width="7.7109375" bestFit="1" customWidth="1"/>
    <col min="26" max="26" width="6.85546875" bestFit="1" customWidth="1"/>
    <col min="27" max="27" width="8.85546875" bestFit="1" customWidth="1"/>
    <col min="28" max="28" width="8" bestFit="1" customWidth="1"/>
    <col min="29" max="29" width="7.7109375" bestFit="1" customWidth="1"/>
    <col min="30" max="30" width="6.85546875" bestFit="1" customWidth="1"/>
    <col min="31" max="31" width="8.85546875" bestFit="1" customWidth="1"/>
    <col min="32" max="32" width="8" bestFit="1" customWidth="1"/>
    <col min="33" max="33" width="7.7109375" bestFit="1" customWidth="1"/>
    <col min="34" max="34" width="6.85546875" bestFit="1" customWidth="1"/>
    <col min="35" max="35" width="8.85546875" bestFit="1" customWidth="1"/>
    <col min="36" max="36" width="8" bestFit="1" customWidth="1"/>
    <col min="37" max="37" width="7.7109375" bestFit="1" customWidth="1"/>
    <col min="38" max="38" width="6.85546875" bestFit="1" customWidth="1"/>
    <col min="39" max="39" width="8.85546875" bestFit="1" customWidth="1"/>
    <col min="40" max="40" width="8" bestFit="1" customWidth="1"/>
    <col min="41" max="41" width="7.7109375" bestFit="1" customWidth="1"/>
    <col min="42" max="42" width="6.85546875" bestFit="1" customWidth="1"/>
    <col min="43" max="43" width="8.85546875" bestFit="1" customWidth="1"/>
    <col min="44" max="44" width="8" bestFit="1" customWidth="1"/>
    <col min="45" max="45" width="7.7109375" bestFit="1" customWidth="1"/>
    <col min="46" max="46" width="6.85546875" bestFit="1" customWidth="1"/>
    <col min="47" max="47" width="8.85546875" bestFit="1" customWidth="1"/>
    <col min="48" max="48" width="8" bestFit="1" customWidth="1"/>
    <col min="49" max="49" width="7.7109375" bestFit="1" customWidth="1"/>
    <col min="50" max="50" width="6.85546875" bestFit="1" customWidth="1"/>
    <col min="51" max="51" width="8.85546875" bestFit="1" customWidth="1"/>
    <col min="52" max="52" width="8" bestFit="1" customWidth="1"/>
    <col min="53" max="53" width="7.7109375" bestFit="1" customWidth="1"/>
    <col min="54" max="54" width="6.85546875" bestFit="1" customWidth="1"/>
    <col min="55" max="55" width="8.85546875" bestFit="1" customWidth="1"/>
    <col min="56" max="56" width="8" bestFit="1" customWidth="1"/>
    <col min="57" max="57" width="7.7109375" bestFit="1" customWidth="1"/>
    <col min="58" max="58" width="6.85546875" bestFit="1" customWidth="1"/>
    <col min="59" max="59" width="8.85546875" bestFit="1" customWidth="1"/>
    <col min="60" max="60" width="8" bestFit="1" customWidth="1"/>
    <col min="61" max="61" width="7.7109375" bestFit="1" customWidth="1"/>
    <col min="62" max="62" width="6.85546875" bestFit="1" customWidth="1"/>
    <col min="63" max="63" width="8.85546875" bestFit="1" customWidth="1"/>
    <col min="64" max="64" width="8" bestFit="1" customWidth="1"/>
    <col min="65" max="65" width="7.7109375" bestFit="1" customWidth="1"/>
    <col min="66" max="66" width="6.85546875" bestFit="1" customWidth="1"/>
    <col min="67" max="67" width="8.85546875" bestFit="1" customWidth="1"/>
    <col min="68" max="68" width="8" bestFit="1" customWidth="1"/>
    <col min="69" max="69" width="7.7109375" bestFit="1" customWidth="1"/>
    <col min="70" max="70" width="6.85546875" bestFit="1" customWidth="1"/>
    <col min="71" max="71" width="8.85546875" bestFit="1" customWidth="1"/>
    <col min="72" max="72" width="8" bestFit="1" customWidth="1"/>
    <col min="73" max="73" width="7.7109375" bestFit="1" customWidth="1"/>
    <col min="74" max="74" width="6.85546875" bestFit="1" customWidth="1"/>
    <col min="75" max="75" width="8.85546875" bestFit="1" customWidth="1"/>
    <col min="76" max="76" width="8" bestFit="1" customWidth="1"/>
    <col min="77" max="77" width="7.7109375" bestFit="1" customWidth="1"/>
    <col min="78" max="78" width="6.85546875" bestFit="1" customWidth="1"/>
    <col min="79" max="79" width="8.85546875" bestFit="1" customWidth="1"/>
    <col min="80" max="80" width="8" bestFit="1" customWidth="1"/>
    <col min="81" max="81" width="7.7109375" bestFit="1" customWidth="1"/>
    <col min="82" max="82" width="6.85546875" bestFit="1" customWidth="1"/>
    <col min="83" max="83" width="8.85546875" bestFit="1" customWidth="1"/>
    <col min="84" max="84" width="8" bestFit="1" customWidth="1"/>
    <col min="85" max="85" width="7.7109375" bestFit="1" customWidth="1"/>
    <col min="86" max="86" width="6.85546875" bestFit="1" customWidth="1"/>
    <col min="87" max="87" width="8.85546875" bestFit="1" customWidth="1"/>
    <col min="88" max="88" width="8" bestFit="1" customWidth="1"/>
    <col min="89" max="89" width="7.7109375" bestFit="1" customWidth="1"/>
    <col min="90" max="90" width="6.85546875" bestFit="1" customWidth="1"/>
    <col min="91" max="91" width="8.85546875" bestFit="1" customWidth="1"/>
    <col min="92" max="92" width="8" bestFit="1" customWidth="1"/>
    <col min="93" max="93" width="7.7109375" bestFit="1" customWidth="1"/>
    <col min="94" max="94" width="6.85546875" bestFit="1" customWidth="1"/>
    <col min="95" max="95" width="8.85546875" bestFit="1" customWidth="1"/>
    <col min="96" max="96" width="8" bestFit="1" customWidth="1"/>
    <col min="97" max="97" width="7.7109375" bestFit="1" customWidth="1"/>
    <col min="98" max="98" width="6.85546875" bestFit="1" customWidth="1"/>
    <col min="99" max="99" width="8.85546875" bestFit="1" customWidth="1"/>
    <col min="100" max="100" width="8" bestFit="1" customWidth="1"/>
    <col min="101" max="101" width="7.7109375" bestFit="1" customWidth="1"/>
    <col min="102" max="102" width="6.85546875" bestFit="1" customWidth="1"/>
    <col min="103" max="103" width="8.85546875" bestFit="1" customWidth="1"/>
    <col min="104" max="104" width="8" bestFit="1" customWidth="1"/>
    <col min="105" max="105" width="7.7109375" bestFit="1" customWidth="1"/>
    <col min="106" max="106" width="6.85546875" bestFit="1" customWidth="1"/>
    <col min="107" max="107" width="8.85546875" bestFit="1" customWidth="1"/>
    <col min="108" max="108" width="8" bestFit="1" customWidth="1"/>
    <col min="109" max="109" width="7.7109375" bestFit="1" customWidth="1"/>
    <col min="110" max="110" width="6.85546875" bestFit="1" customWidth="1"/>
    <col min="111" max="111" width="8.85546875" bestFit="1" customWidth="1"/>
    <col min="112" max="112" width="8" bestFit="1" customWidth="1"/>
    <col min="113" max="113" width="7.7109375" bestFit="1" customWidth="1"/>
    <col min="114" max="114" width="6.85546875" bestFit="1" customWidth="1"/>
    <col min="115" max="115" width="8.85546875" bestFit="1" customWidth="1"/>
    <col min="116" max="116" width="8" bestFit="1" customWidth="1"/>
    <col min="117" max="117" width="7.7109375" bestFit="1" customWidth="1"/>
    <col min="118" max="118" width="6.85546875" bestFit="1" customWidth="1"/>
    <col min="119" max="119" width="8.85546875" bestFit="1" customWidth="1"/>
    <col min="120" max="120" width="8" bestFit="1" customWidth="1"/>
    <col min="121" max="121" width="7.7109375" bestFit="1" customWidth="1"/>
    <col min="122" max="122" width="6.85546875" bestFit="1" customWidth="1"/>
    <col min="123" max="123" width="8.85546875" bestFit="1" customWidth="1"/>
    <col min="124" max="124" width="8" bestFit="1" customWidth="1"/>
    <col min="125" max="125" width="7.7109375" bestFit="1" customWidth="1"/>
    <col min="126" max="126" width="6.85546875" bestFit="1" customWidth="1"/>
    <col min="127" max="127" width="8.85546875" bestFit="1" customWidth="1"/>
    <col min="128" max="128" width="8" bestFit="1" customWidth="1"/>
    <col min="129" max="129" width="7.7109375" bestFit="1" customWidth="1"/>
    <col min="130" max="130" width="6.85546875" bestFit="1" customWidth="1"/>
    <col min="131" max="131" width="8.85546875" bestFit="1" customWidth="1"/>
    <col min="132" max="132" width="8" bestFit="1" customWidth="1"/>
    <col min="133" max="133" width="7.7109375" bestFit="1" customWidth="1"/>
    <col min="134" max="134" width="6.85546875" bestFit="1" customWidth="1"/>
    <col min="135" max="135" width="8.85546875" bestFit="1" customWidth="1"/>
    <col min="136" max="136" width="8" bestFit="1" customWidth="1"/>
    <col min="137" max="137" width="7.7109375" bestFit="1" customWidth="1"/>
    <col min="138" max="138" width="6.85546875" bestFit="1" customWidth="1"/>
    <col min="139" max="139" width="8.85546875" bestFit="1" customWidth="1"/>
    <col min="140" max="140" width="8" bestFit="1" customWidth="1"/>
    <col min="141" max="141" width="7.7109375" bestFit="1" customWidth="1"/>
    <col min="142" max="142" width="6.85546875" bestFit="1" customWidth="1"/>
    <col min="143" max="143" width="8.85546875" bestFit="1" customWidth="1"/>
    <col min="144" max="144" width="8" bestFit="1" customWidth="1"/>
    <col min="145" max="145" width="7.7109375" bestFit="1" customWidth="1"/>
    <col min="146" max="146" width="6.85546875" bestFit="1" customWidth="1"/>
    <col min="147" max="147" width="8.85546875" bestFit="1" customWidth="1"/>
    <col min="148" max="148" width="8" bestFit="1" customWidth="1"/>
    <col min="149" max="149" width="7.7109375" bestFit="1" customWidth="1"/>
    <col min="150" max="150" width="6.85546875" bestFit="1" customWidth="1"/>
    <col min="151" max="151" width="8.85546875" bestFit="1" customWidth="1"/>
    <col min="152" max="152" width="8" bestFit="1" customWidth="1"/>
    <col min="153" max="153" width="7.7109375" bestFit="1" customWidth="1"/>
    <col min="154" max="154" width="6.85546875" bestFit="1" customWidth="1"/>
    <col min="155" max="155" width="8.85546875" bestFit="1" customWidth="1"/>
    <col min="156" max="156" width="8" bestFit="1" customWidth="1"/>
    <col min="157" max="157" width="7.7109375" bestFit="1" customWidth="1"/>
    <col min="158" max="158" width="6.85546875" bestFit="1" customWidth="1"/>
    <col min="159" max="159" width="8.85546875" bestFit="1" customWidth="1"/>
    <col min="160" max="160" width="8" bestFit="1" customWidth="1"/>
    <col min="161" max="161" width="7.7109375" bestFit="1" customWidth="1"/>
    <col min="162" max="162" width="6.85546875" bestFit="1" customWidth="1"/>
    <col min="163" max="163" width="8.85546875" bestFit="1" customWidth="1"/>
    <col min="164" max="164" width="8" bestFit="1" customWidth="1"/>
    <col min="165" max="165" width="7.7109375" bestFit="1" customWidth="1"/>
    <col min="166" max="166" width="6.85546875" bestFit="1" customWidth="1"/>
    <col min="167" max="167" width="8.85546875" bestFit="1" customWidth="1"/>
    <col min="168" max="168" width="8" bestFit="1" customWidth="1"/>
    <col min="169" max="169" width="7.7109375" bestFit="1" customWidth="1"/>
    <col min="170" max="170" width="6.85546875" bestFit="1" customWidth="1"/>
    <col min="171" max="171" width="8.85546875" bestFit="1" customWidth="1"/>
    <col min="172" max="172" width="8" bestFit="1" customWidth="1"/>
    <col min="173" max="173" width="7.7109375" bestFit="1" customWidth="1"/>
    <col min="174" max="174" width="6.85546875" bestFit="1" customWidth="1"/>
    <col min="175" max="175" width="8.85546875" bestFit="1" customWidth="1"/>
    <col min="176" max="176" width="8" bestFit="1" customWidth="1"/>
    <col min="177" max="177" width="7.7109375" bestFit="1" customWidth="1"/>
    <col min="178" max="178" width="6.85546875" bestFit="1" customWidth="1"/>
    <col min="179" max="179" width="8.85546875" bestFit="1" customWidth="1"/>
    <col min="180" max="180" width="8" bestFit="1" customWidth="1"/>
    <col min="181" max="181" width="7.7109375" bestFit="1" customWidth="1"/>
    <col min="182" max="182" width="6.85546875" bestFit="1" customWidth="1"/>
    <col min="183" max="183" width="8.85546875" bestFit="1" customWidth="1"/>
    <col min="184" max="184" width="8" bestFit="1" customWidth="1"/>
    <col min="185" max="185" width="7.7109375" bestFit="1" customWidth="1"/>
    <col min="186" max="186" width="6.85546875" bestFit="1" customWidth="1"/>
    <col min="187" max="187" width="8.85546875" bestFit="1" customWidth="1"/>
    <col min="188" max="188" width="8" bestFit="1" customWidth="1"/>
    <col min="189" max="189" width="7.7109375" bestFit="1" customWidth="1"/>
    <col min="190" max="190" width="6.85546875" bestFit="1" customWidth="1"/>
    <col min="191" max="191" width="8.85546875" bestFit="1" customWidth="1"/>
    <col min="192" max="192" width="8" bestFit="1" customWidth="1"/>
    <col min="193" max="193" width="7.7109375" bestFit="1" customWidth="1"/>
    <col min="194" max="194" width="6.85546875" bestFit="1" customWidth="1"/>
    <col min="195" max="195" width="8.85546875" bestFit="1" customWidth="1"/>
    <col min="196" max="196" width="8" bestFit="1" customWidth="1"/>
    <col min="197" max="197" width="7.7109375" bestFit="1" customWidth="1"/>
    <col min="198" max="198" width="6.85546875" bestFit="1" customWidth="1"/>
    <col min="199" max="199" width="8.85546875" bestFit="1" customWidth="1"/>
    <col min="200" max="200" width="8" bestFit="1" customWidth="1"/>
    <col min="201" max="201" width="7.7109375" bestFit="1" customWidth="1"/>
    <col min="202" max="202" width="6.85546875" bestFit="1" customWidth="1"/>
    <col min="203" max="203" width="8.85546875" bestFit="1" customWidth="1"/>
    <col min="204" max="204" width="8" bestFit="1" customWidth="1"/>
    <col min="205" max="205" width="7.7109375" bestFit="1" customWidth="1"/>
    <col min="206" max="206" width="6.85546875" bestFit="1" customWidth="1"/>
    <col min="207" max="207" width="8.85546875" bestFit="1" customWidth="1"/>
    <col min="208" max="208" width="8" bestFit="1" customWidth="1"/>
    <col min="209" max="209" width="7.7109375" bestFit="1" customWidth="1"/>
    <col min="210" max="210" width="6.85546875" bestFit="1" customWidth="1"/>
    <col min="211" max="211" width="8.85546875" bestFit="1" customWidth="1"/>
    <col min="212" max="212" width="8" bestFit="1" customWidth="1"/>
    <col min="213" max="213" width="7.7109375" bestFit="1" customWidth="1"/>
    <col min="214" max="214" width="6.85546875" bestFit="1" customWidth="1"/>
    <col min="215" max="215" width="8.85546875" bestFit="1" customWidth="1"/>
    <col min="216" max="216" width="8" bestFit="1" customWidth="1"/>
    <col min="217" max="217" width="7.7109375" bestFit="1" customWidth="1"/>
    <col min="218" max="218" width="6.85546875" bestFit="1" customWidth="1"/>
    <col min="219" max="219" width="8.85546875" bestFit="1" customWidth="1"/>
    <col min="220" max="220" width="8" bestFit="1" customWidth="1"/>
    <col min="221" max="221" width="7.7109375" bestFit="1" customWidth="1"/>
    <col min="222" max="222" width="6.85546875" bestFit="1" customWidth="1"/>
    <col min="223" max="223" width="8.85546875" bestFit="1" customWidth="1"/>
    <col min="224" max="224" width="8" bestFit="1" customWidth="1"/>
    <col min="225" max="225" width="7.7109375" bestFit="1" customWidth="1"/>
    <col min="226" max="226" width="6.85546875" bestFit="1" customWidth="1"/>
    <col min="227" max="227" width="8.85546875" bestFit="1" customWidth="1"/>
    <col min="228" max="228" width="8" bestFit="1" customWidth="1"/>
    <col min="229" max="229" width="7.7109375" bestFit="1" customWidth="1"/>
    <col min="230" max="230" width="6.85546875" bestFit="1" customWidth="1"/>
    <col min="231" max="231" width="8.85546875" bestFit="1" customWidth="1"/>
    <col min="232" max="232" width="8" bestFit="1" customWidth="1"/>
    <col min="233" max="233" width="7.7109375" bestFit="1" customWidth="1"/>
    <col min="234" max="234" width="6.85546875" bestFit="1" customWidth="1"/>
    <col min="235" max="235" width="8.85546875" bestFit="1" customWidth="1"/>
    <col min="236" max="236" width="8" bestFit="1" customWidth="1"/>
    <col min="237" max="237" width="7.7109375" bestFit="1" customWidth="1"/>
    <col min="238" max="238" width="6.85546875" bestFit="1" customWidth="1"/>
    <col min="239" max="239" width="8.85546875" bestFit="1" customWidth="1"/>
    <col min="240" max="240" width="8" bestFit="1" customWidth="1"/>
    <col min="241" max="241" width="7.7109375" bestFit="1" customWidth="1"/>
    <col min="242" max="242" width="6.85546875" bestFit="1" customWidth="1"/>
    <col min="243" max="243" width="8.85546875" bestFit="1" customWidth="1"/>
    <col min="244" max="244" width="8" bestFit="1" customWidth="1"/>
    <col min="245" max="245" width="7.7109375" bestFit="1" customWidth="1"/>
    <col min="246" max="246" width="6.85546875" bestFit="1" customWidth="1"/>
    <col min="247" max="247" width="8.85546875" bestFit="1" customWidth="1"/>
    <col min="248" max="248" width="8" bestFit="1" customWidth="1"/>
    <col min="249" max="249" width="7.7109375" bestFit="1" customWidth="1"/>
    <col min="250" max="250" width="6.85546875" bestFit="1" customWidth="1"/>
    <col min="251" max="251" width="8.85546875" bestFit="1" customWidth="1"/>
    <col min="252" max="252" width="8" bestFit="1" customWidth="1"/>
    <col min="253" max="253" width="7.7109375" bestFit="1" customWidth="1"/>
    <col min="254" max="254" width="6.85546875" bestFit="1" customWidth="1"/>
    <col min="255" max="255" width="8.85546875" bestFit="1" customWidth="1"/>
    <col min="256" max="256" width="8" bestFit="1" customWidth="1"/>
    <col min="257" max="257" width="7.7109375" bestFit="1" customWidth="1"/>
    <col min="258" max="258" width="6.85546875" bestFit="1" customWidth="1"/>
    <col min="259" max="259" width="8.85546875" bestFit="1" customWidth="1"/>
    <col min="260" max="260" width="8" bestFit="1" customWidth="1"/>
    <col min="261" max="261" width="7.7109375" bestFit="1" customWidth="1"/>
    <col min="262" max="262" width="6.85546875" bestFit="1" customWidth="1"/>
    <col min="263" max="263" width="8.85546875" bestFit="1" customWidth="1"/>
    <col min="264" max="264" width="8" bestFit="1" customWidth="1"/>
    <col min="265" max="265" width="7.7109375" bestFit="1" customWidth="1"/>
    <col min="266" max="266" width="6.85546875" bestFit="1" customWidth="1"/>
    <col min="267" max="267" width="8.85546875" bestFit="1" customWidth="1"/>
    <col min="268" max="268" width="8" bestFit="1" customWidth="1"/>
    <col min="269" max="269" width="7.7109375" bestFit="1" customWidth="1"/>
    <col min="270" max="270" width="6.85546875" bestFit="1" customWidth="1"/>
    <col min="271" max="271" width="8.85546875" bestFit="1" customWidth="1"/>
    <col min="272" max="272" width="8" bestFit="1" customWidth="1"/>
    <col min="273" max="273" width="7.7109375" bestFit="1" customWidth="1"/>
    <col min="274" max="274" width="6.85546875" bestFit="1" customWidth="1"/>
    <col min="275" max="275" width="8.85546875" bestFit="1" customWidth="1"/>
    <col min="276" max="276" width="8" bestFit="1" customWidth="1"/>
    <col min="277" max="277" width="7.7109375" bestFit="1" customWidth="1"/>
    <col min="278" max="278" width="6.85546875" bestFit="1" customWidth="1"/>
    <col min="279" max="279" width="8.85546875" bestFit="1" customWidth="1"/>
    <col min="280" max="280" width="8" bestFit="1" customWidth="1"/>
    <col min="281" max="281" width="7.7109375" bestFit="1" customWidth="1"/>
    <col min="282" max="282" width="6.85546875" bestFit="1" customWidth="1"/>
    <col min="283" max="283" width="8.85546875" bestFit="1" customWidth="1"/>
    <col min="284" max="284" width="8" bestFit="1" customWidth="1"/>
  </cols>
  <sheetData>
    <row r="1" spans="1:284" s="3" customFormat="1" x14ac:dyDescent="0.25">
      <c r="A1" s="4"/>
      <c r="B1" s="4"/>
      <c r="C1" s="4"/>
      <c r="D1" s="4"/>
      <c r="E1" s="5" t="s">
        <v>31</v>
      </c>
      <c r="F1" s="5" t="s">
        <v>32</v>
      </c>
      <c r="G1" s="5" t="s">
        <v>33</v>
      </c>
      <c r="H1" s="5" t="s">
        <v>34</v>
      </c>
      <c r="I1" s="4" t="s">
        <v>31</v>
      </c>
      <c r="J1" s="4" t="s">
        <v>32</v>
      </c>
      <c r="K1" s="4" t="s">
        <v>33</v>
      </c>
      <c r="L1" s="4" t="s">
        <v>34</v>
      </c>
      <c r="M1" s="5" t="s">
        <v>31</v>
      </c>
      <c r="N1" s="5" t="s">
        <v>32</v>
      </c>
      <c r="O1" s="5" t="s">
        <v>33</v>
      </c>
      <c r="P1" s="5" t="s">
        <v>34</v>
      </c>
      <c r="Q1" s="4" t="s">
        <v>31</v>
      </c>
      <c r="R1" s="4" t="s">
        <v>32</v>
      </c>
      <c r="S1" s="4" t="s">
        <v>33</v>
      </c>
      <c r="T1" s="4" t="s">
        <v>34</v>
      </c>
      <c r="U1" s="5" t="s">
        <v>31</v>
      </c>
      <c r="V1" s="5" t="s">
        <v>32</v>
      </c>
      <c r="W1" s="5" t="s">
        <v>33</v>
      </c>
      <c r="X1" s="5" t="s">
        <v>34</v>
      </c>
      <c r="Y1" s="4" t="s">
        <v>31</v>
      </c>
      <c r="Z1" s="4" t="s">
        <v>32</v>
      </c>
      <c r="AA1" s="4" t="s">
        <v>33</v>
      </c>
      <c r="AB1" s="4" t="s">
        <v>34</v>
      </c>
      <c r="AC1" s="5" t="s">
        <v>31</v>
      </c>
      <c r="AD1" s="5" t="s">
        <v>32</v>
      </c>
      <c r="AE1" s="5" t="s">
        <v>33</v>
      </c>
      <c r="AF1" s="5" t="s">
        <v>34</v>
      </c>
      <c r="AG1" s="4" t="s">
        <v>31</v>
      </c>
      <c r="AH1" s="4" t="s">
        <v>32</v>
      </c>
      <c r="AI1" s="4" t="s">
        <v>33</v>
      </c>
      <c r="AJ1" s="4" t="s">
        <v>34</v>
      </c>
      <c r="AK1" s="5" t="s">
        <v>31</v>
      </c>
      <c r="AL1" s="5" t="s">
        <v>32</v>
      </c>
      <c r="AM1" s="5" t="s">
        <v>33</v>
      </c>
      <c r="AN1" s="5" t="s">
        <v>34</v>
      </c>
      <c r="AO1" s="4" t="s">
        <v>31</v>
      </c>
      <c r="AP1" s="4" t="s">
        <v>32</v>
      </c>
      <c r="AQ1" s="4" t="s">
        <v>33</v>
      </c>
      <c r="AR1" s="4" t="s">
        <v>34</v>
      </c>
      <c r="AS1" s="5" t="s">
        <v>31</v>
      </c>
      <c r="AT1" s="5" t="s">
        <v>32</v>
      </c>
      <c r="AU1" s="5" t="s">
        <v>33</v>
      </c>
      <c r="AV1" s="5" t="s">
        <v>34</v>
      </c>
      <c r="AW1" s="4" t="s">
        <v>31</v>
      </c>
      <c r="AX1" s="4" t="s">
        <v>32</v>
      </c>
      <c r="AY1" s="4" t="s">
        <v>33</v>
      </c>
      <c r="AZ1" s="4" t="s">
        <v>34</v>
      </c>
      <c r="BA1" s="5" t="s">
        <v>31</v>
      </c>
      <c r="BB1" s="5" t="s">
        <v>32</v>
      </c>
      <c r="BC1" s="5" t="s">
        <v>33</v>
      </c>
      <c r="BD1" s="5" t="s">
        <v>34</v>
      </c>
      <c r="BE1" s="4" t="s">
        <v>31</v>
      </c>
      <c r="BF1" s="4" t="s">
        <v>32</v>
      </c>
      <c r="BG1" s="4" t="s">
        <v>33</v>
      </c>
      <c r="BH1" s="4" t="s">
        <v>34</v>
      </c>
      <c r="BI1" s="5" t="s">
        <v>31</v>
      </c>
      <c r="BJ1" s="5" t="s">
        <v>32</v>
      </c>
      <c r="BK1" s="5" t="s">
        <v>33</v>
      </c>
      <c r="BL1" s="5" t="s">
        <v>34</v>
      </c>
      <c r="BM1" s="4" t="s">
        <v>31</v>
      </c>
      <c r="BN1" s="4" t="s">
        <v>32</v>
      </c>
      <c r="BO1" s="4" t="s">
        <v>33</v>
      </c>
      <c r="BP1" s="4" t="s">
        <v>34</v>
      </c>
      <c r="BQ1" s="5" t="s">
        <v>31</v>
      </c>
      <c r="BR1" s="5" t="s">
        <v>32</v>
      </c>
      <c r="BS1" s="5" t="s">
        <v>33</v>
      </c>
      <c r="BT1" s="5" t="s">
        <v>34</v>
      </c>
      <c r="BU1" s="4" t="s">
        <v>31</v>
      </c>
      <c r="BV1" s="4" t="s">
        <v>32</v>
      </c>
      <c r="BW1" s="4" t="s">
        <v>33</v>
      </c>
      <c r="BX1" s="4" t="s">
        <v>34</v>
      </c>
      <c r="BY1" s="5" t="s">
        <v>31</v>
      </c>
      <c r="BZ1" s="5" t="s">
        <v>32</v>
      </c>
      <c r="CA1" s="5" t="s">
        <v>33</v>
      </c>
      <c r="CB1" s="5" t="s">
        <v>34</v>
      </c>
      <c r="CC1" s="4" t="s">
        <v>31</v>
      </c>
      <c r="CD1" s="4" t="s">
        <v>32</v>
      </c>
      <c r="CE1" s="4" t="s">
        <v>33</v>
      </c>
      <c r="CF1" s="4" t="s">
        <v>34</v>
      </c>
      <c r="CG1" s="5" t="s">
        <v>31</v>
      </c>
      <c r="CH1" s="5" t="s">
        <v>32</v>
      </c>
      <c r="CI1" s="5" t="s">
        <v>33</v>
      </c>
      <c r="CJ1" s="5" t="s">
        <v>34</v>
      </c>
      <c r="CK1" s="4" t="s">
        <v>31</v>
      </c>
      <c r="CL1" s="4" t="s">
        <v>32</v>
      </c>
      <c r="CM1" s="4" t="s">
        <v>33</v>
      </c>
      <c r="CN1" s="4" t="s">
        <v>34</v>
      </c>
      <c r="CO1" s="5" t="s">
        <v>31</v>
      </c>
      <c r="CP1" s="5" t="s">
        <v>32</v>
      </c>
      <c r="CQ1" s="5" t="s">
        <v>33</v>
      </c>
      <c r="CR1" s="5" t="s">
        <v>34</v>
      </c>
      <c r="CS1" s="4" t="s">
        <v>31</v>
      </c>
      <c r="CT1" s="4" t="s">
        <v>32</v>
      </c>
      <c r="CU1" s="4" t="s">
        <v>33</v>
      </c>
      <c r="CV1" s="4" t="s">
        <v>34</v>
      </c>
      <c r="CW1" s="5" t="s">
        <v>31</v>
      </c>
      <c r="CX1" s="5" t="s">
        <v>32</v>
      </c>
      <c r="CY1" s="5" t="s">
        <v>33</v>
      </c>
      <c r="CZ1" s="5" t="s">
        <v>34</v>
      </c>
      <c r="DA1" s="4" t="s">
        <v>31</v>
      </c>
      <c r="DB1" s="4" t="s">
        <v>32</v>
      </c>
      <c r="DC1" s="4" t="s">
        <v>33</v>
      </c>
      <c r="DD1" s="4" t="s">
        <v>34</v>
      </c>
      <c r="DE1" s="5" t="s">
        <v>31</v>
      </c>
      <c r="DF1" s="5" t="s">
        <v>32</v>
      </c>
      <c r="DG1" s="5" t="s">
        <v>33</v>
      </c>
      <c r="DH1" s="5" t="s">
        <v>34</v>
      </c>
      <c r="DI1" s="4" t="s">
        <v>31</v>
      </c>
      <c r="DJ1" s="4" t="s">
        <v>32</v>
      </c>
      <c r="DK1" s="4" t="s">
        <v>33</v>
      </c>
      <c r="DL1" s="4" t="s">
        <v>34</v>
      </c>
      <c r="DM1" s="5" t="s">
        <v>31</v>
      </c>
      <c r="DN1" s="5" t="s">
        <v>32</v>
      </c>
      <c r="DO1" s="5" t="s">
        <v>33</v>
      </c>
      <c r="DP1" s="5" t="s">
        <v>34</v>
      </c>
      <c r="DQ1" s="4" t="s">
        <v>31</v>
      </c>
      <c r="DR1" s="4" t="s">
        <v>32</v>
      </c>
      <c r="DS1" s="4" t="s">
        <v>33</v>
      </c>
      <c r="DT1" s="4" t="s">
        <v>34</v>
      </c>
      <c r="DU1" s="5" t="s">
        <v>31</v>
      </c>
      <c r="DV1" s="5" t="s">
        <v>32</v>
      </c>
      <c r="DW1" s="5" t="s">
        <v>33</v>
      </c>
      <c r="DX1" s="5" t="s">
        <v>34</v>
      </c>
      <c r="DY1" s="4" t="s">
        <v>31</v>
      </c>
      <c r="DZ1" s="4" t="s">
        <v>32</v>
      </c>
      <c r="EA1" s="4" t="s">
        <v>33</v>
      </c>
      <c r="EB1" s="4" t="s">
        <v>34</v>
      </c>
      <c r="EC1" s="5" t="s">
        <v>31</v>
      </c>
      <c r="ED1" s="5" t="s">
        <v>32</v>
      </c>
      <c r="EE1" s="5" t="s">
        <v>33</v>
      </c>
      <c r="EF1" s="5" t="s">
        <v>34</v>
      </c>
      <c r="EG1" s="4" t="s">
        <v>31</v>
      </c>
      <c r="EH1" s="4" t="s">
        <v>32</v>
      </c>
      <c r="EI1" s="4" t="s">
        <v>33</v>
      </c>
      <c r="EJ1" s="4" t="s">
        <v>34</v>
      </c>
      <c r="EK1" s="5" t="s">
        <v>31</v>
      </c>
      <c r="EL1" s="5" t="s">
        <v>32</v>
      </c>
      <c r="EM1" s="5" t="s">
        <v>33</v>
      </c>
      <c r="EN1" s="5" t="s">
        <v>34</v>
      </c>
      <c r="EO1" s="4" t="s">
        <v>31</v>
      </c>
      <c r="EP1" s="4" t="s">
        <v>32</v>
      </c>
      <c r="EQ1" s="4" t="s">
        <v>33</v>
      </c>
      <c r="ER1" s="4" t="s">
        <v>34</v>
      </c>
      <c r="ES1" s="5" t="s">
        <v>31</v>
      </c>
      <c r="ET1" s="5" t="s">
        <v>32</v>
      </c>
      <c r="EU1" s="5" t="s">
        <v>33</v>
      </c>
      <c r="EV1" s="5" t="s">
        <v>34</v>
      </c>
      <c r="EW1" s="4" t="s">
        <v>31</v>
      </c>
      <c r="EX1" s="4" t="s">
        <v>32</v>
      </c>
      <c r="EY1" s="4" t="s">
        <v>33</v>
      </c>
      <c r="EZ1" s="4" t="s">
        <v>34</v>
      </c>
      <c r="FA1" s="5" t="s">
        <v>31</v>
      </c>
      <c r="FB1" s="5" t="s">
        <v>32</v>
      </c>
      <c r="FC1" s="5" t="s">
        <v>33</v>
      </c>
      <c r="FD1" s="5" t="s">
        <v>34</v>
      </c>
      <c r="FE1" s="4" t="s">
        <v>31</v>
      </c>
      <c r="FF1" s="4" t="s">
        <v>32</v>
      </c>
      <c r="FG1" s="4" t="s">
        <v>33</v>
      </c>
      <c r="FH1" s="4" t="s">
        <v>34</v>
      </c>
      <c r="FI1" s="5" t="s">
        <v>31</v>
      </c>
      <c r="FJ1" s="5" t="s">
        <v>32</v>
      </c>
      <c r="FK1" s="5" t="s">
        <v>33</v>
      </c>
      <c r="FL1" s="5" t="s">
        <v>34</v>
      </c>
      <c r="FM1" s="4" t="s">
        <v>31</v>
      </c>
      <c r="FN1" s="4" t="s">
        <v>32</v>
      </c>
      <c r="FO1" s="4" t="s">
        <v>33</v>
      </c>
      <c r="FP1" s="4" t="s">
        <v>34</v>
      </c>
      <c r="FQ1" s="5" t="s">
        <v>31</v>
      </c>
      <c r="FR1" s="5" t="s">
        <v>32</v>
      </c>
      <c r="FS1" s="5" t="s">
        <v>33</v>
      </c>
      <c r="FT1" s="5" t="s">
        <v>34</v>
      </c>
      <c r="FU1" s="4" t="s">
        <v>31</v>
      </c>
      <c r="FV1" s="4" t="s">
        <v>32</v>
      </c>
      <c r="FW1" s="4" t="s">
        <v>33</v>
      </c>
      <c r="FX1" s="4" t="s">
        <v>34</v>
      </c>
      <c r="FY1" s="5" t="s">
        <v>31</v>
      </c>
      <c r="FZ1" s="5" t="s">
        <v>32</v>
      </c>
      <c r="GA1" s="5" t="s">
        <v>33</v>
      </c>
      <c r="GB1" s="5" t="s">
        <v>34</v>
      </c>
      <c r="GC1" s="4" t="s">
        <v>31</v>
      </c>
      <c r="GD1" s="4" t="s">
        <v>32</v>
      </c>
      <c r="GE1" s="4" t="s">
        <v>33</v>
      </c>
      <c r="GF1" s="4" t="s">
        <v>34</v>
      </c>
      <c r="GG1" s="5" t="s">
        <v>31</v>
      </c>
      <c r="GH1" s="5" t="s">
        <v>32</v>
      </c>
      <c r="GI1" s="5" t="s">
        <v>33</v>
      </c>
      <c r="GJ1" s="5" t="s">
        <v>34</v>
      </c>
      <c r="GK1" s="4" t="s">
        <v>31</v>
      </c>
      <c r="GL1" s="4" t="s">
        <v>32</v>
      </c>
      <c r="GM1" s="4" t="s">
        <v>33</v>
      </c>
      <c r="GN1" s="4" t="s">
        <v>34</v>
      </c>
      <c r="GO1" s="5" t="s">
        <v>31</v>
      </c>
      <c r="GP1" s="5" t="s">
        <v>32</v>
      </c>
      <c r="GQ1" s="5" t="s">
        <v>33</v>
      </c>
      <c r="GR1" s="5" t="s">
        <v>34</v>
      </c>
      <c r="GS1" s="4" t="s">
        <v>31</v>
      </c>
      <c r="GT1" s="4" t="s">
        <v>32</v>
      </c>
      <c r="GU1" s="4" t="s">
        <v>33</v>
      </c>
      <c r="GV1" s="4" t="s">
        <v>34</v>
      </c>
      <c r="GW1" s="5" t="s">
        <v>31</v>
      </c>
      <c r="GX1" s="5" t="s">
        <v>32</v>
      </c>
      <c r="GY1" s="5" t="s">
        <v>33</v>
      </c>
      <c r="GZ1" s="5" t="s">
        <v>34</v>
      </c>
      <c r="HA1" s="4" t="s">
        <v>31</v>
      </c>
      <c r="HB1" s="4" t="s">
        <v>32</v>
      </c>
      <c r="HC1" s="4" t="s">
        <v>33</v>
      </c>
      <c r="HD1" s="4" t="s">
        <v>34</v>
      </c>
      <c r="HE1" s="5" t="s">
        <v>31</v>
      </c>
      <c r="HF1" s="5" t="s">
        <v>32</v>
      </c>
      <c r="HG1" s="5" t="s">
        <v>33</v>
      </c>
      <c r="HH1" s="5" t="s">
        <v>34</v>
      </c>
      <c r="HI1" s="4" t="s">
        <v>31</v>
      </c>
      <c r="HJ1" s="4" t="s">
        <v>32</v>
      </c>
      <c r="HK1" s="4" t="s">
        <v>33</v>
      </c>
      <c r="HL1" s="4" t="s">
        <v>34</v>
      </c>
      <c r="HM1" s="5" t="s">
        <v>31</v>
      </c>
      <c r="HN1" s="5" t="s">
        <v>32</v>
      </c>
      <c r="HO1" s="5" t="s">
        <v>33</v>
      </c>
      <c r="HP1" s="5" t="s">
        <v>34</v>
      </c>
      <c r="HQ1" s="4" t="s">
        <v>31</v>
      </c>
      <c r="HR1" s="4" t="s">
        <v>32</v>
      </c>
      <c r="HS1" s="4" t="s">
        <v>33</v>
      </c>
      <c r="HT1" s="4" t="s">
        <v>34</v>
      </c>
      <c r="HU1" s="5" t="s">
        <v>31</v>
      </c>
      <c r="HV1" s="5" t="s">
        <v>32</v>
      </c>
      <c r="HW1" s="5" t="s">
        <v>33</v>
      </c>
      <c r="HX1" s="5" t="s">
        <v>34</v>
      </c>
      <c r="HY1" s="4" t="s">
        <v>31</v>
      </c>
      <c r="HZ1" s="4" t="s">
        <v>32</v>
      </c>
      <c r="IA1" s="4" t="s">
        <v>33</v>
      </c>
      <c r="IB1" s="4" t="s">
        <v>34</v>
      </c>
      <c r="IC1" s="5" t="s">
        <v>31</v>
      </c>
      <c r="ID1" s="5" t="s">
        <v>32</v>
      </c>
      <c r="IE1" s="5" t="s">
        <v>33</v>
      </c>
      <c r="IF1" s="5" t="s">
        <v>34</v>
      </c>
      <c r="IG1" s="4" t="s">
        <v>31</v>
      </c>
      <c r="IH1" s="4" t="s">
        <v>32</v>
      </c>
      <c r="II1" s="4" t="s">
        <v>33</v>
      </c>
      <c r="IJ1" s="4" t="s">
        <v>34</v>
      </c>
      <c r="IK1" s="5" t="s">
        <v>31</v>
      </c>
      <c r="IL1" s="5" t="s">
        <v>32</v>
      </c>
      <c r="IM1" s="5" t="s">
        <v>33</v>
      </c>
      <c r="IN1" s="5" t="s">
        <v>34</v>
      </c>
      <c r="IO1" s="4" t="s">
        <v>31</v>
      </c>
      <c r="IP1" s="4" t="s">
        <v>32</v>
      </c>
      <c r="IQ1" s="4" t="s">
        <v>33</v>
      </c>
      <c r="IR1" s="4" t="s">
        <v>34</v>
      </c>
      <c r="IS1" s="5" t="s">
        <v>31</v>
      </c>
      <c r="IT1" s="5" t="s">
        <v>32</v>
      </c>
      <c r="IU1" s="5" t="s">
        <v>33</v>
      </c>
      <c r="IV1" s="5" t="s">
        <v>34</v>
      </c>
      <c r="IW1" s="4" t="s">
        <v>31</v>
      </c>
      <c r="IX1" s="4" t="s">
        <v>32</v>
      </c>
      <c r="IY1" s="4" t="s">
        <v>33</v>
      </c>
      <c r="IZ1" s="4" t="s">
        <v>34</v>
      </c>
      <c r="JA1" s="5" t="s">
        <v>31</v>
      </c>
      <c r="JB1" s="5" t="s">
        <v>32</v>
      </c>
      <c r="JC1" s="5" t="s">
        <v>33</v>
      </c>
      <c r="JD1" s="5" t="s">
        <v>34</v>
      </c>
      <c r="JE1" s="4" t="s">
        <v>31</v>
      </c>
      <c r="JF1" s="4" t="s">
        <v>32</v>
      </c>
      <c r="JG1" s="4" t="s">
        <v>33</v>
      </c>
      <c r="JH1" s="4" t="s">
        <v>34</v>
      </c>
      <c r="JI1" s="5" t="s">
        <v>31</v>
      </c>
      <c r="JJ1" s="5" t="s">
        <v>32</v>
      </c>
      <c r="JK1" s="5" t="s">
        <v>33</v>
      </c>
      <c r="JL1" s="5" t="s">
        <v>34</v>
      </c>
      <c r="JM1" s="4" t="s">
        <v>31</v>
      </c>
      <c r="JN1" s="4" t="s">
        <v>32</v>
      </c>
      <c r="JO1" s="4" t="s">
        <v>33</v>
      </c>
      <c r="JP1" s="4" t="s">
        <v>34</v>
      </c>
      <c r="JQ1" s="5" t="s">
        <v>31</v>
      </c>
      <c r="JR1" s="5" t="s">
        <v>32</v>
      </c>
      <c r="JS1" s="5" t="s">
        <v>33</v>
      </c>
      <c r="JT1" s="5" t="s">
        <v>34</v>
      </c>
      <c r="JU1" s="4" t="s">
        <v>31</v>
      </c>
      <c r="JV1" s="4" t="s">
        <v>32</v>
      </c>
      <c r="JW1" s="4" t="s">
        <v>33</v>
      </c>
      <c r="JX1" s="4" t="s">
        <v>34</v>
      </c>
    </row>
    <row r="2" spans="1:284" s="3" customFormat="1" x14ac:dyDescent="0.25">
      <c r="A2" s="4"/>
      <c r="B2" s="4"/>
      <c r="C2" s="4"/>
      <c r="D2" s="4"/>
      <c r="E2" s="5">
        <v>1</v>
      </c>
      <c r="F2" s="5">
        <v>1</v>
      </c>
      <c r="G2" s="5">
        <v>1</v>
      </c>
      <c r="H2" s="5">
        <v>1</v>
      </c>
      <c r="I2" s="4">
        <v>2</v>
      </c>
      <c r="J2" s="4">
        <v>2</v>
      </c>
      <c r="K2" s="4">
        <v>2</v>
      </c>
      <c r="L2" s="4">
        <v>2</v>
      </c>
      <c r="M2" s="5">
        <v>3</v>
      </c>
      <c r="N2" s="5">
        <v>3</v>
      </c>
      <c r="O2" s="5">
        <v>3</v>
      </c>
      <c r="P2" s="5">
        <v>3</v>
      </c>
      <c r="Q2" s="4">
        <v>4</v>
      </c>
      <c r="R2" s="4">
        <v>4</v>
      </c>
      <c r="S2" s="4">
        <v>4</v>
      </c>
      <c r="T2" s="4">
        <v>4</v>
      </c>
      <c r="U2" s="5">
        <v>5</v>
      </c>
      <c r="V2" s="5">
        <v>5</v>
      </c>
      <c r="W2" s="5">
        <v>5</v>
      </c>
      <c r="X2" s="5">
        <v>5</v>
      </c>
      <c r="Y2" s="4">
        <v>6</v>
      </c>
      <c r="Z2" s="4">
        <v>6</v>
      </c>
      <c r="AA2" s="4">
        <v>6</v>
      </c>
      <c r="AB2" s="4">
        <v>6</v>
      </c>
      <c r="AC2" s="5">
        <v>7</v>
      </c>
      <c r="AD2" s="5">
        <v>7</v>
      </c>
      <c r="AE2" s="5">
        <v>7</v>
      </c>
      <c r="AF2" s="5">
        <v>7</v>
      </c>
      <c r="AG2" s="4">
        <v>8</v>
      </c>
      <c r="AH2" s="4">
        <v>8</v>
      </c>
      <c r="AI2" s="4">
        <v>8</v>
      </c>
      <c r="AJ2" s="4">
        <v>8</v>
      </c>
      <c r="AK2" s="5">
        <v>9</v>
      </c>
      <c r="AL2" s="5">
        <v>9</v>
      </c>
      <c r="AM2" s="5">
        <v>9</v>
      </c>
      <c r="AN2" s="5">
        <v>9</v>
      </c>
      <c r="AO2" s="4">
        <v>10</v>
      </c>
      <c r="AP2" s="4">
        <v>10</v>
      </c>
      <c r="AQ2" s="4">
        <v>10</v>
      </c>
      <c r="AR2" s="4">
        <v>10</v>
      </c>
      <c r="AS2" s="5">
        <v>11</v>
      </c>
      <c r="AT2" s="5">
        <v>11</v>
      </c>
      <c r="AU2" s="5">
        <v>11</v>
      </c>
      <c r="AV2" s="5">
        <v>11</v>
      </c>
      <c r="AW2" s="4">
        <v>12</v>
      </c>
      <c r="AX2" s="4">
        <v>12</v>
      </c>
      <c r="AY2" s="4">
        <v>12</v>
      </c>
      <c r="AZ2" s="4">
        <v>12</v>
      </c>
      <c r="BA2" s="5">
        <v>13</v>
      </c>
      <c r="BB2" s="5">
        <v>13</v>
      </c>
      <c r="BC2" s="5">
        <v>13</v>
      </c>
      <c r="BD2" s="5">
        <v>13</v>
      </c>
      <c r="BE2" s="4">
        <v>14</v>
      </c>
      <c r="BF2" s="4">
        <v>14</v>
      </c>
      <c r="BG2" s="4">
        <v>14</v>
      </c>
      <c r="BH2" s="4">
        <v>14</v>
      </c>
      <c r="BI2" s="5">
        <v>15</v>
      </c>
      <c r="BJ2" s="5">
        <v>15</v>
      </c>
      <c r="BK2" s="5">
        <v>15</v>
      </c>
      <c r="BL2" s="5">
        <v>15</v>
      </c>
      <c r="BM2" s="4">
        <v>16</v>
      </c>
      <c r="BN2" s="4">
        <v>16</v>
      </c>
      <c r="BO2" s="4">
        <v>16</v>
      </c>
      <c r="BP2" s="4">
        <v>16</v>
      </c>
      <c r="BQ2" s="5">
        <v>17</v>
      </c>
      <c r="BR2" s="5">
        <v>17</v>
      </c>
      <c r="BS2" s="5">
        <v>17</v>
      </c>
      <c r="BT2" s="5">
        <v>17</v>
      </c>
      <c r="BU2" s="4">
        <v>18</v>
      </c>
      <c r="BV2" s="4">
        <v>18</v>
      </c>
      <c r="BW2" s="4">
        <v>18</v>
      </c>
      <c r="BX2" s="4">
        <v>18</v>
      </c>
      <c r="BY2" s="5">
        <v>19</v>
      </c>
      <c r="BZ2" s="5">
        <v>19</v>
      </c>
      <c r="CA2" s="5">
        <v>19</v>
      </c>
      <c r="CB2" s="5">
        <v>19</v>
      </c>
      <c r="CC2" s="4">
        <v>20</v>
      </c>
      <c r="CD2" s="4">
        <v>20</v>
      </c>
      <c r="CE2" s="4">
        <v>20</v>
      </c>
      <c r="CF2" s="4">
        <v>20</v>
      </c>
      <c r="CG2" s="5">
        <v>21</v>
      </c>
      <c r="CH2" s="5">
        <v>21</v>
      </c>
      <c r="CI2" s="5">
        <v>21</v>
      </c>
      <c r="CJ2" s="5">
        <v>21</v>
      </c>
      <c r="CK2" s="4">
        <v>22</v>
      </c>
      <c r="CL2" s="4">
        <v>22</v>
      </c>
      <c r="CM2" s="4">
        <v>22</v>
      </c>
      <c r="CN2" s="4">
        <v>22</v>
      </c>
      <c r="CO2" s="5">
        <v>23</v>
      </c>
      <c r="CP2" s="5">
        <v>23</v>
      </c>
      <c r="CQ2" s="5">
        <v>23</v>
      </c>
      <c r="CR2" s="5">
        <v>23</v>
      </c>
      <c r="CS2" s="4">
        <v>24</v>
      </c>
      <c r="CT2" s="4">
        <v>24</v>
      </c>
      <c r="CU2" s="4">
        <v>24</v>
      </c>
      <c r="CV2" s="4">
        <v>24</v>
      </c>
      <c r="CW2" s="5">
        <v>25</v>
      </c>
      <c r="CX2" s="5">
        <v>25</v>
      </c>
      <c r="CY2" s="5">
        <v>25</v>
      </c>
      <c r="CZ2" s="5">
        <v>25</v>
      </c>
      <c r="DA2" s="4">
        <v>26</v>
      </c>
      <c r="DB2" s="4">
        <v>26</v>
      </c>
      <c r="DC2" s="4">
        <v>26</v>
      </c>
      <c r="DD2" s="4">
        <v>26</v>
      </c>
      <c r="DE2" s="5">
        <v>27</v>
      </c>
      <c r="DF2" s="5">
        <v>27</v>
      </c>
      <c r="DG2" s="5">
        <v>27</v>
      </c>
      <c r="DH2" s="5">
        <v>27</v>
      </c>
      <c r="DI2" s="4">
        <v>28</v>
      </c>
      <c r="DJ2" s="4">
        <v>28</v>
      </c>
      <c r="DK2" s="4">
        <v>28</v>
      </c>
      <c r="DL2" s="4">
        <v>28</v>
      </c>
      <c r="DM2" s="5">
        <v>29</v>
      </c>
      <c r="DN2" s="5">
        <v>29</v>
      </c>
      <c r="DO2" s="5">
        <v>29</v>
      </c>
      <c r="DP2" s="5">
        <v>29</v>
      </c>
      <c r="DQ2" s="4">
        <v>30</v>
      </c>
      <c r="DR2" s="4">
        <v>30</v>
      </c>
      <c r="DS2" s="4">
        <v>30</v>
      </c>
      <c r="DT2" s="4">
        <v>30</v>
      </c>
      <c r="DU2" s="5">
        <v>31</v>
      </c>
      <c r="DV2" s="5">
        <v>31</v>
      </c>
      <c r="DW2" s="5">
        <v>31</v>
      </c>
      <c r="DX2" s="5">
        <v>31</v>
      </c>
      <c r="DY2" s="4">
        <v>32</v>
      </c>
      <c r="DZ2" s="4">
        <v>32</v>
      </c>
      <c r="EA2" s="4">
        <v>32</v>
      </c>
      <c r="EB2" s="4">
        <v>32</v>
      </c>
      <c r="EC2" s="5">
        <v>33</v>
      </c>
      <c r="ED2" s="5">
        <v>33</v>
      </c>
      <c r="EE2" s="5">
        <v>33</v>
      </c>
      <c r="EF2" s="5">
        <v>33</v>
      </c>
      <c r="EG2" s="4">
        <v>34</v>
      </c>
      <c r="EH2" s="4">
        <v>34</v>
      </c>
      <c r="EI2" s="4">
        <v>34</v>
      </c>
      <c r="EJ2" s="4">
        <v>34</v>
      </c>
      <c r="EK2" s="5">
        <v>35</v>
      </c>
      <c r="EL2" s="5">
        <v>35</v>
      </c>
      <c r="EM2" s="5">
        <v>35</v>
      </c>
      <c r="EN2" s="5">
        <v>35</v>
      </c>
      <c r="EO2" s="4">
        <v>36</v>
      </c>
      <c r="EP2" s="4">
        <v>36</v>
      </c>
      <c r="EQ2" s="4">
        <v>36</v>
      </c>
      <c r="ER2" s="4">
        <v>36</v>
      </c>
      <c r="ES2" s="5">
        <v>37</v>
      </c>
      <c r="ET2" s="5">
        <v>37</v>
      </c>
      <c r="EU2" s="5">
        <v>37</v>
      </c>
      <c r="EV2" s="5">
        <v>37</v>
      </c>
      <c r="EW2" s="4">
        <v>38</v>
      </c>
      <c r="EX2" s="4">
        <v>38</v>
      </c>
      <c r="EY2" s="4">
        <v>38</v>
      </c>
      <c r="EZ2" s="4">
        <v>38</v>
      </c>
      <c r="FA2" s="5">
        <v>39</v>
      </c>
      <c r="FB2" s="5">
        <v>39</v>
      </c>
      <c r="FC2" s="5">
        <v>39</v>
      </c>
      <c r="FD2" s="5">
        <v>39</v>
      </c>
      <c r="FE2" s="4">
        <v>40</v>
      </c>
      <c r="FF2" s="4">
        <v>40</v>
      </c>
      <c r="FG2" s="4">
        <v>40</v>
      </c>
      <c r="FH2" s="4">
        <v>40</v>
      </c>
      <c r="FI2" s="5">
        <v>41</v>
      </c>
      <c r="FJ2" s="5">
        <v>41</v>
      </c>
      <c r="FK2" s="5">
        <v>41</v>
      </c>
      <c r="FL2" s="5">
        <v>41</v>
      </c>
      <c r="FM2" s="4">
        <v>42</v>
      </c>
      <c r="FN2" s="4">
        <v>42</v>
      </c>
      <c r="FO2" s="4">
        <v>42</v>
      </c>
      <c r="FP2" s="4">
        <v>42</v>
      </c>
      <c r="FQ2" s="5">
        <v>43</v>
      </c>
      <c r="FR2" s="5">
        <v>43</v>
      </c>
      <c r="FS2" s="5">
        <v>43</v>
      </c>
      <c r="FT2" s="5">
        <v>43</v>
      </c>
      <c r="FU2" s="4">
        <v>44</v>
      </c>
      <c r="FV2" s="4">
        <v>44</v>
      </c>
      <c r="FW2" s="4">
        <v>44</v>
      </c>
      <c r="FX2" s="4">
        <v>44</v>
      </c>
      <c r="FY2" s="5">
        <v>45</v>
      </c>
      <c r="FZ2" s="5">
        <v>45</v>
      </c>
      <c r="GA2" s="5">
        <v>45</v>
      </c>
      <c r="GB2" s="5">
        <v>45</v>
      </c>
      <c r="GC2" s="4">
        <v>46</v>
      </c>
      <c r="GD2" s="4">
        <v>46</v>
      </c>
      <c r="GE2" s="4">
        <v>46</v>
      </c>
      <c r="GF2" s="4">
        <v>46</v>
      </c>
      <c r="GG2" s="5">
        <v>47</v>
      </c>
      <c r="GH2" s="5">
        <v>47</v>
      </c>
      <c r="GI2" s="5">
        <v>47</v>
      </c>
      <c r="GJ2" s="5">
        <v>47</v>
      </c>
      <c r="GK2" s="4">
        <v>48</v>
      </c>
      <c r="GL2" s="4">
        <v>48</v>
      </c>
      <c r="GM2" s="4">
        <v>48</v>
      </c>
      <c r="GN2" s="4">
        <v>48</v>
      </c>
      <c r="GO2" s="5">
        <v>49</v>
      </c>
      <c r="GP2" s="5">
        <v>49</v>
      </c>
      <c r="GQ2" s="5">
        <v>49</v>
      </c>
      <c r="GR2" s="5">
        <v>49</v>
      </c>
      <c r="GS2" s="4">
        <v>50</v>
      </c>
      <c r="GT2" s="4">
        <v>50</v>
      </c>
      <c r="GU2" s="4">
        <v>50</v>
      </c>
      <c r="GV2" s="4">
        <v>50</v>
      </c>
      <c r="GW2" s="5">
        <v>51</v>
      </c>
      <c r="GX2" s="5">
        <v>51</v>
      </c>
      <c r="GY2" s="5">
        <v>51</v>
      </c>
      <c r="GZ2" s="5">
        <v>51</v>
      </c>
      <c r="HA2" s="4">
        <v>52</v>
      </c>
      <c r="HB2" s="4">
        <v>52</v>
      </c>
      <c r="HC2" s="4">
        <v>52</v>
      </c>
      <c r="HD2" s="4">
        <v>52</v>
      </c>
      <c r="HE2" s="5">
        <v>53</v>
      </c>
      <c r="HF2" s="5">
        <v>53</v>
      </c>
      <c r="HG2" s="5">
        <v>53</v>
      </c>
      <c r="HH2" s="5">
        <v>53</v>
      </c>
      <c r="HI2" s="4">
        <v>54</v>
      </c>
      <c r="HJ2" s="4">
        <v>54</v>
      </c>
      <c r="HK2" s="4">
        <v>54</v>
      </c>
      <c r="HL2" s="4">
        <v>54</v>
      </c>
      <c r="HM2" s="5">
        <v>55</v>
      </c>
      <c r="HN2" s="5">
        <v>55</v>
      </c>
      <c r="HO2" s="5">
        <v>55</v>
      </c>
      <c r="HP2" s="5">
        <v>55</v>
      </c>
      <c r="HQ2" s="4">
        <v>56</v>
      </c>
      <c r="HR2" s="4">
        <v>56</v>
      </c>
      <c r="HS2" s="4">
        <v>56</v>
      </c>
      <c r="HT2" s="4">
        <v>56</v>
      </c>
      <c r="HU2" s="5">
        <v>57</v>
      </c>
      <c r="HV2" s="5">
        <v>57</v>
      </c>
      <c r="HW2" s="5">
        <v>57</v>
      </c>
      <c r="HX2" s="5">
        <v>57</v>
      </c>
      <c r="HY2" s="4">
        <v>58</v>
      </c>
      <c r="HZ2" s="4">
        <v>58</v>
      </c>
      <c r="IA2" s="4">
        <v>58</v>
      </c>
      <c r="IB2" s="4">
        <v>58</v>
      </c>
      <c r="IC2" s="5">
        <v>59</v>
      </c>
      <c r="ID2" s="5">
        <v>59</v>
      </c>
      <c r="IE2" s="5">
        <v>59</v>
      </c>
      <c r="IF2" s="5">
        <v>59</v>
      </c>
      <c r="IG2" s="4">
        <v>60</v>
      </c>
      <c r="IH2" s="4">
        <v>60</v>
      </c>
      <c r="II2" s="4">
        <v>60</v>
      </c>
      <c r="IJ2" s="4">
        <v>60</v>
      </c>
      <c r="IK2" s="5">
        <v>61</v>
      </c>
      <c r="IL2" s="5">
        <v>61</v>
      </c>
      <c r="IM2" s="5">
        <v>61</v>
      </c>
      <c r="IN2" s="5">
        <v>61</v>
      </c>
      <c r="IO2" s="4">
        <v>62</v>
      </c>
      <c r="IP2" s="4">
        <v>62</v>
      </c>
      <c r="IQ2" s="4">
        <v>62</v>
      </c>
      <c r="IR2" s="4">
        <v>62</v>
      </c>
      <c r="IS2" s="5">
        <v>63</v>
      </c>
      <c r="IT2" s="5">
        <v>63</v>
      </c>
      <c r="IU2" s="5">
        <v>63</v>
      </c>
      <c r="IV2" s="5">
        <v>63</v>
      </c>
      <c r="IW2" s="4">
        <v>64</v>
      </c>
      <c r="IX2" s="4">
        <v>64</v>
      </c>
      <c r="IY2" s="4">
        <v>64</v>
      </c>
      <c r="IZ2" s="4">
        <v>64</v>
      </c>
      <c r="JA2" s="5">
        <v>65</v>
      </c>
      <c r="JB2" s="5">
        <v>65</v>
      </c>
      <c r="JC2" s="5">
        <v>65</v>
      </c>
      <c r="JD2" s="5">
        <v>65</v>
      </c>
      <c r="JE2" s="4">
        <v>66</v>
      </c>
      <c r="JF2" s="4">
        <v>66</v>
      </c>
      <c r="JG2" s="4">
        <v>66</v>
      </c>
      <c r="JH2" s="4">
        <v>66</v>
      </c>
      <c r="JI2" s="5">
        <v>67</v>
      </c>
      <c r="JJ2" s="5">
        <v>67</v>
      </c>
      <c r="JK2" s="5">
        <v>67</v>
      </c>
      <c r="JL2" s="5">
        <v>67</v>
      </c>
      <c r="JM2" s="4">
        <v>68</v>
      </c>
      <c r="JN2" s="4">
        <v>68</v>
      </c>
      <c r="JO2" s="4">
        <v>68</v>
      </c>
      <c r="JP2" s="4">
        <v>68</v>
      </c>
      <c r="JQ2" s="5">
        <v>69</v>
      </c>
      <c r="JR2" s="5">
        <v>69</v>
      </c>
      <c r="JS2" s="5">
        <v>69</v>
      </c>
      <c r="JT2" s="5">
        <v>69</v>
      </c>
      <c r="JU2" s="4">
        <v>70</v>
      </c>
      <c r="JV2" s="4">
        <v>70</v>
      </c>
      <c r="JW2" s="4">
        <v>70</v>
      </c>
      <c r="JX2" s="4">
        <v>70</v>
      </c>
    </row>
    <row r="3" spans="1:284" s="3" customFormat="1" x14ac:dyDescent="0.25">
      <c r="A3" s="4"/>
      <c r="B3" s="4" t="s">
        <v>35</v>
      </c>
      <c r="C3" s="4" t="s">
        <v>0</v>
      </c>
      <c r="D3" s="4" t="s">
        <v>1</v>
      </c>
      <c r="E3" s="5" t="s">
        <v>36</v>
      </c>
      <c r="F3" s="5" t="s">
        <v>36</v>
      </c>
      <c r="G3" s="5" t="s">
        <v>36</v>
      </c>
      <c r="H3" s="5" t="s">
        <v>36</v>
      </c>
      <c r="I3" s="4" t="s">
        <v>37</v>
      </c>
      <c r="J3" s="4" t="s">
        <v>37</v>
      </c>
      <c r="K3" s="4" t="s">
        <v>37</v>
      </c>
      <c r="L3" s="4" t="s">
        <v>37</v>
      </c>
      <c r="M3" s="5" t="s">
        <v>38</v>
      </c>
      <c r="N3" s="5" t="s">
        <v>38</v>
      </c>
      <c r="O3" s="5" t="s">
        <v>38</v>
      </c>
      <c r="P3" s="5" t="s">
        <v>38</v>
      </c>
      <c r="Q3" s="4" t="s">
        <v>39</v>
      </c>
      <c r="R3" s="4" t="s">
        <v>39</v>
      </c>
      <c r="S3" s="4" t="s">
        <v>39</v>
      </c>
      <c r="T3" s="4" t="s">
        <v>39</v>
      </c>
      <c r="U3" s="5" t="s">
        <v>40</v>
      </c>
      <c r="V3" s="5" t="s">
        <v>40</v>
      </c>
      <c r="W3" s="5" t="s">
        <v>40</v>
      </c>
      <c r="X3" s="5" t="s">
        <v>40</v>
      </c>
      <c r="Y3" s="4" t="s">
        <v>41</v>
      </c>
      <c r="Z3" s="4" t="s">
        <v>41</v>
      </c>
      <c r="AA3" s="4" t="s">
        <v>41</v>
      </c>
      <c r="AB3" s="4" t="s">
        <v>41</v>
      </c>
      <c r="AC3" s="5" t="s">
        <v>42</v>
      </c>
      <c r="AD3" s="5" t="s">
        <v>42</v>
      </c>
      <c r="AE3" s="5" t="s">
        <v>42</v>
      </c>
      <c r="AF3" s="5" t="s">
        <v>42</v>
      </c>
      <c r="AG3" s="4" t="s">
        <v>43</v>
      </c>
      <c r="AH3" s="4" t="s">
        <v>43</v>
      </c>
      <c r="AI3" s="4" t="s">
        <v>43</v>
      </c>
      <c r="AJ3" s="4" t="s">
        <v>43</v>
      </c>
      <c r="AK3" s="5" t="s">
        <v>44</v>
      </c>
      <c r="AL3" s="5" t="s">
        <v>44</v>
      </c>
      <c r="AM3" s="5" t="s">
        <v>44</v>
      </c>
      <c r="AN3" s="5" t="s">
        <v>44</v>
      </c>
      <c r="AO3" s="4" t="s">
        <v>45</v>
      </c>
      <c r="AP3" s="4" t="s">
        <v>45</v>
      </c>
      <c r="AQ3" s="4" t="s">
        <v>45</v>
      </c>
      <c r="AR3" s="4" t="s">
        <v>45</v>
      </c>
      <c r="AS3" s="5" t="s">
        <v>46</v>
      </c>
      <c r="AT3" s="5" t="s">
        <v>46</v>
      </c>
      <c r="AU3" s="5" t="s">
        <v>46</v>
      </c>
      <c r="AV3" s="5" t="s">
        <v>46</v>
      </c>
      <c r="AW3" s="4" t="s">
        <v>47</v>
      </c>
      <c r="AX3" s="4" t="s">
        <v>47</v>
      </c>
      <c r="AY3" s="4" t="s">
        <v>47</v>
      </c>
      <c r="AZ3" s="4" t="s">
        <v>47</v>
      </c>
      <c r="BA3" s="5" t="s">
        <v>48</v>
      </c>
      <c r="BB3" s="5" t="s">
        <v>48</v>
      </c>
      <c r="BC3" s="5" t="s">
        <v>48</v>
      </c>
      <c r="BD3" s="5" t="s">
        <v>48</v>
      </c>
      <c r="BE3" s="4" t="s">
        <v>49</v>
      </c>
      <c r="BF3" s="4" t="s">
        <v>49</v>
      </c>
      <c r="BG3" s="4" t="s">
        <v>49</v>
      </c>
      <c r="BH3" s="4" t="s">
        <v>49</v>
      </c>
      <c r="BI3" s="5" t="s">
        <v>50</v>
      </c>
      <c r="BJ3" s="5" t="s">
        <v>50</v>
      </c>
      <c r="BK3" s="5" t="s">
        <v>50</v>
      </c>
      <c r="BL3" s="5" t="s">
        <v>50</v>
      </c>
      <c r="BM3" s="4" t="s">
        <v>51</v>
      </c>
      <c r="BN3" s="4" t="s">
        <v>51</v>
      </c>
      <c r="BO3" s="4" t="s">
        <v>51</v>
      </c>
      <c r="BP3" s="4" t="s">
        <v>51</v>
      </c>
      <c r="BQ3" s="5" t="s">
        <v>52</v>
      </c>
      <c r="BR3" s="5" t="s">
        <v>52</v>
      </c>
      <c r="BS3" s="5" t="s">
        <v>52</v>
      </c>
      <c r="BT3" s="5" t="s">
        <v>52</v>
      </c>
      <c r="BU3" s="4" t="s">
        <v>53</v>
      </c>
      <c r="BV3" s="4" t="s">
        <v>53</v>
      </c>
      <c r="BW3" s="4" t="s">
        <v>53</v>
      </c>
      <c r="BX3" s="4" t="s">
        <v>53</v>
      </c>
      <c r="BY3" s="5" t="s">
        <v>54</v>
      </c>
      <c r="BZ3" s="5" t="s">
        <v>54</v>
      </c>
      <c r="CA3" s="5" t="s">
        <v>54</v>
      </c>
      <c r="CB3" s="5" t="s">
        <v>54</v>
      </c>
      <c r="CC3" s="4" t="s">
        <v>55</v>
      </c>
      <c r="CD3" s="4" t="s">
        <v>55</v>
      </c>
      <c r="CE3" s="4" t="s">
        <v>55</v>
      </c>
      <c r="CF3" s="4" t="s">
        <v>55</v>
      </c>
      <c r="CG3" s="5" t="s">
        <v>56</v>
      </c>
      <c r="CH3" s="5" t="s">
        <v>56</v>
      </c>
      <c r="CI3" s="5" t="s">
        <v>56</v>
      </c>
      <c r="CJ3" s="5" t="s">
        <v>56</v>
      </c>
      <c r="CK3" s="4" t="s">
        <v>57</v>
      </c>
      <c r="CL3" s="4" t="s">
        <v>57</v>
      </c>
      <c r="CM3" s="4" t="s">
        <v>57</v>
      </c>
      <c r="CN3" s="4" t="s">
        <v>57</v>
      </c>
      <c r="CO3" s="5" t="s">
        <v>58</v>
      </c>
      <c r="CP3" s="5" t="s">
        <v>58</v>
      </c>
      <c r="CQ3" s="5" t="s">
        <v>58</v>
      </c>
      <c r="CR3" s="5" t="s">
        <v>58</v>
      </c>
      <c r="CS3" s="4" t="s">
        <v>59</v>
      </c>
      <c r="CT3" s="4" t="s">
        <v>59</v>
      </c>
      <c r="CU3" s="4" t="s">
        <v>59</v>
      </c>
      <c r="CV3" s="4" t="s">
        <v>59</v>
      </c>
      <c r="CW3" s="5" t="s">
        <v>60</v>
      </c>
      <c r="CX3" s="5" t="s">
        <v>60</v>
      </c>
      <c r="CY3" s="5" t="s">
        <v>60</v>
      </c>
      <c r="CZ3" s="5" t="s">
        <v>60</v>
      </c>
      <c r="DA3" s="4" t="s">
        <v>61</v>
      </c>
      <c r="DB3" s="4" t="s">
        <v>61</v>
      </c>
      <c r="DC3" s="4" t="s">
        <v>61</v>
      </c>
      <c r="DD3" s="4" t="s">
        <v>61</v>
      </c>
      <c r="DE3" s="5" t="s">
        <v>62</v>
      </c>
      <c r="DF3" s="5" t="s">
        <v>62</v>
      </c>
      <c r="DG3" s="5" t="s">
        <v>62</v>
      </c>
      <c r="DH3" s="5" t="s">
        <v>62</v>
      </c>
      <c r="DI3" s="4" t="s">
        <v>63</v>
      </c>
      <c r="DJ3" s="4" t="s">
        <v>63</v>
      </c>
      <c r="DK3" s="4" t="s">
        <v>63</v>
      </c>
      <c r="DL3" s="4" t="s">
        <v>63</v>
      </c>
      <c r="DM3" s="5" t="s">
        <v>64</v>
      </c>
      <c r="DN3" s="5" t="s">
        <v>64</v>
      </c>
      <c r="DO3" s="5" t="s">
        <v>64</v>
      </c>
      <c r="DP3" s="5" t="s">
        <v>64</v>
      </c>
      <c r="DQ3" s="4" t="s">
        <v>65</v>
      </c>
      <c r="DR3" s="4" t="s">
        <v>65</v>
      </c>
      <c r="DS3" s="4" t="s">
        <v>65</v>
      </c>
      <c r="DT3" s="4" t="s">
        <v>65</v>
      </c>
      <c r="DU3" s="5" t="s">
        <v>66</v>
      </c>
      <c r="DV3" s="5" t="s">
        <v>66</v>
      </c>
      <c r="DW3" s="5" t="s">
        <v>66</v>
      </c>
      <c r="DX3" s="5" t="s">
        <v>66</v>
      </c>
      <c r="DY3" s="4" t="s">
        <v>67</v>
      </c>
      <c r="DZ3" s="4" t="s">
        <v>67</v>
      </c>
      <c r="EA3" s="4" t="s">
        <v>67</v>
      </c>
      <c r="EB3" s="4" t="s">
        <v>67</v>
      </c>
      <c r="EC3" s="5" t="s">
        <v>68</v>
      </c>
      <c r="ED3" s="5" t="s">
        <v>68</v>
      </c>
      <c r="EE3" s="5" t="s">
        <v>68</v>
      </c>
      <c r="EF3" s="5" t="s">
        <v>68</v>
      </c>
      <c r="EG3" s="4" t="s">
        <v>69</v>
      </c>
      <c r="EH3" s="4" t="s">
        <v>69</v>
      </c>
      <c r="EI3" s="4" t="s">
        <v>69</v>
      </c>
      <c r="EJ3" s="4" t="s">
        <v>69</v>
      </c>
      <c r="EK3" s="5" t="s">
        <v>70</v>
      </c>
      <c r="EL3" s="5" t="s">
        <v>70</v>
      </c>
      <c r="EM3" s="5" t="s">
        <v>70</v>
      </c>
      <c r="EN3" s="5" t="s">
        <v>70</v>
      </c>
      <c r="EO3" s="4" t="s">
        <v>71</v>
      </c>
      <c r="EP3" s="4" t="s">
        <v>71</v>
      </c>
      <c r="EQ3" s="4" t="s">
        <v>71</v>
      </c>
      <c r="ER3" s="4" t="s">
        <v>71</v>
      </c>
      <c r="ES3" s="5" t="s">
        <v>72</v>
      </c>
      <c r="ET3" s="5" t="s">
        <v>72</v>
      </c>
      <c r="EU3" s="5" t="s">
        <v>72</v>
      </c>
      <c r="EV3" s="5" t="s">
        <v>72</v>
      </c>
      <c r="EW3" s="4" t="s">
        <v>73</v>
      </c>
      <c r="EX3" s="4" t="s">
        <v>73</v>
      </c>
      <c r="EY3" s="4" t="s">
        <v>73</v>
      </c>
      <c r="EZ3" s="4" t="s">
        <v>73</v>
      </c>
      <c r="FA3" s="5" t="s">
        <v>74</v>
      </c>
      <c r="FB3" s="5" t="s">
        <v>74</v>
      </c>
      <c r="FC3" s="5" t="s">
        <v>74</v>
      </c>
      <c r="FD3" s="5" t="s">
        <v>74</v>
      </c>
      <c r="FE3" s="4" t="s">
        <v>75</v>
      </c>
      <c r="FF3" s="4" t="s">
        <v>75</v>
      </c>
      <c r="FG3" s="4" t="s">
        <v>75</v>
      </c>
      <c r="FH3" s="4" t="s">
        <v>75</v>
      </c>
      <c r="FI3" s="5" t="s">
        <v>76</v>
      </c>
      <c r="FJ3" s="5" t="s">
        <v>76</v>
      </c>
      <c r="FK3" s="5" t="s">
        <v>76</v>
      </c>
      <c r="FL3" s="5" t="s">
        <v>76</v>
      </c>
      <c r="FM3" s="4" t="s">
        <v>77</v>
      </c>
      <c r="FN3" s="4" t="s">
        <v>77</v>
      </c>
      <c r="FO3" s="4" t="s">
        <v>77</v>
      </c>
      <c r="FP3" s="4" t="s">
        <v>77</v>
      </c>
      <c r="FQ3" s="5" t="s">
        <v>78</v>
      </c>
      <c r="FR3" s="5" t="s">
        <v>78</v>
      </c>
      <c r="FS3" s="5" t="s">
        <v>78</v>
      </c>
      <c r="FT3" s="5" t="s">
        <v>78</v>
      </c>
      <c r="FU3" s="4" t="s">
        <v>79</v>
      </c>
      <c r="FV3" s="4" t="s">
        <v>79</v>
      </c>
      <c r="FW3" s="4" t="s">
        <v>79</v>
      </c>
      <c r="FX3" s="4" t="s">
        <v>79</v>
      </c>
      <c r="FY3" s="5" t="s">
        <v>80</v>
      </c>
      <c r="FZ3" s="5" t="s">
        <v>80</v>
      </c>
      <c r="GA3" s="5" t="s">
        <v>80</v>
      </c>
      <c r="GB3" s="5" t="s">
        <v>80</v>
      </c>
      <c r="GC3" s="4" t="s">
        <v>81</v>
      </c>
      <c r="GD3" s="4" t="s">
        <v>81</v>
      </c>
      <c r="GE3" s="4" t="s">
        <v>81</v>
      </c>
      <c r="GF3" s="4" t="s">
        <v>81</v>
      </c>
      <c r="GG3" s="5" t="s">
        <v>82</v>
      </c>
      <c r="GH3" s="5" t="s">
        <v>82</v>
      </c>
      <c r="GI3" s="5" t="s">
        <v>82</v>
      </c>
      <c r="GJ3" s="5" t="s">
        <v>82</v>
      </c>
      <c r="GK3" s="4" t="s">
        <v>83</v>
      </c>
      <c r="GL3" s="4" t="s">
        <v>83</v>
      </c>
      <c r="GM3" s="4" t="s">
        <v>83</v>
      </c>
      <c r="GN3" s="4" t="s">
        <v>83</v>
      </c>
      <c r="GO3" s="5" t="s">
        <v>84</v>
      </c>
      <c r="GP3" s="5" t="s">
        <v>84</v>
      </c>
      <c r="GQ3" s="5" t="s">
        <v>84</v>
      </c>
      <c r="GR3" s="5" t="s">
        <v>84</v>
      </c>
      <c r="GS3" s="4" t="s">
        <v>85</v>
      </c>
      <c r="GT3" s="4" t="s">
        <v>85</v>
      </c>
      <c r="GU3" s="4" t="s">
        <v>85</v>
      </c>
      <c r="GV3" s="4" t="s">
        <v>85</v>
      </c>
      <c r="GW3" s="5" t="s">
        <v>86</v>
      </c>
      <c r="GX3" s="5" t="s">
        <v>86</v>
      </c>
      <c r="GY3" s="5" t="s">
        <v>86</v>
      </c>
      <c r="GZ3" s="5" t="s">
        <v>86</v>
      </c>
      <c r="HA3" s="4" t="s">
        <v>87</v>
      </c>
      <c r="HB3" s="4" t="s">
        <v>87</v>
      </c>
      <c r="HC3" s="4" t="s">
        <v>87</v>
      </c>
      <c r="HD3" s="4" t="s">
        <v>87</v>
      </c>
      <c r="HE3" s="5" t="s">
        <v>88</v>
      </c>
      <c r="HF3" s="5" t="s">
        <v>88</v>
      </c>
      <c r="HG3" s="5" t="s">
        <v>88</v>
      </c>
      <c r="HH3" s="5" t="s">
        <v>88</v>
      </c>
      <c r="HI3" s="4" t="s">
        <v>89</v>
      </c>
      <c r="HJ3" s="4" t="s">
        <v>89</v>
      </c>
      <c r="HK3" s="4" t="s">
        <v>89</v>
      </c>
      <c r="HL3" s="4" t="s">
        <v>89</v>
      </c>
      <c r="HM3" s="5" t="s">
        <v>90</v>
      </c>
      <c r="HN3" s="5" t="s">
        <v>90</v>
      </c>
      <c r="HO3" s="5" t="s">
        <v>90</v>
      </c>
      <c r="HP3" s="5" t="s">
        <v>90</v>
      </c>
      <c r="HQ3" s="4" t="s">
        <v>91</v>
      </c>
      <c r="HR3" s="4" t="s">
        <v>91</v>
      </c>
      <c r="HS3" s="4" t="s">
        <v>91</v>
      </c>
      <c r="HT3" s="4" t="s">
        <v>91</v>
      </c>
      <c r="HU3" s="5" t="s">
        <v>92</v>
      </c>
      <c r="HV3" s="5" t="s">
        <v>92</v>
      </c>
      <c r="HW3" s="5" t="s">
        <v>92</v>
      </c>
      <c r="HX3" s="5" t="s">
        <v>92</v>
      </c>
      <c r="HY3" s="4" t="s">
        <v>93</v>
      </c>
      <c r="HZ3" s="4" t="s">
        <v>93</v>
      </c>
      <c r="IA3" s="4" t="s">
        <v>93</v>
      </c>
      <c r="IB3" s="4" t="s">
        <v>93</v>
      </c>
      <c r="IC3" s="5" t="s">
        <v>94</v>
      </c>
      <c r="ID3" s="5" t="s">
        <v>94</v>
      </c>
      <c r="IE3" s="5" t="s">
        <v>94</v>
      </c>
      <c r="IF3" s="5" t="s">
        <v>94</v>
      </c>
      <c r="IG3" s="4" t="s">
        <v>95</v>
      </c>
      <c r="IH3" s="4" t="s">
        <v>95</v>
      </c>
      <c r="II3" s="4" t="s">
        <v>95</v>
      </c>
      <c r="IJ3" s="4" t="s">
        <v>95</v>
      </c>
      <c r="IK3" s="5" t="s">
        <v>96</v>
      </c>
      <c r="IL3" s="5" t="s">
        <v>96</v>
      </c>
      <c r="IM3" s="5" t="s">
        <v>96</v>
      </c>
      <c r="IN3" s="5" t="s">
        <v>96</v>
      </c>
      <c r="IO3" s="4" t="s">
        <v>97</v>
      </c>
      <c r="IP3" s="4" t="s">
        <v>97</v>
      </c>
      <c r="IQ3" s="4" t="s">
        <v>97</v>
      </c>
      <c r="IR3" s="4" t="s">
        <v>97</v>
      </c>
      <c r="IS3" s="5" t="s">
        <v>98</v>
      </c>
      <c r="IT3" s="5" t="s">
        <v>98</v>
      </c>
      <c r="IU3" s="5" t="s">
        <v>98</v>
      </c>
      <c r="IV3" s="5" t="s">
        <v>98</v>
      </c>
      <c r="IW3" s="4" t="s">
        <v>99</v>
      </c>
      <c r="IX3" s="4" t="s">
        <v>99</v>
      </c>
      <c r="IY3" s="4" t="s">
        <v>99</v>
      </c>
      <c r="IZ3" s="4" t="s">
        <v>99</v>
      </c>
      <c r="JA3" s="5" t="s">
        <v>100</v>
      </c>
      <c r="JB3" s="5" t="s">
        <v>100</v>
      </c>
      <c r="JC3" s="5" t="s">
        <v>100</v>
      </c>
      <c r="JD3" s="5" t="s">
        <v>100</v>
      </c>
      <c r="JE3" s="4" t="s">
        <v>101</v>
      </c>
      <c r="JF3" s="4" t="s">
        <v>101</v>
      </c>
      <c r="JG3" s="4" t="s">
        <v>101</v>
      </c>
      <c r="JH3" s="4" t="s">
        <v>101</v>
      </c>
      <c r="JI3" s="5" t="s">
        <v>102</v>
      </c>
      <c r="JJ3" s="5" t="s">
        <v>102</v>
      </c>
      <c r="JK3" s="5" t="s">
        <v>102</v>
      </c>
      <c r="JL3" s="5" t="s">
        <v>102</v>
      </c>
      <c r="JM3" s="4" t="s">
        <v>103</v>
      </c>
      <c r="JN3" s="4" t="s">
        <v>103</v>
      </c>
      <c r="JO3" s="4" t="s">
        <v>103</v>
      </c>
      <c r="JP3" s="4" t="s">
        <v>103</v>
      </c>
      <c r="JQ3" s="5" t="s">
        <v>104</v>
      </c>
      <c r="JR3" s="5" t="s">
        <v>104</v>
      </c>
      <c r="JS3" s="5" t="s">
        <v>104</v>
      </c>
      <c r="JT3" s="5" t="s">
        <v>104</v>
      </c>
      <c r="JU3" s="4" t="s">
        <v>105</v>
      </c>
      <c r="JV3" s="4" t="s">
        <v>105</v>
      </c>
      <c r="JW3" s="4" t="s">
        <v>105</v>
      </c>
      <c r="JX3" s="4" t="s">
        <v>105</v>
      </c>
    </row>
    <row r="4" spans="1:284" x14ac:dyDescent="0.25">
      <c r="A4" s="4">
        <v>1</v>
      </c>
      <c r="B4" s="4" t="s">
        <v>106</v>
      </c>
      <c r="C4" s="4">
        <v>5</v>
      </c>
      <c r="D4" s="4">
        <v>70</v>
      </c>
      <c r="E4" s="6">
        <v>32</v>
      </c>
      <c r="F4" s="7">
        <v>3</v>
      </c>
      <c r="G4" s="6" t="e">
        <f>NA()</f>
        <v>#N/A</v>
      </c>
      <c r="H4" s="7" t="e">
        <f>NA()</f>
        <v>#N/A</v>
      </c>
      <c r="I4" s="6">
        <v>31</v>
      </c>
      <c r="J4" s="7">
        <v>3</v>
      </c>
      <c r="K4" s="6" t="e">
        <f>NA()</f>
        <v>#N/A</v>
      </c>
      <c r="L4" s="7" t="e">
        <f>NA()</f>
        <v>#N/A</v>
      </c>
      <c r="M4" s="6">
        <v>30</v>
      </c>
      <c r="N4" s="7">
        <v>3</v>
      </c>
      <c r="O4" s="6" t="e">
        <f>NA()</f>
        <v>#N/A</v>
      </c>
      <c r="P4" s="7" t="e">
        <f>NA()</f>
        <v>#N/A</v>
      </c>
      <c r="Q4" s="6">
        <v>28</v>
      </c>
      <c r="R4" s="7">
        <v>3</v>
      </c>
      <c r="S4" s="6" t="e">
        <f>NA()</f>
        <v>#N/A</v>
      </c>
      <c r="T4" s="7" t="e">
        <f>NA()</f>
        <v>#N/A</v>
      </c>
      <c r="U4" s="6">
        <v>26</v>
      </c>
      <c r="V4" s="7">
        <v>3</v>
      </c>
      <c r="W4" s="6" t="e">
        <f>NA()</f>
        <v>#N/A</v>
      </c>
      <c r="X4" s="7" t="e">
        <f>NA()</f>
        <v>#N/A</v>
      </c>
      <c r="Y4" s="6">
        <v>30</v>
      </c>
      <c r="Z4" s="7">
        <v>3</v>
      </c>
      <c r="AA4" s="6" t="e">
        <f>NA()</f>
        <v>#N/A</v>
      </c>
      <c r="AB4" s="7" t="e">
        <f>NA()</f>
        <v>#N/A</v>
      </c>
      <c r="AC4" s="6">
        <v>28</v>
      </c>
      <c r="AD4" s="7">
        <v>0</v>
      </c>
      <c r="AE4" s="6" t="e">
        <f>NA()</f>
        <v>#N/A</v>
      </c>
      <c r="AF4" s="7" t="e">
        <f>NA()</f>
        <v>#N/A</v>
      </c>
      <c r="AG4" s="6">
        <v>34</v>
      </c>
      <c r="AH4" s="7">
        <v>2</v>
      </c>
      <c r="AI4" s="6" t="e">
        <f>NA()</f>
        <v>#N/A</v>
      </c>
      <c r="AJ4" s="7" t="e">
        <f>NA()</f>
        <v>#N/A</v>
      </c>
      <c r="AK4" s="6">
        <v>33</v>
      </c>
      <c r="AL4" s="7">
        <v>2</v>
      </c>
      <c r="AM4" s="6" t="e">
        <f>NA()</f>
        <v>#N/A</v>
      </c>
      <c r="AN4" s="7" t="e">
        <f>NA()</f>
        <v>#N/A</v>
      </c>
      <c r="AO4" s="6">
        <v>32</v>
      </c>
      <c r="AP4" s="7">
        <v>2</v>
      </c>
      <c r="AQ4" s="6" t="e">
        <f>NA()</f>
        <v>#N/A</v>
      </c>
      <c r="AR4" s="7" t="e">
        <f>NA()</f>
        <v>#N/A</v>
      </c>
      <c r="AS4" s="6">
        <v>30</v>
      </c>
      <c r="AT4" s="7">
        <v>2</v>
      </c>
      <c r="AU4" s="6" t="e">
        <f>NA()</f>
        <v>#N/A</v>
      </c>
      <c r="AV4" s="7" t="e">
        <f>NA()</f>
        <v>#N/A</v>
      </c>
      <c r="AW4" s="6">
        <v>28</v>
      </c>
      <c r="AX4" s="7">
        <v>2</v>
      </c>
      <c r="AY4" s="6" t="e">
        <f>NA()</f>
        <v>#N/A</v>
      </c>
      <c r="AZ4" s="7" t="e">
        <f>NA()</f>
        <v>#N/A</v>
      </c>
      <c r="BA4" s="6">
        <v>32</v>
      </c>
      <c r="BB4" s="7">
        <v>2</v>
      </c>
      <c r="BC4" s="6" t="e">
        <f>NA()</f>
        <v>#N/A</v>
      </c>
      <c r="BD4" s="7" t="e">
        <f>NA()</f>
        <v>#N/A</v>
      </c>
      <c r="BE4" s="6">
        <v>28</v>
      </c>
      <c r="BF4" s="7">
        <v>0</v>
      </c>
      <c r="BG4" s="6" t="e">
        <f>NA()</f>
        <v>#N/A</v>
      </c>
      <c r="BH4" s="7" t="e">
        <f>NA()</f>
        <v>#N/A</v>
      </c>
      <c r="BI4" s="6">
        <v>26</v>
      </c>
      <c r="BJ4" s="7">
        <v>1</v>
      </c>
      <c r="BK4" s="6" t="e">
        <f>NA()</f>
        <v>#N/A</v>
      </c>
      <c r="BL4" s="7" t="e">
        <f>NA()</f>
        <v>#N/A</v>
      </c>
      <c r="BM4" s="6">
        <v>26</v>
      </c>
      <c r="BN4" s="7">
        <v>1</v>
      </c>
      <c r="BO4" s="6" t="e">
        <f>NA()</f>
        <v>#N/A</v>
      </c>
      <c r="BP4" s="7" t="e">
        <f>NA()</f>
        <v>#N/A</v>
      </c>
      <c r="BQ4" s="6">
        <v>28</v>
      </c>
      <c r="BR4" s="7">
        <v>2</v>
      </c>
      <c r="BS4" s="6" t="e">
        <f>NA()</f>
        <v>#N/A</v>
      </c>
      <c r="BT4" s="7" t="e">
        <f>NA()</f>
        <v>#N/A</v>
      </c>
      <c r="BU4" s="6">
        <v>28</v>
      </c>
      <c r="BV4" s="7">
        <v>2</v>
      </c>
      <c r="BW4" s="6" t="e">
        <f>NA()</f>
        <v>#N/A</v>
      </c>
      <c r="BX4" s="7" t="e">
        <f>NA()</f>
        <v>#N/A</v>
      </c>
      <c r="BY4" s="6">
        <v>24</v>
      </c>
      <c r="BZ4" s="7">
        <v>0</v>
      </c>
      <c r="CA4" s="6" t="e">
        <f>NA()</f>
        <v>#N/A</v>
      </c>
      <c r="CB4" s="7" t="e">
        <f>NA()</f>
        <v>#N/A</v>
      </c>
      <c r="CC4" s="6">
        <v>25</v>
      </c>
      <c r="CD4" s="7">
        <v>0</v>
      </c>
      <c r="CE4" s="6" t="e">
        <f>NA()</f>
        <v>#N/A</v>
      </c>
      <c r="CF4" s="7" t="e">
        <f>NA()</f>
        <v>#N/A</v>
      </c>
      <c r="CG4" s="6">
        <v>26</v>
      </c>
      <c r="CH4" s="7">
        <v>1</v>
      </c>
      <c r="CI4" s="6" t="e">
        <f>NA()</f>
        <v>#N/A</v>
      </c>
      <c r="CJ4" s="7" t="e">
        <f>NA()</f>
        <v>#N/A</v>
      </c>
      <c r="CK4" s="6">
        <v>27</v>
      </c>
      <c r="CL4" s="7">
        <v>1</v>
      </c>
      <c r="CM4" s="6" t="e">
        <f>NA()</f>
        <v>#N/A</v>
      </c>
      <c r="CN4" s="7" t="e">
        <f>NA()</f>
        <v>#N/A</v>
      </c>
      <c r="CO4" s="6">
        <v>29</v>
      </c>
      <c r="CP4" s="7">
        <v>3</v>
      </c>
      <c r="CQ4" s="6" t="e">
        <f>NA()</f>
        <v>#N/A</v>
      </c>
      <c r="CR4" s="7" t="e">
        <f>NA()</f>
        <v>#N/A</v>
      </c>
      <c r="CS4" s="6">
        <v>28</v>
      </c>
      <c r="CT4" s="7">
        <v>2</v>
      </c>
      <c r="CU4" s="6" t="e">
        <f>NA()</f>
        <v>#N/A</v>
      </c>
      <c r="CV4" s="7" t="e">
        <f>NA()</f>
        <v>#N/A</v>
      </c>
      <c r="CW4" s="6">
        <v>31</v>
      </c>
      <c r="CX4" s="7">
        <v>4</v>
      </c>
      <c r="CY4" s="6" t="e">
        <f>NA()</f>
        <v>#N/A</v>
      </c>
      <c r="CZ4" s="7" t="e">
        <f>NA()</f>
        <v>#N/A</v>
      </c>
      <c r="DA4" s="6">
        <v>30</v>
      </c>
      <c r="DB4" s="7">
        <v>2</v>
      </c>
      <c r="DC4" s="6" t="e">
        <f>NA()</f>
        <v>#N/A</v>
      </c>
      <c r="DD4" s="7" t="e">
        <f>NA()</f>
        <v>#N/A</v>
      </c>
      <c r="DE4" s="6">
        <v>26</v>
      </c>
      <c r="DF4" s="7">
        <v>0</v>
      </c>
      <c r="DG4" s="6" t="e">
        <f>NA()</f>
        <v>#N/A</v>
      </c>
      <c r="DH4" s="7" t="e">
        <f>NA()</f>
        <v>#N/A</v>
      </c>
      <c r="DI4" s="6">
        <v>26</v>
      </c>
      <c r="DJ4" s="7">
        <v>0</v>
      </c>
      <c r="DK4" s="6" t="e">
        <f>NA()</f>
        <v>#N/A</v>
      </c>
      <c r="DL4" s="7" t="e">
        <f>NA()</f>
        <v>#N/A</v>
      </c>
      <c r="DM4" s="6">
        <v>28</v>
      </c>
      <c r="DN4" s="7">
        <v>1</v>
      </c>
      <c r="DO4" s="6" t="e">
        <f>NA()</f>
        <v>#N/A</v>
      </c>
      <c r="DP4" s="7" t="e">
        <f>NA()</f>
        <v>#N/A</v>
      </c>
      <c r="DQ4" s="6">
        <v>28</v>
      </c>
      <c r="DR4" s="7">
        <v>1</v>
      </c>
      <c r="DS4" s="6" t="e">
        <f>NA()</f>
        <v>#N/A</v>
      </c>
      <c r="DT4" s="7" t="e">
        <f>NA()</f>
        <v>#N/A</v>
      </c>
      <c r="DU4" s="6">
        <v>26</v>
      </c>
      <c r="DV4" s="7">
        <v>1</v>
      </c>
      <c r="DW4" s="6" t="e">
        <f>NA()</f>
        <v>#N/A</v>
      </c>
      <c r="DX4" s="7" t="e">
        <f>NA()</f>
        <v>#N/A</v>
      </c>
      <c r="DY4" s="6">
        <v>26</v>
      </c>
      <c r="DZ4" s="7">
        <v>1</v>
      </c>
      <c r="EA4" s="6" t="e">
        <f>NA()</f>
        <v>#N/A</v>
      </c>
      <c r="EB4" s="7" t="e">
        <f>NA()</f>
        <v>#N/A</v>
      </c>
      <c r="EC4" s="6">
        <v>28</v>
      </c>
      <c r="ED4" s="7">
        <v>2</v>
      </c>
      <c r="EE4" s="6" t="e">
        <f>NA()</f>
        <v>#N/A</v>
      </c>
      <c r="EF4" s="7" t="e">
        <f>NA()</f>
        <v>#N/A</v>
      </c>
      <c r="EG4" s="6">
        <v>28</v>
      </c>
      <c r="EH4" s="7">
        <v>2</v>
      </c>
      <c r="EI4" s="6" t="e">
        <f>NA()</f>
        <v>#N/A</v>
      </c>
      <c r="EJ4" s="7" t="e">
        <f>NA()</f>
        <v>#N/A</v>
      </c>
      <c r="EK4" s="6">
        <v>20</v>
      </c>
      <c r="EL4" s="7">
        <v>2</v>
      </c>
      <c r="EM4" s="6" t="e">
        <f>NA()</f>
        <v>#N/A</v>
      </c>
      <c r="EN4" s="7" t="e">
        <f>NA()</f>
        <v>#N/A</v>
      </c>
      <c r="EO4" s="6" t="e">
        <f>NA()</f>
        <v>#N/A</v>
      </c>
      <c r="EP4" s="7" t="e">
        <f>NA()</f>
        <v>#N/A</v>
      </c>
      <c r="EQ4" s="6" t="e">
        <f>NA()</f>
        <v>#N/A</v>
      </c>
      <c r="ER4" s="7" t="e">
        <f>NA()</f>
        <v>#N/A</v>
      </c>
      <c r="ES4" s="6">
        <v>20</v>
      </c>
      <c r="ET4" s="7">
        <v>7</v>
      </c>
      <c r="EU4" s="6" t="e">
        <f>NA()</f>
        <v>#N/A</v>
      </c>
      <c r="EV4" s="7" t="e">
        <f>NA()</f>
        <v>#N/A</v>
      </c>
      <c r="EW4" s="6" t="e">
        <f>NA()</f>
        <v>#N/A</v>
      </c>
      <c r="EX4" s="7" t="e">
        <f>NA()</f>
        <v>#N/A</v>
      </c>
      <c r="EY4" s="6" t="e">
        <f>NA()</f>
        <v>#N/A</v>
      </c>
      <c r="EZ4" s="7" t="e">
        <f>NA()</f>
        <v>#N/A</v>
      </c>
      <c r="FA4" s="6">
        <v>22</v>
      </c>
      <c r="FB4" s="7">
        <v>2</v>
      </c>
      <c r="FC4" s="6" t="e">
        <f>NA()</f>
        <v>#N/A</v>
      </c>
      <c r="FD4" s="7" t="e">
        <f>NA()</f>
        <v>#N/A</v>
      </c>
      <c r="FE4" s="6">
        <v>26</v>
      </c>
      <c r="FF4" s="7">
        <v>1</v>
      </c>
      <c r="FG4" s="6" t="e">
        <f>NA()</f>
        <v>#N/A</v>
      </c>
      <c r="FH4" s="7" t="e">
        <f>NA()</f>
        <v>#N/A</v>
      </c>
      <c r="FI4" s="6">
        <v>22</v>
      </c>
      <c r="FJ4" s="7">
        <v>2</v>
      </c>
      <c r="FK4" s="6" t="e">
        <f>NA()</f>
        <v>#N/A</v>
      </c>
      <c r="FL4" s="7" t="e">
        <f>NA()</f>
        <v>#N/A</v>
      </c>
      <c r="FM4" s="6">
        <v>26</v>
      </c>
      <c r="FN4" s="7">
        <v>1</v>
      </c>
      <c r="FO4" s="6" t="e">
        <f>NA()</f>
        <v>#N/A</v>
      </c>
      <c r="FP4" s="7" t="e">
        <f>NA()</f>
        <v>#N/A</v>
      </c>
      <c r="FQ4" s="6">
        <v>24</v>
      </c>
      <c r="FR4" s="7">
        <v>1</v>
      </c>
      <c r="FS4" s="6" t="e">
        <f>NA()</f>
        <v>#N/A</v>
      </c>
      <c r="FT4" s="7" t="e">
        <f>NA()</f>
        <v>#N/A</v>
      </c>
      <c r="FU4" s="6">
        <v>28</v>
      </c>
      <c r="FV4" s="7">
        <v>0</v>
      </c>
      <c r="FW4" s="6" t="e">
        <f>NA()</f>
        <v>#N/A</v>
      </c>
      <c r="FX4" s="7" t="e">
        <f>NA()</f>
        <v>#N/A</v>
      </c>
      <c r="FY4" s="6">
        <v>24</v>
      </c>
      <c r="FZ4" s="7">
        <v>1</v>
      </c>
      <c r="GA4" s="6" t="e">
        <f>NA()</f>
        <v>#N/A</v>
      </c>
      <c r="GB4" s="7" t="e">
        <f>NA()</f>
        <v>#N/A</v>
      </c>
      <c r="GC4" s="6">
        <v>28</v>
      </c>
      <c r="GD4" s="7">
        <v>0</v>
      </c>
      <c r="GE4" s="6" t="e">
        <f>NA()</f>
        <v>#N/A</v>
      </c>
      <c r="GF4" s="7" t="e">
        <f>NA()</f>
        <v>#N/A</v>
      </c>
      <c r="GG4" s="6">
        <v>24</v>
      </c>
      <c r="GH4" s="7">
        <v>1</v>
      </c>
      <c r="GI4" s="6" t="e">
        <f>NA()</f>
        <v>#N/A</v>
      </c>
      <c r="GJ4" s="7" t="e">
        <f>NA()</f>
        <v>#N/A</v>
      </c>
      <c r="GK4" s="6">
        <v>28</v>
      </c>
      <c r="GL4" s="7">
        <v>0</v>
      </c>
      <c r="GM4" s="6" t="e">
        <f>NA()</f>
        <v>#N/A</v>
      </c>
      <c r="GN4" s="7" t="e">
        <f>NA()</f>
        <v>#N/A</v>
      </c>
      <c r="GO4" s="6">
        <v>24</v>
      </c>
      <c r="GP4" s="7">
        <v>1</v>
      </c>
      <c r="GQ4" s="6" t="e">
        <f>NA()</f>
        <v>#N/A</v>
      </c>
      <c r="GR4" s="7" t="e">
        <f>NA()</f>
        <v>#N/A</v>
      </c>
      <c r="GS4" s="6">
        <v>28</v>
      </c>
      <c r="GT4" s="7">
        <v>0</v>
      </c>
      <c r="GU4" s="6" t="e">
        <f>NA()</f>
        <v>#N/A</v>
      </c>
      <c r="GV4" s="7" t="e">
        <f>NA()</f>
        <v>#N/A</v>
      </c>
      <c r="GW4" s="6">
        <v>24</v>
      </c>
      <c r="GX4" s="7">
        <v>0</v>
      </c>
      <c r="GY4" s="6" t="e">
        <f>NA()</f>
        <v>#N/A</v>
      </c>
      <c r="GZ4" s="7" t="e">
        <f>NA()</f>
        <v>#N/A</v>
      </c>
      <c r="HA4" s="6">
        <v>28</v>
      </c>
      <c r="HB4" s="7">
        <v>0</v>
      </c>
      <c r="HC4" s="6" t="e">
        <f>NA()</f>
        <v>#N/A</v>
      </c>
      <c r="HD4" s="7" t="e">
        <f>NA()</f>
        <v>#N/A</v>
      </c>
      <c r="HE4" s="6">
        <v>24</v>
      </c>
      <c r="HF4" s="7">
        <v>0</v>
      </c>
      <c r="HG4" s="6" t="e">
        <f>NA()</f>
        <v>#N/A</v>
      </c>
      <c r="HH4" s="7" t="e">
        <f>NA()</f>
        <v>#N/A</v>
      </c>
      <c r="HI4" s="6">
        <v>28</v>
      </c>
      <c r="HJ4" s="7">
        <v>0</v>
      </c>
      <c r="HK4" s="6" t="e">
        <f>NA()</f>
        <v>#N/A</v>
      </c>
      <c r="HL4" s="7" t="e">
        <f>NA()</f>
        <v>#N/A</v>
      </c>
      <c r="HM4" s="6">
        <v>25</v>
      </c>
      <c r="HN4" s="7">
        <v>1</v>
      </c>
      <c r="HO4" s="6" t="e">
        <f>NA()</f>
        <v>#N/A</v>
      </c>
      <c r="HP4" s="7" t="e">
        <f>NA()</f>
        <v>#N/A</v>
      </c>
      <c r="HQ4" s="6">
        <v>25</v>
      </c>
      <c r="HR4" s="7">
        <v>6</v>
      </c>
      <c r="HS4" s="6" t="e">
        <f>NA()</f>
        <v>#N/A</v>
      </c>
      <c r="HT4" s="7" t="e">
        <f>NA()</f>
        <v>#N/A</v>
      </c>
      <c r="HU4" s="6">
        <v>24</v>
      </c>
      <c r="HV4" s="7">
        <v>1</v>
      </c>
      <c r="HW4" s="6" t="e">
        <f>NA()</f>
        <v>#N/A</v>
      </c>
      <c r="HX4" s="7" t="e">
        <f>NA()</f>
        <v>#N/A</v>
      </c>
      <c r="HY4" s="6">
        <v>22</v>
      </c>
      <c r="HZ4" s="7">
        <v>2</v>
      </c>
      <c r="IA4" s="6" t="e">
        <f>NA()</f>
        <v>#N/A</v>
      </c>
      <c r="IB4" s="7" t="e">
        <f>NA()</f>
        <v>#N/A</v>
      </c>
      <c r="IC4" s="6">
        <v>26</v>
      </c>
      <c r="ID4" s="7">
        <v>1</v>
      </c>
      <c r="IE4" s="6" t="e">
        <f>NA()</f>
        <v>#N/A</v>
      </c>
      <c r="IF4" s="7" t="e">
        <f>NA()</f>
        <v>#N/A</v>
      </c>
      <c r="IG4" s="6">
        <v>22</v>
      </c>
      <c r="IH4" s="7">
        <v>2</v>
      </c>
      <c r="II4" s="6" t="e">
        <f>NA()</f>
        <v>#N/A</v>
      </c>
      <c r="IJ4" s="7" t="e">
        <f>NA()</f>
        <v>#N/A</v>
      </c>
      <c r="IK4" s="6">
        <v>26</v>
      </c>
      <c r="IL4" s="7">
        <v>1</v>
      </c>
      <c r="IM4" s="6" t="e">
        <f>NA()</f>
        <v>#N/A</v>
      </c>
      <c r="IN4" s="7" t="e">
        <f>NA()</f>
        <v>#N/A</v>
      </c>
      <c r="IO4" s="6">
        <v>24</v>
      </c>
      <c r="IP4" s="7">
        <v>1</v>
      </c>
      <c r="IQ4" s="6" t="e">
        <f>NA()</f>
        <v>#N/A</v>
      </c>
      <c r="IR4" s="7" t="e">
        <f>NA()</f>
        <v>#N/A</v>
      </c>
      <c r="IS4" s="6">
        <v>28</v>
      </c>
      <c r="IT4" s="7">
        <v>1</v>
      </c>
      <c r="IU4" s="6" t="e">
        <f>NA()</f>
        <v>#N/A</v>
      </c>
      <c r="IV4" s="7" t="e">
        <f>NA()</f>
        <v>#N/A</v>
      </c>
      <c r="IW4" s="6">
        <v>24</v>
      </c>
      <c r="IX4" s="7">
        <v>1</v>
      </c>
      <c r="IY4" s="6" t="e">
        <f>NA()</f>
        <v>#N/A</v>
      </c>
      <c r="IZ4" s="7" t="e">
        <f>NA()</f>
        <v>#N/A</v>
      </c>
      <c r="JA4" s="6">
        <v>28</v>
      </c>
      <c r="JB4" s="7">
        <v>1</v>
      </c>
      <c r="JC4" s="6" t="e">
        <f>NA()</f>
        <v>#N/A</v>
      </c>
      <c r="JD4" s="7" t="e">
        <f>NA()</f>
        <v>#N/A</v>
      </c>
      <c r="JE4" s="6">
        <v>28</v>
      </c>
      <c r="JF4" s="7">
        <v>0</v>
      </c>
      <c r="JG4" s="6" t="e">
        <f>NA()</f>
        <v>#N/A</v>
      </c>
      <c r="JH4" s="7" t="e">
        <f>NA()</f>
        <v>#N/A</v>
      </c>
      <c r="JI4" s="6">
        <v>29</v>
      </c>
      <c r="JJ4" s="7">
        <v>0</v>
      </c>
      <c r="JK4" s="6" t="e">
        <f>NA()</f>
        <v>#N/A</v>
      </c>
      <c r="JL4" s="7" t="e">
        <f>NA()</f>
        <v>#N/A</v>
      </c>
      <c r="JM4" s="6">
        <v>30</v>
      </c>
      <c r="JN4" s="7">
        <v>0</v>
      </c>
      <c r="JO4" s="6" t="e">
        <f>NA()</f>
        <v>#N/A</v>
      </c>
      <c r="JP4" s="7" t="e">
        <f>NA()</f>
        <v>#N/A</v>
      </c>
      <c r="JQ4" s="6">
        <v>26</v>
      </c>
      <c r="JR4" s="7">
        <v>0</v>
      </c>
      <c r="JS4" s="6" t="e">
        <f>NA()</f>
        <v>#N/A</v>
      </c>
      <c r="JT4" s="7" t="e">
        <f>NA()</f>
        <v>#N/A</v>
      </c>
      <c r="JU4" s="6">
        <v>28</v>
      </c>
      <c r="JV4" s="7">
        <v>1</v>
      </c>
      <c r="JW4" s="6" t="e">
        <f>NA()</f>
        <v>#N/A</v>
      </c>
      <c r="JX4" s="7" t="e">
        <f>NA()</f>
        <v>#N/A</v>
      </c>
    </row>
    <row r="5" spans="1:284" x14ac:dyDescent="0.25">
      <c r="A5" s="4">
        <v>2</v>
      </c>
      <c r="B5" s="4" t="s">
        <v>107</v>
      </c>
      <c r="C5" s="4">
        <v>10</v>
      </c>
      <c r="D5" s="4">
        <v>70</v>
      </c>
      <c r="E5" s="6">
        <v>27</v>
      </c>
      <c r="F5" s="7">
        <v>3</v>
      </c>
      <c r="G5" s="6" t="e">
        <f>NA()</f>
        <v>#N/A</v>
      </c>
      <c r="H5" s="7" t="e">
        <f>NA()</f>
        <v>#N/A</v>
      </c>
      <c r="I5" s="6">
        <v>26</v>
      </c>
      <c r="J5" s="7">
        <v>3</v>
      </c>
      <c r="K5" s="6" t="e">
        <f>NA()</f>
        <v>#N/A</v>
      </c>
      <c r="L5" s="7" t="e">
        <f>NA()</f>
        <v>#N/A</v>
      </c>
      <c r="M5" s="6">
        <v>25</v>
      </c>
      <c r="N5" s="7">
        <v>3</v>
      </c>
      <c r="O5" s="6" t="e">
        <f>NA()</f>
        <v>#N/A</v>
      </c>
      <c r="P5" s="7" t="e">
        <f>NA()</f>
        <v>#N/A</v>
      </c>
      <c r="Q5" s="6">
        <v>23</v>
      </c>
      <c r="R5" s="7">
        <v>3</v>
      </c>
      <c r="S5" s="6" t="e">
        <f>NA()</f>
        <v>#N/A</v>
      </c>
      <c r="T5" s="7" t="e">
        <f>NA()</f>
        <v>#N/A</v>
      </c>
      <c r="U5" s="6">
        <v>21</v>
      </c>
      <c r="V5" s="7">
        <v>3</v>
      </c>
      <c r="W5" s="6" t="e">
        <f>NA()</f>
        <v>#N/A</v>
      </c>
      <c r="X5" s="7" t="e">
        <f>NA()</f>
        <v>#N/A</v>
      </c>
      <c r="Y5" s="6">
        <v>25</v>
      </c>
      <c r="Z5" s="7">
        <v>3</v>
      </c>
      <c r="AA5" s="6" t="e">
        <f>NA()</f>
        <v>#N/A</v>
      </c>
      <c r="AB5" s="7" t="e">
        <f>NA()</f>
        <v>#N/A</v>
      </c>
      <c r="AC5" s="6">
        <v>23</v>
      </c>
      <c r="AD5" s="7">
        <v>0</v>
      </c>
      <c r="AE5" s="6" t="e">
        <f>NA()</f>
        <v>#N/A</v>
      </c>
      <c r="AF5" s="7" t="e">
        <f>NA()</f>
        <v>#N/A</v>
      </c>
      <c r="AG5" s="6">
        <v>29</v>
      </c>
      <c r="AH5" s="7">
        <v>2</v>
      </c>
      <c r="AI5" s="6" t="e">
        <f>NA()</f>
        <v>#N/A</v>
      </c>
      <c r="AJ5" s="7" t="e">
        <f>NA()</f>
        <v>#N/A</v>
      </c>
      <c r="AK5" s="6">
        <v>28</v>
      </c>
      <c r="AL5" s="7">
        <v>2</v>
      </c>
      <c r="AM5" s="6" t="e">
        <f>NA()</f>
        <v>#N/A</v>
      </c>
      <c r="AN5" s="7" t="e">
        <f>NA()</f>
        <v>#N/A</v>
      </c>
      <c r="AO5" s="6">
        <v>27</v>
      </c>
      <c r="AP5" s="7">
        <v>2</v>
      </c>
      <c r="AQ5" s="6" t="e">
        <f>NA()</f>
        <v>#N/A</v>
      </c>
      <c r="AR5" s="7" t="e">
        <f>NA()</f>
        <v>#N/A</v>
      </c>
      <c r="AS5" s="6">
        <v>25</v>
      </c>
      <c r="AT5" s="7">
        <v>2</v>
      </c>
      <c r="AU5" s="6" t="e">
        <f>NA()</f>
        <v>#N/A</v>
      </c>
      <c r="AV5" s="7" t="e">
        <f>NA()</f>
        <v>#N/A</v>
      </c>
      <c r="AW5" s="6">
        <v>23</v>
      </c>
      <c r="AX5" s="7">
        <v>2</v>
      </c>
      <c r="AY5" s="6" t="e">
        <f>NA()</f>
        <v>#N/A</v>
      </c>
      <c r="AZ5" s="7" t="e">
        <f>NA()</f>
        <v>#N/A</v>
      </c>
      <c r="BA5" s="6">
        <v>27</v>
      </c>
      <c r="BB5" s="7">
        <v>2</v>
      </c>
      <c r="BC5" s="6" t="e">
        <f>NA()</f>
        <v>#N/A</v>
      </c>
      <c r="BD5" s="7" t="e">
        <f>NA()</f>
        <v>#N/A</v>
      </c>
      <c r="BE5" s="6">
        <v>23</v>
      </c>
      <c r="BF5" s="7">
        <v>0</v>
      </c>
      <c r="BG5" s="6" t="e">
        <f>NA()</f>
        <v>#N/A</v>
      </c>
      <c r="BH5" s="7" t="e">
        <f>NA()</f>
        <v>#N/A</v>
      </c>
      <c r="BI5" s="6">
        <v>21</v>
      </c>
      <c r="BJ5" s="7">
        <v>1</v>
      </c>
      <c r="BK5" s="6" t="e">
        <f>NA()</f>
        <v>#N/A</v>
      </c>
      <c r="BL5" s="7" t="e">
        <f>NA()</f>
        <v>#N/A</v>
      </c>
      <c r="BM5" s="6">
        <v>21</v>
      </c>
      <c r="BN5" s="7">
        <v>1</v>
      </c>
      <c r="BO5" s="6" t="e">
        <f>NA()</f>
        <v>#N/A</v>
      </c>
      <c r="BP5" s="7" t="e">
        <f>NA()</f>
        <v>#N/A</v>
      </c>
      <c r="BQ5" s="6">
        <v>23</v>
      </c>
      <c r="BR5" s="7">
        <v>2</v>
      </c>
      <c r="BS5" s="6" t="e">
        <f>NA()</f>
        <v>#N/A</v>
      </c>
      <c r="BT5" s="7" t="e">
        <f>NA()</f>
        <v>#N/A</v>
      </c>
      <c r="BU5" s="6">
        <v>23</v>
      </c>
      <c r="BV5" s="7">
        <v>2</v>
      </c>
      <c r="BW5" s="6" t="e">
        <f>NA()</f>
        <v>#N/A</v>
      </c>
      <c r="BX5" s="7" t="e">
        <f>NA()</f>
        <v>#N/A</v>
      </c>
      <c r="BY5" s="6">
        <v>19</v>
      </c>
      <c r="BZ5" s="7">
        <v>0</v>
      </c>
      <c r="CA5" s="6" t="e">
        <f>NA()</f>
        <v>#N/A</v>
      </c>
      <c r="CB5" s="7" t="e">
        <f>NA()</f>
        <v>#N/A</v>
      </c>
      <c r="CC5" s="6">
        <v>20</v>
      </c>
      <c r="CD5" s="7">
        <v>0</v>
      </c>
      <c r="CE5" s="6" t="e">
        <f>NA()</f>
        <v>#N/A</v>
      </c>
      <c r="CF5" s="7" t="e">
        <f>NA()</f>
        <v>#N/A</v>
      </c>
      <c r="CG5" s="6">
        <v>21</v>
      </c>
      <c r="CH5" s="7">
        <v>1</v>
      </c>
      <c r="CI5" s="6" t="e">
        <f>NA()</f>
        <v>#N/A</v>
      </c>
      <c r="CJ5" s="7" t="e">
        <f>NA()</f>
        <v>#N/A</v>
      </c>
      <c r="CK5" s="6">
        <v>22</v>
      </c>
      <c r="CL5" s="7">
        <v>1</v>
      </c>
      <c r="CM5" s="6" t="e">
        <f>NA()</f>
        <v>#N/A</v>
      </c>
      <c r="CN5" s="7" t="e">
        <f>NA()</f>
        <v>#N/A</v>
      </c>
      <c r="CO5" s="6">
        <v>24</v>
      </c>
      <c r="CP5" s="7">
        <v>3</v>
      </c>
      <c r="CQ5" s="6" t="e">
        <f>NA()</f>
        <v>#N/A</v>
      </c>
      <c r="CR5" s="7" t="e">
        <f>NA()</f>
        <v>#N/A</v>
      </c>
      <c r="CS5" s="6">
        <v>23</v>
      </c>
      <c r="CT5" s="7">
        <v>2</v>
      </c>
      <c r="CU5" s="6" t="e">
        <f>NA()</f>
        <v>#N/A</v>
      </c>
      <c r="CV5" s="7" t="e">
        <f>NA()</f>
        <v>#N/A</v>
      </c>
      <c r="CW5" s="6">
        <v>26</v>
      </c>
      <c r="CX5" s="7">
        <v>4</v>
      </c>
      <c r="CY5" s="6" t="e">
        <f>NA()</f>
        <v>#N/A</v>
      </c>
      <c r="CZ5" s="7" t="e">
        <f>NA()</f>
        <v>#N/A</v>
      </c>
      <c r="DA5" s="6">
        <v>25</v>
      </c>
      <c r="DB5" s="7">
        <v>2</v>
      </c>
      <c r="DC5" s="6" t="e">
        <f>NA()</f>
        <v>#N/A</v>
      </c>
      <c r="DD5" s="7" t="e">
        <f>NA()</f>
        <v>#N/A</v>
      </c>
      <c r="DE5" s="6">
        <v>21</v>
      </c>
      <c r="DF5" s="7">
        <v>0</v>
      </c>
      <c r="DG5" s="6" t="e">
        <f>NA()</f>
        <v>#N/A</v>
      </c>
      <c r="DH5" s="7" t="e">
        <f>NA()</f>
        <v>#N/A</v>
      </c>
      <c r="DI5" s="6">
        <v>21</v>
      </c>
      <c r="DJ5" s="7">
        <v>0</v>
      </c>
      <c r="DK5" s="6" t="e">
        <f>NA()</f>
        <v>#N/A</v>
      </c>
      <c r="DL5" s="7" t="e">
        <f>NA()</f>
        <v>#N/A</v>
      </c>
      <c r="DM5" s="6">
        <v>23</v>
      </c>
      <c r="DN5" s="7">
        <v>1</v>
      </c>
      <c r="DO5" s="6" t="e">
        <f>NA()</f>
        <v>#N/A</v>
      </c>
      <c r="DP5" s="7" t="e">
        <f>NA()</f>
        <v>#N/A</v>
      </c>
      <c r="DQ5" s="6">
        <v>23</v>
      </c>
      <c r="DR5" s="7">
        <v>1</v>
      </c>
      <c r="DS5" s="6" t="e">
        <f>NA()</f>
        <v>#N/A</v>
      </c>
      <c r="DT5" s="7" t="e">
        <f>NA()</f>
        <v>#N/A</v>
      </c>
      <c r="DU5" s="6">
        <v>21</v>
      </c>
      <c r="DV5" s="7">
        <v>1</v>
      </c>
      <c r="DW5" s="6" t="e">
        <f>NA()</f>
        <v>#N/A</v>
      </c>
      <c r="DX5" s="7" t="e">
        <f>NA()</f>
        <v>#N/A</v>
      </c>
      <c r="DY5" s="6">
        <v>21</v>
      </c>
      <c r="DZ5" s="7">
        <v>1</v>
      </c>
      <c r="EA5" s="6" t="e">
        <f>NA()</f>
        <v>#N/A</v>
      </c>
      <c r="EB5" s="7" t="e">
        <f>NA()</f>
        <v>#N/A</v>
      </c>
      <c r="EC5" s="6">
        <v>23</v>
      </c>
      <c r="ED5" s="7">
        <v>2</v>
      </c>
      <c r="EE5" s="6" t="e">
        <f>NA()</f>
        <v>#N/A</v>
      </c>
      <c r="EF5" s="7" t="e">
        <f>NA()</f>
        <v>#N/A</v>
      </c>
      <c r="EG5" s="6">
        <v>23</v>
      </c>
      <c r="EH5" s="7">
        <v>2</v>
      </c>
      <c r="EI5" s="6" t="e">
        <f>NA()</f>
        <v>#N/A</v>
      </c>
      <c r="EJ5" s="7" t="e">
        <f>NA()</f>
        <v>#N/A</v>
      </c>
      <c r="EK5" s="6">
        <v>16</v>
      </c>
      <c r="EL5" s="7">
        <v>2</v>
      </c>
      <c r="EM5" s="6" t="e">
        <f>NA()</f>
        <v>#N/A</v>
      </c>
      <c r="EN5" s="7" t="e">
        <f>NA()</f>
        <v>#N/A</v>
      </c>
      <c r="EO5" s="6" t="e">
        <f>NA()</f>
        <v>#N/A</v>
      </c>
      <c r="EP5" s="7" t="e">
        <f>NA()</f>
        <v>#N/A</v>
      </c>
      <c r="EQ5" s="6" t="e">
        <f>NA()</f>
        <v>#N/A</v>
      </c>
      <c r="ER5" s="7" t="e">
        <f>NA()</f>
        <v>#N/A</v>
      </c>
      <c r="ES5" s="6">
        <v>16</v>
      </c>
      <c r="ET5" s="7">
        <v>7</v>
      </c>
      <c r="EU5" s="6" t="e">
        <f>NA()</f>
        <v>#N/A</v>
      </c>
      <c r="EV5" s="7" t="e">
        <f>NA()</f>
        <v>#N/A</v>
      </c>
      <c r="EW5" s="6" t="e">
        <f>NA()</f>
        <v>#N/A</v>
      </c>
      <c r="EX5" s="7" t="e">
        <f>NA()</f>
        <v>#N/A</v>
      </c>
      <c r="EY5" s="6" t="e">
        <f>NA()</f>
        <v>#N/A</v>
      </c>
      <c r="EZ5" s="7" t="e">
        <f>NA()</f>
        <v>#N/A</v>
      </c>
      <c r="FA5" s="6">
        <v>17</v>
      </c>
      <c r="FB5" s="7">
        <v>2</v>
      </c>
      <c r="FC5" s="6" t="e">
        <f>NA()</f>
        <v>#N/A</v>
      </c>
      <c r="FD5" s="7" t="e">
        <f>NA()</f>
        <v>#N/A</v>
      </c>
      <c r="FE5" s="6">
        <v>21</v>
      </c>
      <c r="FF5" s="7">
        <v>1</v>
      </c>
      <c r="FG5" s="6" t="e">
        <f>NA()</f>
        <v>#N/A</v>
      </c>
      <c r="FH5" s="7" t="e">
        <f>NA()</f>
        <v>#N/A</v>
      </c>
      <c r="FI5" s="6">
        <v>17</v>
      </c>
      <c r="FJ5" s="7">
        <v>2</v>
      </c>
      <c r="FK5" s="6" t="e">
        <f>NA()</f>
        <v>#N/A</v>
      </c>
      <c r="FL5" s="7" t="e">
        <f>NA()</f>
        <v>#N/A</v>
      </c>
      <c r="FM5" s="6">
        <v>21</v>
      </c>
      <c r="FN5" s="7">
        <v>1</v>
      </c>
      <c r="FO5" s="6" t="e">
        <f>NA()</f>
        <v>#N/A</v>
      </c>
      <c r="FP5" s="7" t="e">
        <f>NA()</f>
        <v>#N/A</v>
      </c>
      <c r="FQ5" s="6">
        <v>19</v>
      </c>
      <c r="FR5" s="7">
        <v>1</v>
      </c>
      <c r="FS5" s="6" t="e">
        <f>NA()</f>
        <v>#N/A</v>
      </c>
      <c r="FT5" s="7" t="e">
        <f>NA()</f>
        <v>#N/A</v>
      </c>
      <c r="FU5" s="6">
        <v>23</v>
      </c>
      <c r="FV5" s="7">
        <v>0</v>
      </c>
      <c r="FW5" s="6" t="e">
        <f>NA()</f>
        <v>#N/A</v>
      </c>
      <c r="FX5" s="7" t="e">
        <f>NA()</f>
        <v>#N/A</v>
      </c>
      <c r="FY5" s="6">
        <v>19</v>
      </c>
      <c r="FZ5" s="7">
        <v>1</v>
      </c>
      <c r="GA5" s="6" t="e">
        <f>NA()</f>
        <v>#N/A</v>
      </c>
      <c r="GB5" s="7" t="e">
        <f>NA()</f>
        <v>#N/A</v>
      </c>
      <c r="GC5" s="6">
        <v>23</v>
      </c>
      <c r="GD5" s="7">
        <v>0</v>
      </c>
      <c r="GE5" s="6" t="e">
        <f>NA()</f>
        <v>#N/A</v>
      </c>
      <c r="GF5" s="7" t="e">
        <f>NA()</f>
        <v>#N/A</v>
      </c>
      <c r="GG5" s="6">
        <v>19</v>
      </c>
      <c r="GH5" s="7">
        <v>1</v>
      </c>
      <c r="GI5" s="6" t="e">
        <f>NA()</f>
        <v>#N/A</v>
      </c>
      <c r="GJ5" s="7" t="e">
        <f>NA()</f>
        <v>#N/A</v>
      </c>
      <c r="GK5" s="6">
        <v>23</v>
      </c>
      <c r="GL5" s="7">
        <v>0</v>
      </c>
      <c r="GM5" s="6" t="e">
        <f>NA()</f>
        <v>#N/A</v>
      </c>
      <c r="GN5" s="7" t="e">
        <f>NA()</f>
        <v>#N/A</v>
      </c>
      <c r="GO5" s="6">
        <v>19</v>
      </c>
      <c r="GP5" s="7">
        <v>1</v>
      </c>
      <c r="GQ5" s="6" t="e">
        <f>NA()</f>
        <v>#N/A</v>
      </c>
      <c r="GR5" s="7" t="e">
        <f>NA()</f>
        <v>#N/A</v>
      </c>
      <c r="GS5" s="6">
        <v>23</v>
      </c>
      <c r="GT5" s="7">
        <v>0</v>
      </c>
      <c r="GU5" s="6" t="e">
        <f>NA()</f>
        <v>#N/A</v>
      </c>
      <c r="GV5" s="7" t="e">
        <f>NA()</f>
        <v>#N/A</v>
      </c>
      <c r="GW5" s="6">
        <v>19</v>
      </c>
      <c r="GX5" s="7">
        <v>0</v>
      </c>
      <c r="GY5" s="6" t="e">
        <f>NA()</f>
        <v>#N/A</v>
      </c>
      <c r="GZ5" s="7" t="e">
        <f>NA()</f>
        <v>#N/A</v>
      </c>
      <c r="HA5" s="6">
        <v>23</v>
      </c>
      <c r="HB5" s="7">
        <v>0</v>
      </c>
      <c r="HC5" s="6" t="e">
        <f>NA()</f>
        <v>#N/A</v>
      </c>
      <c r="HD5" s="7" t="e">
        <f>NA()</f>
        <v>#N/A</v>
      </c>
      <c r="HE5" s="6">
        <v>19</v>
      </c>
      <c r="HF5" s="7">
        <v>0</v>
      </c>
      <c r="HG5" s="6" t="e">
        <f>NA()</f>
        <v>#N/A</v>
      </c>
      <c r="HH5" s="7" t="e">
        <f>NA()</f>
        <v>#N/A</v>
      </c>
      <c r="HI5" s="6">
        <v>23</v>
      </c>
      <c r="HJ5" s="7">
        <v>0</v>
      </c>
      <c r="HK5" s="6" t="e">
        <f>NA()</f>
        <v>#N/A</v>
      </c>
      <c r="HL5" s="7" t="e">
        <f>NA()</f>
        <v>#N/A</v>
      </c>
      <c r="HM5" s="6">
        <v>20</v>
      </c>
      <c r="HN5" s="7">
        <v>1</v>
      </c>
      <c r="HO5" s="6" t="e">
        <f>NA()</f>
        <v>#N/A</v>
      </c>
      <c r="HP5" s="7" t="e">
        <f>NA()</f>
        <v>#N/A</v>
      </c>
      <c r="HQ5" s="6">
        <v>20</v>
      </c>
      <c r="HR5" s="7">
        <v>6</v>
      </c>
      <c r="HS5" s="6" t="e">
        <f>NA()</f>
        <v>#N/A</v>
      </c>
      <c r="HT5" s="7" t="e">
        <f>NA()</f>
        <v>#N/A</v>
      </c>
      <c r="HU5" s="6">
        <v>19</v>
      </c>
      <c r="HV5" s="7">
        <v>1</v>
      </c>
      <c r="HW5" s="6" t="e">
        <f>NA()</f>
        <v>#N/A</v>
      </c>
      <c r="HX5" s="7" t="e">
        <f>NA()</f>
        <v>#N/A</v>
      </c>
      <c r="HY5" s="6">
        <v>17</v>
      </c>
      <c r="HZ5" s="7">
        <v>2</v>
      </c>
      <c r="IA5" s="6" t="e">
        <f>NA()</f>
        <v>#N/A</v>
      </c>
      <c r="IB5" s="7" t="e">
        <f>NA()</f>
        <v>#N/A</v>
      </c>
      <c r="IC5" s="6">
        <v>21</v>
      </c>
      <c r="ID5" s="7">
        <v>1</v>
      </c>
      <c r="IE5" s="6" t="e">
        <f>NA()</f>
        <v>#N/A</v>
      </c>
      <c r="IF5" s="7" t="e">
        <f>NA()</f>
        <v>#N/A</v>
      </c>
      <c r="IG5" s="6">
        <v>17</v>
      </c>
      <c r="IH5" s="7">
        <v>2</v>
      </c>
      <c r="II5" s="6" t="e">
        <f>NA()</f>
        <v>#N/A</v>
      </c>
      <c r="IJ5" s="7" t="e">
        <f>NA()</f>
        <v>#N/A</v>
      </c>
      <c r="IK5" s="6">
        <v>21</v>
      </c>
      <c r="IL5" s="7">
        <v>1</v>
      </c>
      <c r="IM5" s="6" t="e">
        <f>NA()</f>
        <v>#N/A</v>
      </c>
      <c r="IN5" s="7" t="e">
        <f>NA()</f>
        <v>#N/A</v>
      </c>
      <c r="IO5" s="6">
        <v>19</v>
      </c>
      <c r="IP5" s="7">
        <v>1</v>
      </c>
      <c r="IQ5" s="6" t="e">
        <f>NA()</f>
        <v>#N/A</v>
      </c>
      <c r="IR5" s="7" t="e">
        <f>NA()</f>
        <v>#N/A</v>
      </c>
      <c r="IS5" s="6">
        <v>23</v>
      </c>
      <c r="IT5" s="7">
        <v>1</v>
      </c>
      <c r="IU5" s="6" t="e">
        <f>NA()</f>
        <v>#N/A</v>
      </c>
      <c r="IV5" s="7" t="e">
        <f>NA()</f>
        <v>#N/A</v>
      </c>
      <c r="IW5" s="6">
        <v>19</v>
      </c>
      <c r="IX5" s="7">
        <v>1</v>
      </c>
      <c r="IY5" s="6" t="e">
        <f>NA()</f>
        <v>#N/A</v>
      </c>
      <c r="IZ5" s="7" t="e">
        <f>NA()</f>
        <v>#N/A</v>
      </c>
      <c r="JA5" s="6">
        <v>23</v>
      </c>
      <c r="JB5" s="7">
        <v>1</v>
      </c>
      <c r="JC5" s="6" t="e">
        <f>NA()</f>
        <v>#N/A</v>
      </c>
      <c r="JD5" s="7" t="e">
        <f>NA()</f>
        <v>#N/A</v>
      </c>
      <c r="JE5" s="6">
        <v>23</v>
      </c>
      <c r="JF5" s="7">
        <v>0</v>
      </c>
      <c r="JG5" s="6" t="e">
        <f>NA()</f>
        <v>#N/A</v>
      </c>
      <c r="JH5" s="7" t="e">
        <f>NA()</f>
        <v>#N/A</v>
      </c>
      <c r="JI5" s="6">
        <v>24</v>
      </c>
      <c r="JJ5" s="7">
        <v>0</v>
      </c>
      <c r="JK5" s="6" t="e">
        <f>NA()</f>
        <v>#N/A</v>
      </c>
      <c r="JL5" s="7" t="e">
        <f>NA()</f>
        <v>#N/A</v>
      </c>
      <c r="JM5" s="6">
        <v>25</v>
      </c>
      <c r="JN5" s="7">
        <v>0</v>
      </c>
      <c r="JO5" s="6" t="e">
        <f>NA()</f>
        <v>#N/A</v>
      </c>
      <c r="JP5" s="7" t="e">
        <f>NA()</f>
        <v>#N/A</v>
      </c>
      <c r="JQ5" s="6">
        <v>21</v>
      </c>
      <c r="JR5" s="7">
        <v>0</v>
      </c>
      <c r="JS5" s="6" t="e">
        <f>NA()</f>
        <v>#N/A</v>
      </c>
      <c r="JT5" s="7" t="e">
        <f>NA()</f>
        <v>#N/A</v>
      </c>
      <c r="JU5" s="6">
        <v>23</v>
      </c>
      <c r="JV5" s="7">
        <v>1</v>
      </c>
      <c r="JW5" s="6" t="e">
        <f>NA()</f>
        <v>#N/A</v>
      </c>
      <c r="JX5" s="7" t="e">
        <f>NA()</f>
        <v>#N/A</v>
      </c>
    </row>
    <row r="6" spans="1:284" x14ac:dyDescent="0.25">
      <c r="A6" s="4">
        <v>3</v>
      </c>
      <c r="B6" s="4" t="s">
        <v>108</v>
      </c>
      <c r="C6" s="4">
        <v>15</v>
      </c>
      <c r="D6" s="4">
        <v>70</v>
      </c>
      <c r="E6" s="6">
        <v>23</v>
      </c>
      <c r="F6" s="7">
        <v>3</v>
      </c>
      <c r="G6" s="6" t="e">
        <f>NA()</f>
        <v>#N/A</v>
      </c>
      <c r="H6" s="7" t="e">
        <f>NA()</f>
        <v>#N/A</v>
      </c>
      <c r="I6" s="6">
        <v>22</v>
      </c>
      <c r="J6" s="7">
        <v>3</v>
      </c>
      <c r="K6" s="6" t="e">
        <f>NA()</f>
        <v>#N/A</v>
      </c>
      <c r="L6" s="7" t="e">
        <f>NA()</f>
        <v>#N/A</v>
      </c>
      <c r="M6" s="6">
        <v>21</v>
      </c>
      <c r="N6" s="7">
        <v>3</v>
      </c>
      <c r="O6" s="6" t="e">
        <f>NA()</f>
        <v>#N/A</v>
      </c>
      <c r="P6" s="7" t="e">
        <f>NA()</f>
        <v>#N/A</v>
      </c>
      <c r="Q6" s="6">
        <v>19</v>
      </c>
      <c r="R6" s="7">
        <v>3</v>
      </c>
      <c r="S6" s="6" t="e">
        <f>NA()</f>
        <v>#N/A</v>
      </c>
      <c r="T6" s="7" t="e">
        <f>NA()</f>
        <v>#N/A</v>
      </c>
      <c r="U6" s="6">
        <v>17</v>
      </c>
      <c r="V6" s="7">
        <v>3</v>
      </c>
      <c r="W6" s="6" t="e">
        <f>NA()</f>
        <v>#N/A</v>
      </c>
      <c r="X6" s="7" t="e">
        <f>NA()</f>
        <v>#N/A</v>
      </c>
      <c r="Y6" s="6">
        <v>21</v>
      </c>
      <c r="Z6" s="7">
        <v>3</v>
      </c>
      <c r="AA6" s="6" t="e">
        <f>NA()</f>
        <v>#N/A</v>
      </c>
      <c r="AB6" s="7" t="e">
        <f>NA()</f>
        <v>#N/A</v>
      </c>
      <c r="AC6" s="6">
        <v>19</v>
      </c>
      <c r="AD6" s="7">
        <v>0</v>
      </c>
      <c r="AE6" s="6" t="e">
        <f>NA()</f>
        <v>#N/A</v>
      </c>
      <c r="AF6" s="7" t="e">
        <f>NA()</f>
        <v>#N/A</v>
      </c>
      <c r="AG6" s="6">
        <v>25</v>
      </c>
      <c r="AH6" s="7">
        <v>2</v>
      </c>
      <c r="AI6" s="6" t="e">
        <f>NA()</f>
        <v>#N/A</v>
      </c>
      <c r="AJ6" s="7" t="e">
        <f>NA()</f>
        <v>#N/A</v>
      </c>
      <c r="AK6" s="6">
        <v>24</v>
      </c>
      <c r="AL6" s="7">
        <v>2</v>
      </c>
      <c r="AM6" s="6" t="e">
        <f>NA()</f>
        <v>#N/A</v>
      </c>
      <c r="AN6" s="7" t="e">
        <f>NA()</f>
        <v>#N/A</v>
      </c>
      <c r="AO6" s="6">
        <v>23</v>
      </c>
      <c r="AP6" s="7">
        <v>2</v>
      </c>
      <c r="AQ6" s="6" t="e">
        <f>NA()</f>
        <v>#N/A</v>
      </c>
      <c r="AR6" s="7" t="e">
        <f>NA()</f>
        <v>#N/A</v>
      </c>
      <c r="AS6" s="6">
        <v>21</v>
      </c>
      <c r="AT6" s="7">
        <v>2</v>
      </c>
      <c r="AU6" s="6" t="e">
        <f>NA()</f>
        <v>#N/A</v>
      </c>
      <c r="AV6" s="7" t="e">
        <f>NA()</f>
        <v>#N/A</v>
      </c>
      <c r="AW6" s="6">
        <v>19</v>
      </c>
      <c r="AX6" s="7">
        <v>2</v>
      </c>
      <c r="AY6" s="6" t="e">
        <f>NA()</f>
        <v>#N/A</v>
      </c>
      <c r="AZ6" s="7" t="e">
        <f>NA()</f>
        <v>#N/A</v>
      </c>
      <c r="BA6" s="6">
        <v>23</v>
      </c>
      <c r="BB6" s="7">
        <v>2</v>
      </c>
      <c r="BC6" s="6" t="e">
        <f>NA()</f>
        <v>#N/A</v>
      </c>
      <c r="BD6" s="7" t="e">
        <f>NA()</f>
        <v>#N/A</v>
      </c>
      <c r="BE6" s="6">
        <v>19</v>
      </c>
      <c r="BF6" s="7">
        <v>0</v>
      </c>
      <c r="BG6" s="6" t="e">
        <f>NA()</f>
        <v>#N/A</v>
      </c>
      <c r="BH6" s="7" t="e">
        <f>NA()</f>
        <v>#N/A</v>
      </c>
      <c r="BI6" s="6">
        <v>17</v>
      </c>
      <c r="BJ6" s="7">
        <v>1</v>
      </c>
      <c r="BK6" s="6" t="e">
        <f>NA()</f>
        <v>#N/A</v>
      </c>
      <c r="BL6" s="7" t="e">
        <f>NA()</f>
        <v>#N/A</v>
      </c>
      <c r="BM6" s="6">
        <v>17</v>
      </c>
      <c r="BN6" s="7">
        <v>1</v>
      </c>
      <c r="BO6" s="6" t="e">
        <f>NA()</f>
        <v>#N/A</v>
      </c>
      <c r="BP6" s="7" t="e">
        <f>NA()</f>
        <v>#N/A</v>
      </c>
      <c r="BQ6" s="6">
        <v>19</v>
      </c>
      <c r="BR6" s="7">
        <v>2</v>
      </c>
      <c r="BS6" s="6" t="e">
        <f>NA()</f>
        <v>#N/A</v>
      </c>
      <c r="BT6" s="7" t="e">
        <f>NA()</f>
        <v>#N/A</v>
      </c>
      <c r="BU6" s="6">
        <v>19</v>
      </c>
      <c r="BV6" s="7">
        <v>2</v>
      </c>
      <c r="BW6" s="6" t="e">
        <f>NA()</f>
        <v>#N/A</v>
      </c>
      <c r="BX6" s="7" t="e">
        <f>NA()</f>
        <v>#N/A</v>
      </c>
      <c r="BY6" s="6">
        <v>15</v>
      </c>
      <c r="BZ6" s="7">
        <v>0</v>
      </c>
      <c r="CA6" s="6" t="e">
        <f>NA()</f>
        <v>#N/A</v>
      </c>
      <c r="CB6" s="7" t="e">
        <f>NA()</f>
        <v>#N/A</v>
      </c>
      <c r="CC6" s="6">
        <v>16</v>
      </c>
      <c r="CD6" s="7">
        <v>0</v>
      </c>
      <c r="CE6" s="6" t="e">
        <f>NA()</f>
        <v>#N/A</v>
      </c>
      <c r="CF6" s="7" t="e">
        <f>NA()</f>
        <v>#N/A</v>
      </c>
      <c r="CG6" s="6">
        <v>17</v>
      </c>
      <c r="CH6" s="7">
        <v>1</v>
      </c>
      <c r="CI6" s="6" t="e">
        <f>NA()</f>
        <v>#N/A</v>
      </c>
      <c r="CJ6" s="7" t="e">
        <f>NA()</f>
        <v>#N/A</v>
      </c>
      <c r="CK6" s="6">
        <v>18</v>
      </c>
      <c r="CL6" s="7">
        <v>1</v>
      </c>
      <c r="CM6" s="6" t="e">
        <f>NA()</f>
        <v>#N/A</v>
      </c>
      <c r="CN6" s="7" t="e">
        <f>NA()</f>
        <v>#N/A</v>
      </c>
      <c r="CO6" s="6">
        <v>20</v>
      </c>
      <c r="CP6" s="7">
        <v>3</v>
      </c>
      <c r="CQ6" s="6" t="e">
        <f>NA()</f>
        <v>#N/A</v>
      </c>
      <c r="CR6" s="7" t="e">
        <f>NA()</f>
        <v>#N/A</v>
      </c>
      <c r="CS6" s="6">
        <v>19</v>
      </c>
      <c r="CT6" s="7">
        <v>2</v>
      </c>
      <c r="CU6" s="6" t="e">
        <f>NA()</f>
        <v>#N/A</v>
      </c>
      <c r="CV6" s="7" t="e">
        <f>NA()</f>
        <v>#N/A</v>
      </c>
      <c r="CW6" s="6">
        <v>22</v>
      </c>
      <c r="CX6" s="7">
        <v>4</v>
      </c>
      <c r="CY6" s="6" t="e">
        <f>NA()</f>
        <v>#N/A</v>
      </c>
      <c r="CZ6" s="7" t="e">
        <f>NA()</f>
        <v>#N/A</v>
      </c>
      <c r="DA6" s="6">
        <v>21</v>
      </c>
      <c r="DB6" s="7">
        <v>2</v>
      </c>
      <c r="DC6" s="6" t="e">
        <f>NA()</f>
        <v>#N/A</v>
      </c>
      <c r="DD6" s="7" t="e">
        <f>NA()</f>
        <v>#N/A</v>
      </c>
      <c r="DE6" s="6">
        <v>17</v>
      </c>
      <c r="DF6" s="7">
        <v>0</v>
      </c>
      <c r="DG6" s="6" t="e">
        <f>NA()</f>
        <v>#N/A</v>
      </c>
      <c r="DH6" s="7" t="e">
        <f>NA()</f>
        <v>#N/A</v>
      </c>
      <c r="DI6" s="6">
        <v>17</v>
      </c>
      <c r="DJ6" s="7">
        <v>0</v>
      </c>
      <c r="DK6" s="6" t="e">
        <f>NA()</f>
        <v>#N/A</v>
      </c>
      <c r="DL6" s="7" t="e">
        <f>NA()</f>
        <v>#N/A</v>
      </c>
      <c r="DM6" s="6">
        <v>19</v>
      </c>
      <c r="DN6" s="7">
        <v>1</v>
      </c>
      <c r="DO6" s="6" t="e">
        <f>NA()</f>
        <v>#N/A</v>
      </c>
      <c r="DP6" s="7" t="e">
        <f>NA()</f>
        <v>#N/A</v>
      </c>
      <c r="DQ6" s="6">
        <v>19</v>
      </c>
      <c r="DR6" s="7">
        <v>1</v>
      </c>
      <c r="DS6" s="6" t="e">
        <f>NA()</f>
        <v>#N/A</v>
      </c>
      <c r="DT6" s="7" t="e">
        <f>NA()</f>
        <v>#N/A</v>
      </c>
      <c r="DU6" s="6">
        <v>17</v>
      </c>
      <c r="DV6" s="7">
        <v>1</v>
      </c>
      <c r="DW6" s="6" t="e">
        <f>NA()</f>
        <v>#N/A</v>
      </c>
      <c r="DX6" s="7" t="e">
        <f>NA()</f>
        <v>#N/A</v>
      </c>
      <c r="DY6" s="6">
        <v>17</v>
      </c>
      <c r="DZ6" s="7">
        <v>1</v>
      </c>
      <c r="EA6" s="6" t="e">
        <f>NA()</f>
        <v>#N/A</v>
      </c>
      <c r="EB6" s="7" t="e">
        <f>NA()</f>
        <v>#N/A</v>
      </c>
      <c r="EC6" s="6">
        <v>19</v>
      </c>
      <c r="ED6" s="7">
        <v>2</v>
      </c>
      <c r="EE6" s="6" t="e">
        <f>NA()</f>
        <v>#N/A</v>
      </c>
      <c r="EF6" s="7" t="e">
        <f>NA()</f>
        <v>#N/A</v>
      </c>
      <c r="EG6" s="6">
        <v>19</v>
      </c>
      <c r="EH6" s="7">
        <v>2</v>
      </c>
      <c r="EI6" s="6" t="e">
        <f>NA()</f>
        <v>#N/A</v>
      </c>
      <c r="EJ6" s="7" t="e">
        <f>NA()</f>
        <v>#N/A</v>
      </c>
      <c r="EK6" s="6">
        <v>13</v>
      </c>
      <c r="EL6" s="7">
        <v>2</v>
      </c>
      <c r="EM6" s="6" t="e">
        <f>NA()</f>
        <v>#N/A</v>
      </c>
      <c r="EN6" s="7" t="e">
        <f>NA()</f>
        <v>#N/A</v>
      </c>
      <c r="EO6" s="6" t="e">
        <f>NA()</f>
        <v>#N/A</v>
      </c>
      <c r="EP6" s="7" t="e">
        <f>NA()</f>
        <v>#N/A</v>
      </c>
      <c r="EQ6" s="6" t="e">
        <f>NA()</f>
        <v>#N/A</v>
      </c>
      <c r="ER6" s="7" t="e">
        <f>NA()</f>
        <v>#N/A</v>
      </c>
      <c r="ES6" s="6">
        <v>13</v>
      </c>
      <c r="ET6" s="7">
        <v>7</v>
      </c>
      <c r="EU6" s="6" t="e">
        <f>NA()</f>
        <v>#N/A</v>
      </c>
      <c r="EV6" s="7" t="e">
        <f>NA()</f>
        <v>#N/A</v>
      </c>
      <c r="EW6" s="6" t="e">
        <f>NA()</f>
        <v>#N/A</v>
      </c>
      <c r="EX6" s="7" t="e">
        <f>NA()</f>
        <v>#N/A</v>
      </c>
      <c r="EY6" s="6" t="e">
        <f>NA()</f>
        <v>#N/A</v>
      </c>
      <c r="EZ6" s="7" t="e">
        <f>NA()</f>
        <v>#N/A</v>
      </c>
      <c r="FA6" s="6">
        <v>14</v>
      </c>
      <c r="FB6" s="7">
        <v>2</v>
      </c>
      <c r="FC6" s="6" t="e">
        <f>NA()</f>
        <v>#N/A</v>
      </c>
      <c r="FD6" s="7" t="e">
        <f>NA()</f>
        <v>#N/A</v>
      </c>
      <c r="FE6" s="6">
        <v>17</v>
      </c>
      <c r="FF6" s="7">
        <v>1</v>
      </c>
      <c r="FG6" s="6" t="e">
        <f>NA()</f>
        <v>#N/A</v>
      </c>
      <c r="FH6" s="7" t="e">
        <f>NA()</f>
        <v>#N/A</v>
      </c>
      <c r="FI6" s="6">
        <v>14</v>
      </c>
      <c r="FJ6" s="7">
        <v>2</v>
      </c>
      <c r="FK6" s="6" t="e">
        <f>NA()</f>
        <v>#N/A</v>
      </c>
      <c r="FL6" s="7" t="e">
        <f>NA()</f>
        <v>#N/A</v>
      </c>
      <c r="FM6" s="6">
        <v>17</v>
      </c>
      <c r="FN6" s="7">
        <v>1</v>
      </c>
      <c r="FO6" s="6" t="e">
        <f>NA()</f>
        <v>#N/A</v>
      </c>
      <c r="FP6" s="7" t="e">
        <f>NA()</f>
        <v>#N/A</v>
      </c>
      <c r="FQ6" s="6">
        <v>15</v>
      </c>
      <c r="FR6" s="7">
        <v>1</v>
      </c>
      <c r="FS6" s="6" t="e">
        <f>NA()</f>
        <v>#N/A</v>
      </c>
      <c r="FT6" s="7" t="e">
        <f>NA()</f>
        <v>#N/A</v>
      </c>
      <c r="FU6" s="6">
        <v>19</v>
      </c>
      <c r="FV6" s="7">
        <v>0</v>
      </c>
      <c r="FW6" s="6" t="e">
        <f>NA()</f>
        <v>#N/A</v>
      </c>
      <c r="FX6" s="7" t="e">
        <f>NA()</f>
        <v>#N/A</v>
      </c>
      <c r="FY6" s="6">
        <v>15</v>
      </c>
      <c r="FZ6" s="7">
        <v>1</v>
      </c>
      <c r="GA6" s="6" t="e">
        <f>NA()</f>
        <v>#N/A</v>
      </c>
      <c r="GB6" s="7" t="e">
        <f>NA()</f>
        <v>#N/A</v>
      </c>
      <c r="GC6" s="6">
        <v>19</v>
      </c>
      <c r="GD6" s="7">
        <v>0</v>
      </c>
      <c r="GE6" s="6" t="e">
        <f>NA()</f>
        <v>#N/A</v>
      </c>
      <c r="GF6" s="7" t="e">
        <f>NA()</f>
        <v>#N/A</v>
      </c>
      <c r="GG6" s="6">
        <v>15</v>
      </c>
      <c r="GH6" s="7">
        <v>1</v>
      </c>
      <c r="GI6" s="6" t="e">
        <f>NA()</f>
        <v>#N/A</v>
      </c>
      <c r="GJ6" s="7" t="e">
        <f>NA()</f>
        <v>#N/A</v>
      </c>
      <c r="GK6" s="6">
        <v>19</v>
      </c>
      <c r="GL6" s="7">
        <v>0</v>
      </c>
      <c r="GM6" s="6" t="e">
        <f>NA()</f>
        <v>#N/A</v>
      </c>
      <c r="GN6" s="7" t="e">
        <f>NA()</f>
        <v>#N/A</v>
      </c>
      <c r="GO6" s="6">
        <v>15</v>
      </c>
      <c r="GP6" s="7">
        <v>1</v>
      </c>
      <c r="GQ6" s="6" t="e">
        <f>NA()</f>
        <v>#N/A</v>
      </c>
      <c r="GR6" s="7" t="e">
        <f>NA()</f>
        <v>#N/A</v>
      </c>
      <c r="GS6" s="6">
        <v>19</v>
      </c>
      <c r="GT6" s="7">
        <v>0</v>
      </c>
      <c r="GU6" s="6" t="e">
        <f>NA()</f>
        <v>#N/A</v>
      </c>
      <c r="GV6" s="7" t="e">
        <f>NA()</f>
        <v>#N/A</v>
      </c>
      <c r="GW6" s="6">
        <v>15</v>
      </c>
      <c r="GX6" s="7">
        <v>0</v>
      </c>
      <c r="GY6" s="6" t="e">
        <f>NA()</f>
        <v>#N/A</v>
      </c>
      <c r="GZ6" s="7" t="e">
        <f>NA()</f>
        <v>#N/A</v>
      </c>
      <c r="HA6" s="6">
        <v>19</v>
      </c>
      <c r="HB6" s="7">
        <v>0</v>
      </c>
      <c r="HC6" s="6" t="e">
        <f>NA()</f>
        <v>#N/A</v>
      </c>
      <c r="HD6" s="7" t="e">
        <f>NA()</f>
        <v>#N/A</v>
      </c>
      <c r="HE6" s="6">
        <v>15</v>
      </c>
      <c r="HF6" s="7">
        <v>0</v>
      </c>
      <c r="HG6" s="6" t="e">
        <f>NA()</f>
        <v>#N/A</v>
      </c>
      <c r="HH6" s="7" t="e">
        <f>NA()</f>
        <v>#N/A</v>
      </c>
      <c r="HI6" s="6">
        <v>19</v>
      </c>
      <c r="HJ6" s="7">
        <v>0</v>
      </c>
      <c r="HK6" s="6" t="e">
        <f>NA()</f>
        <v>#N/A</v>
      </c>
      <c r="HL6" s="7" t="e">
        <f>NA()</f>
        <v>#N/A</v>
      </c>
      <c r="HM6" s="6">
        <v>16</v>
      </c>
      <c r="HN6" s="7">
        <v>1</v>
      </c>
      <c r="HO6" s="6" t="e">
        <f>NA()</f>
        <v>#N/A</v>
      </c>
      <c r="HP6" s="7" t="e">
        <f>NA()</f>
        <v>#N/A</v>
      </c>
      <c r="HQ6" s="6">
        <v>16</v>
      </c>
      <c r="HR6" s="7">
        <v>6</v>
      </c>
      <c r="HS6" s="6" t="e">
        <f>NA()</f>
        <v>#N/A</v>
      </c>
      <c r="HT6" s="7" t="e">
        <f>NA()</f>
        <v>#N/A</v>
      </c>
      <c r="HU6" s="6">
        <v>15</v>
      </c>
      <c r="HV6" s="7">
        <v>1</v>
      </c>
      <c r="HW6" s="6" t="e">
        <f>NA()</f>
        <v>#N/A</v>
      </c>
      <c r="HX6" s="7" t="e">
        <f>NA()</f>
        <v>#N/A</v>
      </c>
      <c r="HY6" s="6">
        <v>14</v>
      </c>
      <c r="HZ6" s="7">
        <v>2</v>
      </c>
      <c r="IA6" s="6" t="e">
        <f>NA()</f>
        <v>#N/A</v>
      </c>
      <c r="IB6" s="7" t="e">
        <f>NA()</f>
        <v>#N/A</v>
      </c>
      <c r="IC6" s="6">
        <v>17</v>
      </c>
      <c r="ID6" s="7">
        <v>1</v>
      </c>
      <c r="IE6" s="6" t="e">
        <f>NA()</f>
        <v>#N/A</v>
      </c>
      <c r="IF6" s="7" t="e">
        <f>NA()</f>
        <v>#N/A</v>
      </c>
      <c r="IG6" s="6">
        <v>14</v>
      </c>
      <c r="IH6" s="7">
        <v>2</v>
      </c>
      <c r="II6" s="6" t="e">
        <f>NA()</f>
        <v>#N/A</v>
      </c>
      <c r="IJ6" s="7" t="e">
        <f>NA()</f>
        <v>#N/A</v>
      </c>
      <c r="IK6" s="6">
        <v>17</v>
      </c>
      <c r="IL6" s="7">
        <v>1</v>
      </c>
      <c r="IM6" s="6" t="e">
        <f>NA()</f>
        <v>#N/A</v>
      </c>
      <c r="IN6" s="7" t="e">
        <f>NA()</f>
        <v>#N/A</v>
      </c>
      <c r="IO6" s="6">
        <v>15</v>
      </c>
      <c r="IP6" s="7">
        <v>1</v>
      </c>
      <c r="IQ6" s="6" t="e">
        <f>NA()</f>
        <v>#N/A</v>
      </c>
      <c r="IR6" s="7" t="e">
        <f>NA()</f>
        <v>#N/A</v>
      </c>
      <c r="IS6" s="6">
        <v>19</v>
      </c>
      <c r="IT6" s="7">
        <v>1</v>
      </c>
      <c r="IU6" s="6" t="e">
        <f>NA()</f>
        <v>#N/A</v>
      </c>
      <c r="IV6" s="7" t="e">
        <f>NA()</f>
        <v>#N/A</v>
      </c>
      <c r="IW6" s="6">
        <v>15</v>
      </c>
      <c r="IX6" s="7">
        <v>1</v>
      </c>
      <c r="IY6" s="6" t="e">
        <f>NA()</f>
        <v>#N/A</v>
      </c>
      <c r="IZ6" s="7" t="e">
        <f>NA()</f>
        <v>#N/A</v>
      </c>
      <c r="JA6" s="6">
        <v>19</v>
      </c>
      <c r="JB6" s="7">
        <v>1</v>
      </c>
      <c r="JC6" s="6" t="e">
        <f>NA()</f>
        <v>#N/A</v>
      </c>
      <c r="JD6" s="7" t="e">
        <f>NA()</f>
        <v>#N/A</v>
      </c>
      <c r="JE6" s="6">
        <v>19</v>
      </c>
      <c r="JF6" s="7">
        <v>0</v>
      </c>
      <c r="JG6" s="6" t="e">
        <f>NA()</f>
        <v>#N/A</v>
      </c>
      <c r="JH6" s="7" t="e">
        <f>NA()</f>
        <v>#N/A</v>
      </c>
      <c r="JI6" s="6">
        <v>20</v>
      </c>
      <c r="JJ6" s="7">
        <v>0</v>
      </c>
      <c r="JK6" s="6" t="e">
        <f>NA()</f>
        <v>#N/A</v>
      </c>
      <c r="JL6" s="7" t="e">
        <f>NA()</f>
        <v>#N/A</v>
      </c>
      <c r="JM6" s="6">
        <v>21</v>
      </c>
      <c r="JN6" s="7">
        <v>0</v>
      </c>
      <c r="JO6" s="6" t="e">
        <f>NA()</f>
        <v>#N/A</v>
      </c>
      <c r="JP6" s="7" t="e">
        <f>NA()</f>
        <v>#N/A</v>
      </c>
      <c r="JQ6" s="6">
        <v>17</v>
      </c>
      <c r="JR6" s="7">
        <v>0</v>
      </c>
      <c r="JS6" s="6" t="e">
        <f>NA()</f>
        <v>#N/A</v>
      </c>
      <c r="JT6" s="7" t="e">
        <f>NA()</f>
        <v>#N/A</v>
      </c>
      <c r="JU6" s="6">
        <v>19</v>
      </c>
      <c r="JV6" s="7">
        <v>1</v>
      </c>
      <c r="JW6" s="6" t="e">
        <f>NA()</f>
        <v>#N/A</v>
      </c>
      <c r="JX6" s="7" t="e">
        <f>NA()</f>
        <v>#N/A</v>
      </c>
    </row>
    <row r="7" spans="1:284" x14ac:dyDescent="0.25">
      <c r="A7" s="4">
        <v>4</v>
      </c>
      <c r="B7" s="4" t="s">
        <v>109</v>
      </c>
      <c r="C7" s="4">
        <v>25</v>
      </c>
      <c r="D7" s="4">
        <v>75</v>
      </c>
      <c r="E7" s="6">
        <v>16</v>
      </c>
      <c r="F7" s="7">
        <v>4</v>
      </c>
      <c r="G7" s="6" t="e">
        <f>NA()</f>
        <v>#N/A</v>
      </c>
      <c r="H7" s="7" t="e">
        <f>NA()</f>
        <v>#N/A</v>
      </c>
      <c r="I7" s="6">
        <v>15</v>
      </c>
      <c r="J7" s="7">
        <v>4</v>
      </c>
      <c r="K7" s="6" t="e">
        <f>NA()</f>
        <v>#N/A</v>
      </c>
      <c r="L7" s="7" t="e">
        <f>NA()</f>
        <v>#N/A</v>
      </c>
      <c r="M7" s="6">
        <v>14</v>
      </c>
      <c r="N7" s="7">
        <v>4</v>
      </c>
      <c r="O7" s="6" t="e">
        <f>NA()</f>
        <v>#N/A</v>
      </c>
      <c r="P7" s="7" t="e">
        <f>NA()</f>
        <v>#N/A</v>
      </c>
      <c r="Q7" s="6">
        <v>12</v>
      </c>
      <c r="R7" s="7">
        <v>4</v>
      </c>
      <c r="S7" s="6" t="e">
        <f>NA()</f>
        <v>#N/A</v>
      </c>
      <c r="T7" s="7" t="e">
        <f>NA()</f>
        <v>#N/A</v>
      </c>
      <c r="U7" s="6">
        <v>10</v>
      </c>
      <c r="V7" s="7">
        <v>4</v>
      </c>
      <c r="W7" s="6" t="e">
        <f>NA()</f>
        <v>#N/A</v>
      </c>
      <c r="X7" s="7" t="e">
        <f>NA()</f>
        <v>#N/A</v>
      </c>
      <c r="Y7" s="6">
        <v>14</v>
      </c>
      <c r="Z7" s="7">
        <v>4</v>
      </c>
      <c r="AA7" s="6" t="e">
        <f>NA()</f>
        <v>#N/A</v>
      </c>
      <c r="AB7" s="7" t="e">
        <f>NA()</f>
        <v>#N/A</v>
      </c>
      <c r="AC7" s="6">
        <v>12</v>
      </c>
      <c r="AD7" s="7">
        <v>1</v>
      </c>
      <c r="AE7" s="6" t="e">
        <f>NA()</f>
        <v>#N/A</v>
      </c>
      <c r="AF7" s="7" t="e">
        <f>NA()</f>
        <v>#N/A</v>
      </c>
      <c r="AG7" s="6">
        <v>18</v>
      </c>
      <c r="AH7" s="7">
        <v>3</v>
      </c>
      <c r="AI7" s="6" t="e">
        <f>NA()</f>
        <v>#N/A</v>
      </c>
      <c r="AJ7" s="7" t="e">
        <f>NA()</f>
        <v>#N/A</v>
      </c>
      <c r="AK7" s="6">
        <v>17</v>
      </c>
      <c r="AL7" s="7">
        <v>3</v>
      </c>
      <c r="AM7" s="6" t="e">
        <f>NA()</f>
        <v>#N/A</v>
      </c>
      <c r="AN7" s="7" t="e">
        <f>NA()</f>
        <v>#N/A</v>
      </c>
      <c r="AO7" s="6">
        <v>16</v>
      </c>
      <c r="AP7" s="7">
        <v>3</v>
      </c>
      <c r="AQ7" s="6" t="e">
        <f>NA()</f>
        <v>#N/A</v>
      </c>
      <c r="AR7" s="7" t="e">
        <f>NA()</f>
        <v>#N/A</v>
      </c>
      <c r="AS7" s="6">
        <v>14</v>
      </c>
      <c r="AT7" s="7">
        <v>3</v>
      </c>
      <c r="AU7" s="6" t="e">
        <f>NA()</f>
        <v>#N/A</v>
      </c>
      <c r="AV7" s="7" t="e">
        <f>NA()</f>
        <v>#N/A</v>
      </c>
      <c r="AW7" s="6">
        <v>12</v>
      </c>
      <c r="AX7" s="7">
        <v>3</v>
      </c>
      <c r="AY7" s="6" t="e">
        <f>NA()</f>
        <v>#N/A</v>
      </c>
      <c r="AZ7" s="7" t="e">
        <f>NA()</f>
        <v>#N/A</v>
      </c>
      <c r="BA7" s="6">
        <v>16</v>
      </c>
      <c r="BB7" s="7">
        <v>3</v>
      </c>
      <c r="BC7" s="6" t="e">
        <f>NA()</f>
        <v>#N/A</v>
      </c>
      <c r="BD7" s="7" t="e">
        <f>NA()</f>
        <v>#N/A</v>
      </c>
      <c r="BE7" s="6">
        <v>12</v>
      </c>
      <c r="BF7" s="7">
        <v>1</v>
      </c>
      <c r="BG7" s="6" t="e">
        <f>NA()</f>
        <v>#N/A</v>
      </c>
      <c r="BH7" s="7" t="e">
        <f>NA()</f>
        <v>#N/A</v>
      </c>
      <c r="BI7" s="6">
        <v>10</v>
      </c>
      <c r="BJ7" s="7">
        <v>1</v>
      </c>
      <c r="BK7" s="6" t="e">
        <f>NA()</f>
        <v>#N/A</v>
      </c>
      <c r="BL7" s="7" t="e">
        <f>NA()</f>
        <v>#N/A</v>
      </c>
      <c r="BM7" s="6">
        <v>10</v>
      </c>
      <c r="BN7" s="7">
        <v>1</v>
      </c>
      <c r="BO7" s="6" t="e">
        <f>NA()</f>
        <v>#N/A</v>
      </c>
      <c r="BP7" s="7" t="e">
        <f>NA()</f>
        <v>#N/A</v>
      </c>
      <c r="BQ7" s="6">
        <v>12</v>
      </c>
      <c r="BR7" s="7">
        <v>2</v>
      </c>
      <c r="BS7" s="6" t="e">
        <f>NA()</f>
        <v>#N/A</v>
      </c>
      <c r="BT7" s="7" t="e">
        <f>NA()</f>
        <v>#N/A</v>
      </c>
      <c r="BU7" s="6">
        <v>12</v>
      </c>
      <c r="BV7" s="7">
        <v>2</v>
      </c>
      <c r="BW7" s="6" t="e">
        <f>NA()</f>
        <v>#N/A</v>
      </c>
      <c r="BX7" s="7" t="e">
        <f>NA()</f>
        <v>#N/A</v>
      </c>
      <c r="BY7" s="6">
        <v>8</v>
      </c>
      <c r="BZ7" s="7">
        <v>0</v>
      </c>
      <c r="CA7" s="6" t="e">
        <f>NA()</f>
        <v>#N/A</v>
      </c>
      <c r="CB7" s="7" t="e">
        <f>NA()</f>
        <v>#N/A</v>
      </c>
      <c r="CC7" s="6">
        <v>9</v>
      </c>
      <c r="CD7" s="7">
        <v>0</v>
      </c>
      <c r="CE7" s="6" t="e">
        <f>NA()</f>
        <v>#N/A</v>
      </c>
      <c r="CF7" s="7" t="e">
        <f>NA()</f>
        <v>#N/A</v>
      </c>
      <c r="CG7" s="6">
        <v>10</v>
      </c>
      <c r="CH7" s="7">
        <v>1</v>
      </c>
      <c r="CI7" s="6" t="e">
        <f>NA()</f>
        <v>#N/A</v>
      </c>
      <c r="CJ7" s="7" t="e">
        <f>NA()</f>
        <v>#N/A</v>
      </c>
      <c r="CK7" s="6">
        <v>11</v>
      </c>
      <c r="CL7" s="7">
        <v>1</v>
      </c>
      <c r="CM7" s="6" t="e">
        <f>NA()</f>
        <v>#N/A</v>
      </c>
      <c r="CN7" s="7" t="e">
        <f>NA()</f>
        <v>#N/A</v>
      </c>
      <c r="CO7" s="6">
        <v>13</v>
      </c>
      <c r="CP7" s="7">
        <v>3</v>
      </c>
      <c r="CQ7" s="6" t="e">
        <f>NA()</f>
        <v>#N/A</v>
      </c>
      <c r="CR7" s="7" t="e">
        <f>NA()</f>
        <v>#N/A</v>
      </c>
      <c r="CS7" s="6">
        <v>12</v>
      </c>
      <c r="CT7" s="7">
        <v>2</v>
      </c>
      <c r="CU7" s="6" t="e">
        <f>NA()</f>
        <v>#N/A</v>
      </c>
      <c r="CV7" s="7" t="e">
        <f>NA()</f>
        <v>#N/A</v>
      </c>
      <c r="CW7" s="6">
        <v>15</v>
      </c>
      <c r="CX7" s="7">
        <v>5</v>
      </c>
      <c r="CY7" s="6" t="e">
        <f>NA()</f>
        <v>#N/A</v>
      </c>
      <c r="CZ7" s="7" t="e">
        <f>NA()</f>
        <v>#N/A</v>
      </c>
      <c r="DA7" s="6">
        <v>14</v>
      </c>
      <c r="DB7" s="7">
        <v>3</v>
      </c>
      <c r="DC7" s="6" t="e">
        <f>NA()</f>
        <v>#N/A</v>
      </c>
      <c r="DD7" s="7" t="e">
        <f>NA()</f>
        <v>#N/A</v>
      </c>
      <c r="DE7" s="6">
        <v>10</v>
      </c>
      <c r="DF7" s="7">
        <v>0</v>
      </c>
      <c r="DG7" s="6" t="e">
        <f>NA()</f>
        <v>#N/A</v>
      </c>
      <c r="DH7" s="7" t="e">
        <f>NA()</f>
        <v>#N/A</v>
      </c>
      <c r="DI7" s="6">
        <v>10</v>
      </c>
      <c r="DJ7" s="7">
        <v>0</v>
      </c>
      <c r="DK7" s="6" t="e">
        <f>NA()</f>
        <v>#N/A</v>
      </c>
      <c r="DL7" s="7" t="e">
        <f>NA()</f>
        <v>#N/A</v>
      </c>
      <c r="DM7" s="6">
        <v>12</v>
      </c>
      <c r="DN7" s="7">
        <v>1</v>
      </c>
      <c r="DO7" s="6" t="e">
        <f>NA()</f>
        <v>#N/A</v>
      </c>
      <c r="DP7" s="7" t="e">
        <f>NA()</f>
        <v>#N/A</v>
      </c>
      <c r="DQ7" s="6">
        <v>12</v>
      </c>
      <c r="DR7" s="7">
        <v>1</v>
      </c>
      <c r="DS7" s="6" t="e">
        <f>NA()</f>
        <v>#N/A</v>
      </c>
      <c r="DT7" s="7" t="e">
        <f>NA()</f>
        <v>#N/A</v>
      </c>
      <c r="DU7" s="6">
        <v>11</v>
      </c>
      <c r="DV7" s="7">
        <v>1</v>
      </c>
      <c r="DW7" s="6" t="e">
        <f>NA()</f>
        <v>#N/A</v>
      </c>
      <c r="DX7" s="7" t="e">
        <f>NA()</f>
        <v>#N/A</v>
      </c>
      <c r="DY7" s="6">
        <v>11</v>
      </c>
      <c r="DZ7" s="7">
        <v>1</v>
      </c>
      <c r="EA7" s="6" t="e">
        <f>NA()</f>
        <v>#N/A</v>
      </c>
      <c r="EB7" s="7" t="e">
        <f>NA()</f>
        <v>#N/A</v>
      </c>
      <c r="EC7" s="6">
        <v>13</v>
      </c>
      <c r="ED7" s="7">
        <v>2</v>
      </c>
      <c r="EE7" s="6" t="e">
        <f>NA()</f>
        <v>#N/A</v>
      </c>
      <c r="EF7" s="7" t="e">
        <f>NA()</f>
        <v>#N/A</v>
      </c>
      <c r="EG7" s="6">
        <v>13</v>
      </c>
      <c r="EH7" s="7">
        <v>2</v>
      </c>
      <c r="EI7" s="6" t="e">
        <f>NA()</f>
        <v>#N/A</v>
      </c>
      <c r="EJ7" s="7" t="e">
        <f>NA()</f>
        <v>#N/A</v>
      </c>
      <c r="EK7" s="6">
        <v>7</v>
      </c>
      <c r="EL7" s="7">
        <v>3</v>
      </c>
      <c r="EM7" s="6" t="e">
        <f>NA()</f>
        <v>#N/A</v>
      </c>
      <c r="EN7" s="7" t="e">
        <f>NA()</f>
        <v>#N/A</v>
      </c>
      <c r="EO7" s="6" t="e">
        <f>NA()</f>
        <v>#N/A</v>
      </c>
      <c r="EP7" s="7" t="e">
        <f>NA()</f>
        <v>#N/A</v>
      </c>
      <c r="EQ7" s="6" t="e">
        <f>NA()</f>
        <v>#N/A</v>
      </c>
      <c r="ER7" s="7" t="e">
        <f>NA()</f>
        <v>#N/A</v>
      </c>
      <c r="ES7" s="6">
        <v>7</v>
      </c>
      <c r="ET7" s="7">
        <v>10</v>
      </c>
      <c r="EU7" s="6" t="e">
        <f>NA()</f>
        <v>#N/A</v>
      </c>
      <c r="EV7" s="7" t="e">
        <f>NA()</f>
        <v>#N/A</v>
      </c>
      <c r="EW7" s="6" t="e">
        <f>NA()</f>
        <v>#N/A</v>
      </c>
      <c r="EX7" s="7" t="e">
        <f>NA()</f>
        <v>#N/A</v>
      </c>
      <c r="EY7" s="6" t="e">
        <f>NA()</f>
        <v>#N/A</v>
      </c>
      <c r="EZ7" s="7" t="e">
        <f>NA()</f>
        <v>#N/A</v>
      </c>
      <c r="FA7" s="6">
        <v>8</v>
      </c>
      <c r="FB7" s="7">
        <v>2</v>
      </c>
      <c r="FC7" s="6" t="e">
        <f>NA()</f>
        <v>#N/A</v>
      </c>
      <c r="FD7" s="7" t="e">
        <f>NA()</f>
        <v>#N/A</v>
      </c>
      <c r="FE7" s="6">
        <v>10</v>
      </c>
      <c r="FF7" s="7">
        <v>1</v>
      </c>
      <c r="FG7" s="6" t="e">
        <f>NA()</f>
        <v>#N/A</v>
      </c>
      <c r="FH7" s="7" t="e">
        <f>NA()</f>
        <v>#N/A</v>
      </c>
      <c r="FI7" s="6">
        <v>8</v>
      </c>
      <c r="FJ7" s="7">
        <v>2</v>
      </c>
      <c r="FK7" s="6" t="e">
        <f>NA()</f>
        <v>#N/A</v>
      </c>
      <c r="FL7" s="7" t="e">
        <f>NA()</f>
        <v>#N/A</v>
      </c>
      <c r="FM7" s="6">
        <v>10</v>
      </c>
      <c r="FN7" s="7">
        <v>2</v>
      </c>
      <c r="FO7" s="6" t="e">
        <f>NA()</f>
        <v>#N/A</v>
      </c>
      <c r="FP7" s="7" t="e">
        <f>NA()</f>
        <v>#N/A</v>
      </c>
      <c r="FQ7" s="6">
        <v>9</v>
      </c>
      <c r="FR7" s="7">
        <v>2</v>
      </c>
      <c r="FS7" s="6" t="e">
        <f>NA()</f>
        <v>#N/A</v>
      </c>
      <c r="FT7" s="7" t="e">
        <f>NA()</f>
        <v>#N/A</v>
      </c>
      <c r="FU7" s="6">
        <v>11</v>
      </c>
      <c r="FV7" s="7">
        <v>0</v>
      </c>
      <c r="FW7" s="6" t="e">
        <f>NA()</f>
        <v>#N/A</v>
      </c>
      <c r="FX7" s="7" t="e">
        <f>NA()</f>
        <v>#N/A</v>
      </c>
      <c r="FY7" s="6">
        <v>9</v>
      </c>
      <c r="FZ7" s="7">
        <v>1</v>
      </c>
      <c r="GA7" s="6" t="e">
        <f>NA()</f>
        <v>#N/A</v>
      </c>
      <c r="GB7" s="7" t="e">
        <f>NA()</f>
        <v>#N/A</v>
      </c>
      <c r="GC7" s="6">
        <v>11</v>
      </c>
      <c r="GD7" s="7">
        <v>0</v>
      </c>
      <c r="GE7" s="6" t="e">
        <f>NA()</f>
        <v>#N/A</v>
      </c>
      <c r="GF7" s="7" t="e">
        <f>NA()</f>
        <v>#N/A</v>
      </c>
      <c r="GG7" s="6">
        <v>9</v>
      </c>
      <c r="GH7" s="7">
        <v>1</v>
      </c>
      <c r="GI7" s="6" t="e">
        <f>NA()</f>
        <v>#N/A</v>
      </c>
      <c r="GJ7" s="7" t="e">
        <f>NA()</f>
        <v>#N/A</v>
      </c>
      <c r="GK7" s="6">
        <v>11</v>
      </c>
      <c r="GL7" s="7">
        <v>0</v>
      </c>
      <c r="GM7" s="6" t="e">
        <f>NA()</f>
        <v>#N/A</v>
      </c>
      <c r="GN7" s="7" t="e">
        <f>NA()</f>
        <v>#N/A</v>
      </c>
      <c r="GO7" s="6">
        <v>9</v>
      </c>
      <c r="GP7" s="7">
        <v>1</v>
      </c>
      <c r="GQ7" s="6" t="e">
        <f>NA()</f>
        <v>#N/A</v>
      </c>
      <c r="GR7" s="7" t="e">
        <f>NA()</f>
        <v>#N/A</v>
      </c>
      <c r="GS7" s="6">
        <v>11</v>
      </c>
      <c r="GT7" s="7">
        <v>0</v>
      </c>
      <c r="GU7" s="6" t="e">
        <f>NA()</f>
        <v>#N/A</v>
      </c>
      <c r="GV7" s="7" t="e">
        <f>NA()</f>
        <v>#N/A</v>
      </c>
      <c r="GW7" s="6">
        <v>9</v>
      </c>
      <c r="GX7" s="7">
        <v>0</v>
      </c>
      <c r="GY7" s="6" t="e">
        <f>NA()</f>
        <v>#N/A</v>
      </c>
      <c r="GZ7" s="7" t="e">
        <f>NA()</f>
        <v>#N/A</v>
      </c>
      <c r="HA7" s="6">
        <v>11</v>
      </c>
      <c r="HB7" s="7">
        <v>0</v>
      </c>
      <c r="HC7" s="6" t="e">
        <f>NA()</f>
        <v>#N/A</v>
      </c>
      <c r="HD7" s="7" t="e">
        <f>NA()</f>
        <v>#N/A</v>
      </c>
      <c r="HE7" s="6">
        <v>9</v>
      </c>
      <c r="HF7" s="7">
        <v>0</v>
      </c>
      <c r="HG7" s="6" t="e">
        <f>NA()</f>
        <v>#N/A</v>
      </c>
      <c r="HH7" s="7" t="e">
        <f>NA()</f>
        <v>#N/A</v>
      </c>
      <c r="HI7" s="6">
        <v>11</v>
      </c>
      <c r="HJ7" s="7">
        <v>0</v>
      </c>
      <c r="HK7" s="6" t="e">
        <f>NA()</f>
        <v>#N/A</v>
      </c>
      <c r="HL7" s="7" t="e">
        <f>NA()</f>
        <v>#N/A</v>
      </c>
      <c r="HM7" s="6">
        <v>9</v>
      </c>
      <c r="HN7" s="7">
        <v>1</v>
      </c>
      <c r="HO7" s="6" t="e">
        <f>NA()</f>
        <v>#N/A</v>
      </c>
      <c r="HP7" s="7" t="e">
        <f>NA()</f>
        <v>#N/A</v>
      </c>
      <c r="HQ7" s="6">
        <v>9</v>
      </c>
      <c r="HR7" s="7">
        <v>8</v>
      </c>
      <c r="HS7" s="6" t="e">
        <f>NA()</f>
        <v>#N/A</v>
      </c>
      <c r="HT7" s="7" t="e">
        <f>NA()</f>
        <v>#N/A</v>
      </c>
      <c r="HU7" s="6">
        <v>8</v>
      </c>
      <c r="HV7" s="7">
        <v>1</v>
      </c>
      <c r="HW7" s="6" t="e">
        <f>NA()</f>
        <v>#N/A</v>
      </c>
      <c r="HX7" s="7" t="e">
        <f>NA()</f>
        <v>#N/A</v>
      </c>
      <c r="HY7" s="6">
        <v>8</v>
      </c>
      <c r="HZ7" s="7">
        <v>2</v>
      </c>
      <c r="IA7" s="6" t="e">
        <f>NA()</f>
        <v>#N/A</v>
      </c>
      <c r="IB7" s="7" t="e">
        <f>NA()</f>
        <v>#N/A</v>
      </c>
      <c r="IC7" s="6">
        <v>10</v>
      </c>
      <c r="ID7" s="7">
        <v>1</v>
      </c>
      <c r="IE7" s="6" t="e">
        <f>NA()</f>
        <v>#N/A</v>
      </c>
      <c r="IF7" s="7" t="e">
        <f>NA()</f>
        <v>#N/A</v>
      </c>
      <c r="IG7" s="6">
        <v>8</v>
      </c>
      <c r="IH7" s="7">
        <v>2</v>
      </c>
      <c r="II7" s="6" t="e">
        <f>NA()</f>
        <v>#N/A</v>
      </c>
      <c r="IJ7" s="7" t="e">
        <f>NA()</f>
        <v>#N/A</v>
      </c>
      <c r="IK7" s="6">
        <v>10</v>
      </c>
      <c r="IL7" s="7">
        <v>1</v>
      </c>
      <c r="IM7" s="6" t="e">
        <f>NA()</f>
        <v>#N/A</v>
      </c>
      <c r="IN7" s="7" t="e">
        <f>NA()</f>
        <v>#N/A</v>
      </c>
      <c r="IO7" s="6">
        <v>9</v>
      </c>
      <c r="IP7" s="7">
        <v>1</v>
      </c>
      <c r="IQ7" s="6" t="e">
        <f>NA()</f>
        <v>#N/A</v>
      </c>
      <c r="IR7" s="7" t="e">
        <f>NA()</f>
        <v>#N/A</v>
      </c>
      <c r="IS7" s="6">
        <v>11</v>
      </c>
      <c r="IT7" s="7">
        <v>1</v>
      </c>
      <c r="IU7" s="6" t="e">
        <f>NA()</f>
        <v>#N/A</v>
      </c>
      <c r="IV7" s="7" t="e">
        <f>NA()</f>
        <v>#N/A</v>
      </c>
      <c r="IW7" s="6">
        <v>9</v>
      </c>
      <c r="IX7" s="7">
        <v>1</v>
      </c>
      <c r="IY7" s="6" t="e">
        <f>NA()</f>
        <v>#N/A</v>
      </c>
      <c r="IZ7" s="7" t="e">
        <f>NA()</f>
        <v>#N/A</v>
      </c>
      <c r="JA7" s="6">
        <v>11</v>
      </c>
      <c r="JB7" s="7">
        <v>1</v>
      </c>
      <c r="JC7" s="6" t="e">
        <f>NA()</f>
        <v>#N/A</v>
      </c>
      <c r="JD7" s="7" t="e">
        <f>NA()</f>
        <v>#N/A</v>
      </c>
      <c r="JE7" s="6">
        <v>11</v>
      </c>
      <c r="JF7" s="7">
        <v>0</v>
      </c>
      <c r="JG7" s="6" t="e">
        <f>NA()</f>
        <v>#N/A</v>
      </c>
      <c r="JH7" s="7" t="e">
        <f>NA()</f>
        <v>#N/A</v>
      </c>
      <c r="JI7" s="6">
        <v>13</v>
      </c>
      <c r="JJ7" s="7">
        <v>0</v>
      </c>
      <c r="JK7" s="6" t="e">
        <f>NA()</f>
        <v>#N/A</v>
      </c>
      <c r="JL7" s="7" t="e">
        <f>NA()</f>
        <v>#N/A</v>
      </c>
      <c r="JM7" s="6">
        <v>14</v>
      </c>
      <c r="JN7" s="7">
        <v>0</v>
      </c>
      <c r="JO7" s="6" t="e">
        <f>NA()</f>
        <v>#N/A</v>
      </c>
      <c r="JP7" s="7" t="e">
        <f>NA()</f>
        <v>#N/A</v>
      </c>
      <c r="JQ7" s="6">
        <v>10</v>
      </c>
      <c r="JR7" s="7">
        <v>0</v>
      </c>
      <c r="JS7" s="6" t="e">
        <f>NA()</f>
        <v>#N/A</v>
      </c>
      <c r="JT7" s="7" t="e">
        <f>NA()</f>
        <v>#N/A</v>
      </c>
      <c r="JU7" s="6">
        <v>12</v>
      </c>
      <c r="JV7" s="7">
        <v>1</v>
      </c>
      <c r="JW7" s="6" t="e">
        <f>NA()</f>
        <v>#N/A</v>
      </c>
      <c r="JX7" s="7" t="e">
        <f>NA()</f>
        <v>#N/A</v>
      </c>
    </row>
    <row r="8" spans="1:284" x14ac:dyDescent="0.25">
      <c r="A8" s="4">
        <v>5</v>
      </c>
      <c r="B8" s="4" t="s">
        <v>110</v>
      </c>
      <c r="C8" s="4">
        <v>10</v>
      </c>
      <c r="D8" s="4">
        <v>105</v>
      </c>
      <c r="E8" s="6">
        <v>22</v>
      </c>
      <c r="F8" s="7">
        <v>7</v>
      </c>
      <c r="G8" s="6" t="e">
        <f>NA()</f>
        <v>#N/A</v>
      </c>
      <c r="H8" s="7" t="e">
        <f>NA()</f>
        <v>#N/A</v>
      </c>
      <c r="I8" s="6">
        <v>21</v>
      </c>
      <c r="J8" s="7">
        <v>7</v>
      </c>
      <c r="K8" s="6">
        <v>37</v>
      </c>
      <c r="L8" s="7">
        <v>5</v>
      </c>
      <c r="M8" s="6">
        <v>20</v>
      </c>
      <c r="N8" s="7">
        <v>7</v>
      </c>
      <c r="O8" s="6" t="e">
        <f>NA()</f>
        <v>#N/A</v>
      </c>
      <c r="P8" s="7" t="e">
        <f>NA()</f>
        <v>#N/A</v>
      </c>
      <c r="Q8" s="6">
        <v>19</v>
      </c>
      <c r="R8" s="7">
        <v>7</v>
      </c>
      <c r="S8" s="6" t="e">
        <f>NA()</f>
        <v>#N/A</v>
      </c>
      <c r="T8" s="7" t="e">
        <f>NA()</f>
        <v>#N/A</v>
      </c>
      <c r="U8" s="6">
        <v>16</v>
      </c>
      <c r="V8" s="7">
        <v>7</v>
      </c>
      <c r="W8" s="6">
        <v>32</v>
      </c>
      <c r="X8" s="7">
        <v>5</v>
      </c>
      <c r="Y8" s="6">
        <v>20</v>
      </c>
      <c r="Z8" s="7">
        <v>7</v>
      </c>
      <c r="AA8" s="6">
        <v>37</v>
      </c>
      <c r="AB8" s="7">
        <v>5</v>
      </c>
      <c r="AC8" s="6">
        <v>18</v>
      </c>
      <c r="AD8" s="7">
        <v>2</v>
      </c>
      <c r="AE8" s="6">
        <v>35</v>
      </c>
      <c r="AF8" s="7">
        <v>1</v>
      </c>
      <c r="AG8" s="6">
        <v>24</v>
      </c>
      <c r="AH8" s="7">
        <v>6</v>
      </c>
      <c r="AI8" s="6" t="e">
        <f>NA()</f>
        <v>#N/A</v>
      </c>
      <c r="AJ8" s="7" t="e">
        <f>NA()</f>
        <v>#N/A</v>
      </c>
      <c r="AK8" s="6">
        <v>23</v>
      </c>
      <c r="AL8" s="7">
        <v>6</v>
      </c>
      <c r="AM8" s="6" t="e">
        <f>NA()</f>
        <v>#N/A</v>
      </c>
      <c r="AN8" s="7" t="e">
        <f>NA()</f>
        <v>#N/A</v>
      </c>
      <c r="AO8" s="6">
        <v>22</v>
      </c>
      <c r="AP8" s="7">
        <v>6</v>
      </c>
      <c r="AQ8" s="6" t="e">
        <f>NA()</f>
        <v>#N/A</v>
      </c>
      <c r="AR8" s="7" t="e">
        <f>NA()</f>
        <v>#N/A</v>
      </c>
      <c r="AS8" s="6">
        <v>21</v>
      </c>
      <c r="AT8" s="7">
        <v>6</v>
      </c>
      <c r="AU8" s="6" t="e">
        <f>NA()</f>
        <v>#N/A</v>
      </c>
      <c r="AV8" s="7" t="e">
        <f>NA()</f>
        <v>#N/A</v>
      </c>
      <c r="AW8" s="6">
        <v>19</v>
      </c>
      <c r="AX8" s="7">
        <v>6</v>
      </c>
      <c r="AY8" s="6">
        <v>35</v>
      </c>
      <c r="AZ8" s="7">
        <v>6</v>
      </c>
      <c r="BA8" s="6">
        <v>22</v>
      </c>
      <c r="BB8" s="7">
        <v>6</v>
      </c>
      <c r="BC8" s="6">
        <v>40</v>
      </c>
      <c r="BD8" s="7">
        <v>6</v>
      </c>
      <c r="BE8" s="6">
        <v>18</v>
      </c>
      <c r="BF8" s="7">
        <v>2</v>
      </c>
      <c r="BG8" s="6">
        <v>34</v>
      </c>
      <c r="BH8" s="7">
        <v>2</v>
      </c>
      <c r="BI8" s="6">
        <v>17</v>
      </c>
      <c r="BJ8" s="7">
        <v>3</v>
      </c>
      <c r="BK8" s="6">
        <v>32</v>
      </c>
      <c r="BL8" s="7">
        <v>4</v>
      </c>
      <c r="BM8" s="6">
        <v>17</v>
      </c>
      <c r="BN8" s="7">
        <v>2</v>
      </c>
      <c r="BO8" s="6">
        <v>32</v>
      </c>
      <c r="BP8" s="7">
        <v>2</v>
      </c>
      <c r="BQ8" s="6">
        <v>19</v>
      </c>
      <c r="BR8" s="7">
        <v>6</v>
      </c>
      <c r="BS8" s="6">
        <v>36</v>
      </c>
      <c r="BT8" s="7">
        <v>5</v>
      </c>
      <c r="BU8" s="6">
        <v>19</v>
      </c>
      <c r="BV8" s="7">
        <v>4</v>
      </c>
      <c r="BW8" s="6">
        <v>36</v>
      </c>
      <c r="BX8" s="7">
        <v>3</v>
      </c>
      <c r="BY8" s="6">
        <v>15</v>
      </c>
      <c r="BZ8" s="7">
        <v>1</v>
      </c>
      <c r="CA8" s="6">
        <v>30</v>
      </c>
      <c r="CB8" s="7">
        <v>1</v>
      </c>
      <c r="CC8" s="6">
        <v>16</v>
      </c>
      <c r="CD8" s="7">
        <v>0</v>
      </c>
      <c r="CE8" s="6">
        <v>31</v>
      </c>
      <c r="CF8" s="7">
        <v>0</v>
      </c>
      <c r="CG8" s="6">
        <v>17</v>
      </c>
      <c r="CH8" s="7">
        <v>2</v>
      </c>
      <c r="CI8" s="6">
        <v>34</v>
      </c>
      <c r="CJ8" s="7">
        <v>1</v>
      </c>
      <c r="CK8" s="6">
        <v>18</v>
      </c>
      <c r="CL8" s="7">
        <v>1</v>
      </c>
      <c r="CM8" s="6">
        <v>35</v>
      </c>
      <c r="CN8" s="7">
        <v>1</v>
      </c>
      <c r="CO8" s="6">
        <v>21</v>
      </c>
      <c r="CP8" s="7">
        <v>9</v>
      </c>
      <c r="CQ8" s="6">
        <v>37</v>
      </c>
      <c r="CR8" s="7">
        <v>8</v>
      </c>
      <c r="CS8" s="6">
        <v>20</v>
      </c>
      <c r="CT8" s="7">
        <v>5</v>
      </c>
      <c r="CU8" s="6">
        <v>36</v>
      </c>
      <c r="CV8" s="7">
        <v>4</v>
      </c>
      <c r="CW8" s="6">
        <v>23</v>
      </c>
      <c r="CX8" s="7">
        <v>13</v>
      </c>
      <c r="CY8" s="6">
        <v>41</v>
      </c>
      <c r="CZ8" s="7">
        <v>13</v>
      </c>
      <c r="DA8" s="6">
        <v>22</v>
      </c>
      <c r="DB8" s="7">
        <v>8</v>
      </c>
      <c r="DC8" s="6">
        <v>40</v>
      </c>
      <c r="DD8" s="7">
        <v>5</v>
      </c>
      <c r="DE8" s="6">
        <v>16</v>
      </c>
      <c r="DF8" s="7">
        <v>1</v>
      </c>
      <c r="DG8" s="6">
        <v>31</v>
      </c>
      <c r="DH8" s="7">
        <v>0</v>
      </c>
      <c r="DI8" s="6">
        <v>16</v>
      </c>
      <c r="DJ8" s="7">
        <v>1</v>
      </c>
      <c r="DK8" s="6">
        <v>31</v>
      </c>
      <c r="DL8" s="7">
        <v>0</v>
      </c>
      <c r="DM8" s="6">
        <v>18</v>
      </c>
      <c r="DN8" s="7">
        <v>2</v>
      </c>
      <c r="DO8" s="6">
        <v>35</v>
      </c>
      <c r="DP8" s="7">
        <v>1</v>
      </c>
      <c r="DQ8" s="6">
        <v>18</v>
      </c>
      <c r="DR8" s="7">
        <v>2</v>
      </c>
      <c r="DS8" s="6">
        <v>35</v>
      </c>
      <c r="DT8" s="7">
        <v>1</v>
      </c>
      <c r="DU8" s="6">
        <v>18</v>
      </c>
      <c r="DV8" s="7">
        <v>1</v>
      </c>
      <c r="DW8" s="6">
        <v>34</v>
      </c>
      <c r="DX8" s="7">
        <v>1</v>
      </c>
      <c r="DY8" s="6">
        <v>18</v>
      </c>
      <c r="DZ8" s="7">
        <v>1</v>
      </c>
      <c r="EA8" s="6">
        <v>34</v>
      </c>
      <c r="EB8" s="7">
        <v>1</v>
      </c>
      <c r="EC8" s="6">
        <v>20</v>
      </c>
      <c r="ED8" s="7">
        <v>2</v>
      </c>
      <c r="EE8" s="6">
        <v>37</v>
      </c>
      <c r="EF8" s="7">
        <v>2</v>
      </c>
      <c r="EG8" s="6">
        <v>20</v>
      </c>
      <c r="EH8" s="7">
        <v>3</v>
      </c>
      <c r="EI8" s="6">
        <v>37</v>
      </c>
      <c r="EJ8" s="7">
        <v>2</v>
      </c>
      <c r="EK8" s="6">
        <v>12</v>
      </c>
      <c r="EL8" s="7">
        <v>8</v>
      </c>
      <c r="EM8" s="6">
        <v>28</v>
      </c>
      <c r="EN8" s="7">
        <v>9</v>
      </c>
      <c r="EO8" s="6" t="e">
        <f>NA()</f>
        <v>#N/A</v>
      </c>
      <c r="EP8" s="7" t="e">
        <f>NA()</f>
        <v>#N/A</v>
      </c>
      <c r="EQ8" s="6" t="e">
        <f>NA()</f>
        <v>#N/A</v>
      </c>
      <c r="ER8" s="7" t="e">
        <f>NA()</f>
        <v>#N/A</v>
      </c>
      <c r="ES8" s="6">
        <v>12</v>
      </c>
      <c r="ET8" s="7">
        <v>15</v>
      </c>
      <c r="EU8" s="6">
        <v>28</v>
      </c>
      <c r="EV8" s="7">
        <v>15</v>
      </c>
      <c r="EW8" s="6" t="e">
        <f>NA()</f>
        <v>#N/A</v>
      </c>
      <c r="EX8" s="7" t="e">
        <f>NA()</f>
        <v>#N/A</v>
      </c>
      <c r="EY8" s="6" t="e">
        <f>NA()</f>
        <v>#N/A</v>
      </c>
      <c r="EZ8" s="7" t="e">
        <f>NA()</f>
        <v>#N/A</v>
      </c>
      <c r="FA8" s="6">
        <v>13</v>
      </c>
      <c r="FB8" s="7">
        <v>4</v>
      </c>
      <c r="FC8" s="6">
        <v>29</v>
      </c>
      <c r="FD8" s="7">
        <v>4</v>
      </c>
      <c r="FE8" s="6">
        <v>15</v>
      </c>
      <c r="FF8" s="7">
        <v>2</v>
      </c>
      <c r="FG8" s="6">
        <v>31</v>
      </c>
      <c r="FH8" s="7">
        <v>2</v>
      </c>
      <c r="FI8" s="6">
        <v>13</v>
      </c>
      <c r="FJ8" s="7">
        <v>8</v>
      </c>
      <c r="FK8" s="6">
        <v>29</v>
      </c>
      <c r="FL8" s="7">
        <v>6</v>
      </c>
      <c r="FM8" s="6">
        <v>15</v>
      </c>
      <c r="FN8" s="7">
        <v>6</v>
      </c>
      <c r="FO8" s="6">
        <v>31</v>
      </c>
      <c r="FP8" s="7">
        <v>5</v>
      </c>
      <c r="FQ8" s="6">
        <v>14</v>
      </c>
      <c r="FR8" s="7">
        <v>2</v>
      </c>
      <c r="FS8" s="6">
        <v>30</v>
      </c>
      <c r="FT8" s="7">
        <v>2</v>
      </c>
      <c r="FU8" s="6">
        <v>16</v>
      </c>
      <c r="FV8" s="7">
        <v>1</v>
      </c>
      <c r="FW8" s="6">
        <v>32</v>
      </c>
      <c r="FX8" s="7">
        <v>1</v>
      </c>
      <c r="FY8" s="6">
        <v>14</v>
      </c>
      <c r="FZ8" s="7">
        <v>3</v>
      </c>
      <c r="GA8" s="6">
        <v>30</v>
      </c>
      <c r="GB8" s="7">
        <v>2</v>
      </c>
      <c r="GC8" s="6">
        <v>16</v>
      </c>
      <c r="GD8" s="7">
        <v>2</v>
      </c>
      <c r="GE8" s="6">
        <v>32</v>
      </c>
      <c r="GF8" s="7">
        <v>2</v>
      </c>
      <c r="GG8" s="6">
        <v>14</v>
      </c>
      <c r="GH8" s="7">
        <v>1</v>
      </c>
      <c r="GI8" s="6">
        <v>30</v>
      </c>
      <c r="GJ8" s="7">
        <v>1</v>
      </c>
      <c r="GK8" s="6">
        <v>16</v>
      </c>
      <c r="GL8" s="7">
        <v>1</v>
      </c>
      <c r="GM8" s="6">
        <v>32</v>
      </c>
      <c r="GN8" s="7">
        <v>0</v>
      </c>
      <c r="GO8" s="6">
        <v>14</v>
      </c>
      <c r="GP8" s="7">
        <v>1</v>
      </c>
      <c r="GQ8" s="6">
        <v>30</v>
      </c>
      <c r="GR8" s="7">
        <v>1</v>
      </c>
      <c r="GS8" s="6">
        <v>16</v>
      </c>
      <c r="GT8" s="7">
        <v>1</v>
      </c>
      <c r="GU8" s="6">
        <v>32</v>
      </c>
      <c r="GV8" s="7">
        <v>0</v>
      </c>
      <c r="GW8" s="6">
        <v>14</v>
      </c>
      <c r="GX8" s="7">
        <v>1</v>
      </c>
      <c r="GY8" s="6">
        <v>30</v>
      </c>
      <c r="GZ8" s="7">
        <v>0</v>
      </c>
      <c r="HA8" s="6">
        <v>16</v>
      </c>
      <c r="HB8" s="7">
        <v>0</v>
      </c>
      <c r="HC8" s="6">
        <v>32</v>
      </c>
      <c r="HD8" s="7">
        <v>0</v>
      </c>
      <c r="HE8" s="6">
        <v>14</v>
      </c>
      <c r="HF8" s="7">
        <v>1</v>
      </c>
      <c r="HG8" s="6">
        <v>30</v>
      </c>
      <c r="HH8" s="7">
        <v>0</v>
      </c>
      <c r="HI8" s="6">
        <v>16</v>
      </c>
      <c r="HJ8" s="7">
        <v>0</v>
      </c>
      <c r="HK8" s="6">
        <v>32</v>
      </c>
      <c r="HL8" s="7">
        <v>0</v>
      </c>
      <c r="HM8" s="6">
        <v>16</v>
      </c>
      <c r="HN8" s="7">
        <v>6</v>
      </c>
      <c r="HO8" s="6">
        <v>31</v>
      </c>
      <c r="HP8" s="7">
        <v>6</v>
      </c>
      <c r="HQ8" s="6">
        <v>16</v>
      </c>
      <c r="HR8" s="7">
        <v>13</v>
      </c>
      <c r="HS8" s="6">
        <v>31</v>
      </c>
      <c r="HT8" s="7">
        <v>14</v>
      </c>
      <c r="HU8" s="6">
        <v>15</v>
      </c>
      <c r="HV8" s="7">
        <v>1</v>
      </c>
      <c r="HW8" s="6">
        <v>30</v>
      </c>
      <c r="HX8" s="7">
        <v>0</v>
      </c>
      <c r="HY8" s="6">
        <v>13</v>
      </c>
      <c r="HZ8" s="7">
        <v>4</v>
      </c>
      <c r="IA8" s="6">
        <v>29</v>
      </c>
      <c r="IB8" s="7">
        <v>4</v>
      </c>
      <c r="IC8" s="6">
        <v>15</v>
      </c>
      <c r="ID8" s="7">
        <v>3</v>
      </c>
      <c r="IE8" s="6">
        <v>31</v>
      </c>
      <c r="IF8" s="7">
        <v>4</v>
      </c>
      <c r="IG8" s="6">
        <v>13</v>
      </c>
      <c r="IH8" s="7">
        <v>4</v>
      </c>
      <c r="II8" s="6">
        <v>29</v>
      </c>
      <c r="IJ8" s="7">
        <v>4</v>
      </c>
      <c r="IK8" s="6">
        <v>15</v>
      </c>
      <c r="IL8" s="7">
        <v>3</v>
      </c>
      <c r="IM8" s="6">
        <v>31</v>
      </c>
      <c r="IN8" s="7">
        <v>4</v>
      </c>
      <c r="IO8" s="6">
        <v>14</v>
      </c>
      <c r="IP8" s="7">
        <v>2</v>
      </c>
      <c r="IQ8" s="6">
        <v>30</v>
      </c>
      <c r="IR8" s="7">
        <v>2</v>
      </c>
      <c r="IS8" s="6">
        <v>16</v>
      </c>
      <c r="IT8" s="7">
        <v>2</v>
      </c>
      <c r="IU8" s="6">
        <v>32</v>
      </c>
      <c r="IV8" s="7">
        <v>2</v>
      </c>
      <c r="IW8" s="6">
        <v>14</v>
      </c>
      <c r="IX8" s="7">
        <v>2</v>
      </c>
      <c r="IY8" s="6">
        <v>30</v>
      </c>
      <c r="IZ8" s="7">
        <v>2</v>
      </c>
      <c r="JA8" s="6">
        <v>16</v>
      </c>
      <c r="JB8" s="7">
        <v>2</v>
      </c>
      <c r="JC8" s="6">
        <v>32</v>
      </c>
      <c r="JD8" s="7">
        <v>2</v>
      </c>
      <c r="JE8" s="6">
        <v>16</v>
      </c>
      <c r="JF8" s="7">
        <v>0</v>
      </c>
      <c r="JG8" s="6">
        <v>32</v>
      </c>
      <c r="JH8" s="7">
        <v>0</v>
      </c>
      <c r="JI8" s="6">
        <v>19</v>
      </c>
      <c r="JJ8" s="7">
        <v>0</v>
      </c>
      <c r="JK8" s="6">
        <v>36</v>
      </c>
      <c r="JL8" s="7">
        <v>0</v>
      </c>
      <c r="JM8" s="6">
        <v>22</v>
      </c>
      <c r="JN8" s="7">
        <v>0</v>
      </c>
      <c r="JO8" s="6">
        <v>40</v>
      </c>
      <c r="JP8" s="7">
        <v>0</v>
      </c>
      <c r="JQ8" s="6">
        <v>16</v>
      </c>
      <c r="JR8" s="7">
        <v>0</v>
      </c>
      <c r="JS8" s="6">
        <v>31</v>
      </c>
      <c r="JT8" s="7">
        <v>0</v>
      </c>
      <c r="JU8" s="6">
        <v>18</v>
      </c>
      <c r="JV8" s="7">
        <v>3</v>
      </c>
      <c r="JW8" s="6">
        <v>35</v>
      </c>
      <c r="JX8" s="7">
        <v>2</v>
      </c>
    </row>
    <row r="9" spans="1:284" x14ac:dyDescent="0.25">
      <c r="A9" s="4">
        <v>6</v>
      </c>
      <c r="B9" s="4" t="s">
        <v>111</v>
      </c>
      <c r="C9" s="4">
        <v>15</v>
      </c>
      <c r="D9" s="4">
        <v>105</v>
      </c>
      <c r="E9" s="6">
        <v>18</v>
      </c>
      <c r="F9" s="7">
        <v>7</v>
      </c>
      <c r="G9" s="6" t="e">
        <f>NA()</f>
        <v>#N/A</v>
      </c>
      <c r="H9" s="7" t="e">
        <f>NA()</f>
        <v>#N/A</v>
      </c>
      <c r="I9" s="6">
        <v>17</v>
      </c>
      <c r="J9" s="7">
        <v>7</v>
      </c>
      <c r="K9" s="6">
        <v>32</v>
      </c>
      <c r="L9" s="7">
        <v>5</v>
      </c>
      <c r="M9" s="6">
        <v>16</v>
      </c>
      <c r="N9" s="7">
        <v>7</v>
      </c>
      <c r="O9" s="6" t="e">
        <f>NA()</f>
        <v>#N/A</v>
      </c>
      <c r="P9" s="7" t="e">
        <f>NA()</f>
        <v>#N/A</v>
      </c>
      <c r="Q9" s="6">
        <v>15</v>
      </c>
      <c r="R9" s="7">
        <v>7</v>
      </c>
      <c r="S9" s="6" t="e">
        <f>NA()</f>
        <v>#N/A</v>
      </c>
      <c r="T9" s="7" t="e">
        <f>NA()</f>
        <v>#N/A</v>
      </c>
      <c r="U9" s="6">
        <v>13</v>
      </c>
      <c r="V9" s="7">
        <v>7</v>
      </c>
      <c r="W9" s="6">
        <v>28</v>
      </c>
      <c r="X9" s="7">
        <v>5</v>
      </c>
      <c r="Y9" s="6">
        <v>16</v>
      </c>
      <c r="Z9" s="7">
        <v>7</v>
      </c>
      <c r="AA9" s="6">
        <v>32</v>
      </c>
      <c r="AB9" s="7">
        <v>5</v>
      </c>
      <c r="AC9" s="6">
        <v>15</v>
      </c>
      <c r="AD9" s="7">
        <v>2</v>
      </c>
      <c r="AE9" s="6">
        <v>30</v>
      </c>
      <c r="AF9" s="7">
        <v>1</v>
      </c>
      <c r="AG9" s="6">
        <v>20</v>
      </c>
      <c r="AH9" s="7">
        <v>6</v>
      </c>
      <c r="AI9" s="6" t="e">
        <f>NA()</f>
        <v>#N/A</v>
      </c>
      <c r="AJ9" s="7" t="e">
        <f>NA()</f>
        <v>#N/A</v>
      </c>
      <c r="AK9" s="6">
        <v>19</v>
      </c>
      <c r="AL9" s="7">
        <v>6</v>
      </c>
      <c r="AM9" s="6" t="e">
        <f>NA()</f>
        <v>#N/A</v>
      </c>
      <c r="AN9" s="7" t="e">
        <f>NA()</f>
        <v>#N/A</v>
      </c>
      <c r="AO9" s="6">
        <v>18</v>
      </c>
      <c r="AP9" s="7">
        <v>6</v>
      </c>
      <c r="AQ9" s="6" t="e">
        <f>NA()</f>
        <v>#N/A</v>
      </c>
      <c r="AR9" s="7" t="e">
        <f>NA()</f>
        <v>#N/A</v>
      </c>
      <c r="AS9" s="6">
        <v>17</v>
      </c>
      <c r="AT9" s="7">
        <v>6</v>
      </c>
      <c r="AU9" s="6" t="e">
        <f>NA()</f>
        <v>#N/A</v>
      </c>
      <c r="AV9" s="7" t="e">
        <f>NA()</f>
        <v>#N/A</v>
      </c>
      <c r="AW9" s="6">
        <v>15</v>
      </c>
      <c r="AX9" s="7">
        <v>6</v>
      </c>
      <c r="AY9" s="6">
        <v>30</v>
      </c>
      <c r="AZ9" s="7">
        <v>6</v>
      </c>
      <c r="BA9" s="6">
        <v>18</v>
      </c>
      <c r="BB9" s="7">
        <v>6</v>
      </c>
      <c r="BC9" s="6">
        <v>35</v>
      </c>
      <c r="BD9" s="7">
        <v>6</v>
      </c>
      <c r="BE9" s="6">
        <v>14</v>
      </c>
      <c r="BF9" s="7">
        <v>2</v>
      </c>
      <c r="BG9" s="6">
        <v>29</v>
      </c>
      <c r="BH9" s="7">
        <v>2</v>
      </c>
      <c r="BI9" s="6">
        <v>13</v>
      </c>
      <c r="BJ9" s="7">
        <v>3</v>
      </c>
      <c r="BK9" s="6">
        <v>28</v>
      </c>
      <c r="BL9" s="7">
        <v>4</v>
      </c>
      <c r="BM9" s="6">
        <v>13</v>
      </c>
      <c r="BN9" s="7">
        <v>2</v>
      </c>
      <c r="BO9" s="6">
        <v>28</v>
      </c>
      <c r="BP9" s="7">
        <v>2</v>
      </c>
      <c r="BQ9" s="6">
        <v>15</v>
      </c>
      <c r="BR9" s="7">
        <v>6</v>
      </c>
      <c r="BS9" s="6">
        <v>31</v>
      </c>
      <c r="BT9" s="7">
        <v>5</v>
      </c>
      <c r="BU9" s="6">
        <v>15</v>
      </c>
      <c r="BV9" s="7">
        <v>4</v>
      </c>
      <c r="BW9" s="6">
        <v>31</v>
      </c>
      <c r="BX9" s="7">
        <v>3</v>
      </c>
      <c r="BY9" s="6">
        <v>11</v>
      </c>
      <c r="BZ9" s="7">
        <v>1</v>
      </c>
      <c r="CA9" s="6">
        <v>25</v>
      </c>
      <c r="CB9" s="7">
        <v>1</v>
      </c>
      <c r="CC9" s="6">
        <v>12</v>
      </c>
      <c r="CD9" s="7">
        <v>0</v>
      </c>
      <c r="CE9" s="6">
        <v>26</v>
      </c>
      <c r="CF9" s="7">
        <v>0</v>
      </c>
      <c r="CG9" s="6">
        <v>13</v>
      </c>
      <c r="CH9" s="7">
        <v>2</v>
      </c>
      <c r="CI9" s="6">
        <v>29</v>
      </c>
      <c r="CJ9" s="7">
        <v>1</v>
      </c>
      <c r="CK9" s="6">
        <v>14</v>
      </c>
      <c r="CL9" s="7">
        <v>1</v>
      </c>
      <c r="CM9" s="6">
        <v>30</v>
      </c>
      <c r="CN9" s="7">
        <v>1</v>
      </c>
      <c r="CO9" s="6">
        <v>17</v>
      </c>
      <c r="CP9" s="7">
        <v>9</v>
      </c>
      <c r="CQ9" s="6">
        <v>32</v>
      </c>
      <c r="CR9" s="7">
        <v>8</v>
      </c>
      <c r="CS9" s="6">
        <v>16</v>
      </c>
      <c r="CT9" s="7">
        <v>5</v>
      </c>
      <c r="CU9" s="6">
        <v>31</v>
      </c>
      <c r="CV9" s="7">
        <v>4</v>
      </c>
      <c r="CW9" s="6">
        <v>19</v>
      </c>
      <c r="CX9" s="7">
        <v>13</v>
      </c>
      <c r="CY9" s="6">
        <v>36</v>
      </c>
      <c r="CZ9" s="7">
        <v>13</v>
      </c>
      <c r="DA9" s="6">
        <v>18</v>
      </c>
      <c r="DB9" s="7">
        <v>8</v>
      </c>
      <c r="DC9" s="6">
        <v>35</v>
      </c>
      <c r="DD9" s="7">
        <v>5</v>
      </c>
      <c r="DE9" s="6">
        <v>12</v>
      </c>
      <c r="DF9" s="7">
        <v>1</v>
      </c>
      <c r="DG9" s="6">
        <v>26</v>
      </c>
      <c r="DH9" s="7">
        <v>0</v>
      </c>
      <c r="DI9" s="6">
        <v>12</v>
      </c>
      <c r="DJ9" s="7">
        <v>1</v>
      </c>
      <c r="DK9" s="6">
        <v>26</v>
      </c>
      <c r="DL9" s="7">
        <v>0</v>
      </c>
      <c r="DM9" s="6">
        <v>14</v>
      </c>
      <c r="DN9" s="7">
        <v>2</v>
      </c>
      <c r="DO9" s="6">
        <v>30</v>
      </c>
      <c r="DP9" s="7">
        <v>1</v>
      </c>
      <c r="DQ9" s="6">
        <v>14</v>
      </c>
      <c r="DR9" s="7">
        <v>2</v>
      </c>
      <c r="DS9" s="6">
        <v>30</v>
      </c>
      <c r="DT9" s="7">
        <v>1</v>
      </c>
      <c r="DU9" s="6">
        <v>14</v>
      </c>
      <c r="DV9" s="7">
        <v>1</v>
      </c>
      <c r="DW9" s="6">
        <v>29</v>
      </c>
      <c r="DX9" s="7">
        <v>1</v>
      </c>
      <c r="DY9" s="6">
        <v>14</v>
      </c>
      <c r="DZ9" s="7">
        <v>1</v>
      </c>
      <c r="EA9" s="6">
        <v>29</v>
      </c>
      <c r="EB9" s="7">
        <v>1</v>
      </c>
      <c r="EC9" s="6">
        <v>16</v>
      </c>
      <c r="ED9" s="7">
        <v>2</v>
      </c>
      <c r="EE9" s="6">
        <v>32</v>
      </c>
      <c r="EF9" s="7">
        <v>2</v>
      </c>
      <c r="EG9" s="6">
        <v>16</v>
      </c>
      <c r="EH9" s="7">
        <v>3</v>
      </c>
      <c r="EI9" s="6">
        <v>32</v>
      </c>
      <c r="EJ9" s="7">
        <v>2</v>
      </c>
      <c r="EK9" s="6">
        <v>9</v>
      </c>
      <c r="EL9" s="7">
        <v>8</v>
      </c>
      <c r="EM9" s="6">
        <v>24</v>
      </c>
      <c r="EN9" s="7">
        <v>9</v>
      </c>
      <c r="EO9" s="6" t="e">
        <f>NA()</f>
        <v>#N/A</v>
      </c>
      <c r="EP9" s="7" t="e">
        <f>NA()</f>
        <v>#N/A</v>
      </c>
      <c r="EQ9" s="6" t="e">
        <f>NA()</f>
        <v>#N/A</v>
      </c>
      <c r="ER9" s="7" t="e">
        <f>NA()</f>
        <v>#N/A</v>
      </c>
      <c r="ES9" s="6">
        <v>9</v>
      </c>
      <c r="ET9" s="7">
        <v>15</v>
      </c>
      <c r="EU9" s="6">
        <v>24</v>
      </c>
      <c r="EV9" s="7">
        <v>15</v>
      </c>
      <c r="EW9" s="6" t="e">
        <f>NA()</f>
        <v>#N/A</v>
      </c>
      <c r="EX9" s="7" t="e">
        <f>NA()</f>
        <v>#N/A</v>
      </c>
      <c r="EY9" s="6" t="e">
        <f>NA()</f>
        <v>#N/A</v>
      </c>
      <c r="EZ9" s="7" t="e">
        <f>NA()</f>
        <v>#N/A</v>
      </c>
      <c r="FA9" s="6">
        <v>10</v>
      </c>
      <c r="FB9" s="7">
        <v>4</v>
      </c>
      <c r="FC9" s="6">
        <v>25</v>
      </c>
      <c r="FD9" s="7">
        <v>4</v>
      </c>
      <c r="FE9" s="6">
        <v>12</v>
      </c>
      <c r="FF9" s="7">
        <v>2</v>
      </c>
      <c r="FG9" s="6">
        <v>27</v>
      </c>
      <c r="FH9" s="7">
        <v>2</v>
      </c>
      <c r="FI9" s="6">
        <v>10</v>
      </c>
      <c r="FJ9" s="7">
        <v>8</v>
      </c>
      <c r="FK9" s="6">
        <v>25</v>
      </c>
      <c r="FL9" s="7">
        <v>6</v>
      </c>
      <c r="FM9" s="6">
        <v>12</v>
      </c>
      <c r="FN9" s="7">
        <v>6</v>
      </c>
      <c r="FO9" s="6">
        <v>27</v>
      </c>
      <c r="FP9" s="7">
        <v>5</v>
      </c>
      <c r="FQ9" s="6">
        <v>11</v>
      </c>
      <c r="FR9" s="7">
        <v>2</v>
      </c>
      <c r="FS9" s="6">
        <v>26</v>
      </c>
      <c r="FT9" s="7">
        <v>2</v>
      </c>
      <c r="FU9" s="6">
        <v>13</v>
      </c>
      <c r="FV9" s="7">
        <v>1</v>
      </c>
      <c r="FW9" s="6">
        <v>28</v>
      </c>
      <c r="FX9" s="7">
        <v>1</v>
      </c>
      <c r="FY9" s="6">
        <v>11</v>
      </c>
      <c r="FZ9" s="7">
        <v>3</v>
      </c>
      <c r="GA9" s="6">
        <v>26</v>
      </c>
      <c r="GB9" s="7">
        <v>2</v>
      </c>
      <c r="GC9" s="6">
        <v>13</v>
      </c>
      <c r="GD9" s="7">
        <v>2</v>
      </c>
      <c r="GE9" s="6">
        <v>28</v>
      </c>
      <c r="GF9" s="7">
        <v>2</v>
      </c>
      <c r="GG9" s="6">
        <v>11</v>
      </c>
      <c r="GH9" s="7">
        <v>1</v>
      </c>
      <c r="GI9" s="6">
        <v>26</v>
      </c>
      <c r="GJ9" s="7">
        <v>1</v>
      </c>
      <c r="GK9" s="6">
        <v>13</v>
      </c>
      <c r="GL9" s="7">
        <v>1</v>
      </c>
      <c r="GM9" s="6">
        <v>28</v>
      </c>
      <c r="GN9" s="7">
        <v>0</v>
      </c>
      <c r="GO9" s="6">
        <v>11</v>
      </c>
      <c r="GP9" s="7">
        <v>1</v>
      </c>
      <c r="GQ9" s="6">
        <v>26</v>
      </c>
      <c r="GR9" s="7">
        <v>1</v>
      </c>
      <c r="GS9" s="6">
        <v>13</v>
      </c>
      <c r="GT9" s="7">
        <v>1</v>
      </c>
      <c r="GU9" s="6">
        <v>28</v>
      </c>
      <c r="GV9" s="7">
        <v>0</v>
      </c>
      <c r="GW9" s="6">
        <v>11</v>
      </c>
      <c r="GX9" s="7">
        <v>1</v>
      </c>
      <c r="GY9" s="6">
        <v>26</v>
      </c>
      <c r="GZ9" s="7">
        <v>0</v>
      </c>
      <c r="HA9" s="6">
        <v>13</v>
      </c>
      <c r="HB9" s="7">
        <v>0</v>
      </c>
      <c r="HC9" s="6">
        <v>28</v>
      </c>
      <c r="HD9" s="7">
        <v>0</v>
      </c>
      <c r="HE9" s="6">
        <v>11</v>
      </c>
      <c r="HF9" s="7">
        <v>1</v>
      </c>
      <c r="HG9" s="6">
        <v>26</v>
      </c>
      <c r="HH9" s="7">
        <v>0</v>
      </c>
      <c r="HI9" s="6">
        <v>13</v>
      </c>
      <c r="HJ9" s="7">
        <v>0</v>
      </c>
      <c r="HK9" s="6">
        <v>28</v>
      </c>
      <c r="HL9" s="7">
        <v>0</v>
      </c>
      <c r="HM9" s="6">
        <v>12</v>
      </c>
      <c r="HN9" s="7">
        <v>6</v>
      </c>
      <c r="HO9" s="6">
        <v>26</v>
      </c>
      <c r="HP9" s="7">
        <v>6</v>
      </c>
      <c r="HQ9" s="6">
        <v>12</v>
      </c>
      <c r="HR9" s="7">
        <v>13</v>
      </c>
      <c r="HS9" s="6">
        <v>26</v>
      </c>
      <c r="HT9" s="7">
        <v>14</v>
      </c>
      <c r="HU9" s="6">
        <v>11</v>
      </c>
      <c r="HV9" s="7">
        <v>1</v>
      </c>
      <c r="HW9" s="6">
        <v>26</v>
      </c>
      <c r="HX9" s="7">
        <v>0</v>
      </c>
      <c r="HY9" s="6">
        <v>10</v>
      </c>
      <c r="HZ9" s="7">
        <v>4</v>
      </c>
      <c r="IA9" s="6">
        <v>25</v>
      </c>
      <c r="IB9" s="7">
        <v>4</v>
      </c>
      <c r="IC9" s="6">
        <v>12</v>
      </c>
      <c r="ID9" s="7">
        <v>3</v>
      </c>
      <c r="IE9" s="6">
        <v>27</v>
      </c>
      <c r="IF9" s="7">
        <v>4</v>
      </c>
      <c r="IG9" s="6">
        <v>10</v>
      </c>
      <c r="IH9" s="7">
        <v>4</v>
      </c>
      <c r="II9" s="6">
        <v>25</v>
      </c>
      <c r="IJ9" s="7">
        <v>4</v>
      </c>
      <c r="IK9" s="6">
        <v>12</v>
      </c>
      <c r="IL9" s="7">
        <v>3</v>
      </c>
      <c r="IM9" s="6">
        <v>27</v>
      </c>
      <c r="IN9" s="7">
        <v>4</v>
      </c>
      <c r="IO9" s="6">
        <v>11</v>
      </c>
      <c r="IP9" s="7">
        <v>2</v>
      </c>
      <c r="IQ9" s="6">
        <v>26</v>
      </c>
      <c r="IR9" s="7">
        <v>2</v>
      </c>
      <c r="IS9" s="6">
        <v>13</v>
      </c>
      <c r="IT9" s="7">
        <v>2</v>
      </c>
      <c r="IU9" s="6">
        <v>28</v>
      </c>
      <c r="IV9" s="7">
        <v>2</v>
      </c>
      <c r="IW9" s="6">
        <v>11</v>
      </c>
      <c r="IX9" s="7">
        <v>2</v>
      </c>
      <c r="IY9" s="6">
        <v>26</v>
      </c>
      <c r="IZ9" s="7">
        <v>2</v>
      </c>
      <c r="JA9" s="6">
        <v>13</v>
      </c>
      <c r="JB9" s="7">
        <v>2</v>
      </c>
      <c r="JC9" s="6">
        <v>28</v>
      </c>
      <c r="JD9" s="7">
        <v>2</v>
      </c>
      <c r="JE9" s="6">
        <v>13</v>
      </c>
      <c r="JF9" s="7">
        <v>0</v>
      </c>
      <c r="JG9" s="6">
        <v>28</v>
      </c>
      <c r="JH9" s="7">
        <v>0</v>
      </c>
      <c r="JI9" s="6">
        <v>16</v>
      </c>
      <c r="JJ9" s="7">
        <v>0</v>
      </c>
      <c r="JK9" s="6">
        <v>31</v>
      </c>
      <c r="JL9" s="7">
        <v>0</v>
      </c>
      <c r="JM9" s="6">
        <v>18</v>
      </c>
      <c r="JN9" s="7">
        <v>0</v>
      </c>
      <c r="JO9" s="6">
        <v>35</v>
      </c>
      <c r="JP9" s="7">
        <v>0</v>
      </c>
      <c r="JQ9" s="6">
        <v>12</v>
      </c>
      <c r="JR9" s="7">
        <v>0</v>
      </c>
      <c r="JS9" s="6">
        <v>26</v>
      </c>
      <c r="JT9" s="7">
        <v>0</v>
      </c>
      <c r="JU9" s="6">
        <v>14</v>
      </c>
      <c r="JV9" s="7">
        <v>3</v>
      </c>
      <c r="JW9" s="6">
        <v>30</v>
      </c>
      <c r="JX9" s="7">
        <v>2</v>
      </c>
    </row>
    <row r="10" spans="1:284" x14ac:dyDescent="0.25">
      <c r="A10" s="4">
        <v>7</v>
      </c>
      <c r="B10" s="4" t="s">
        <v>112</v>
      </c>
      <c r="C10" s="4">
        <v>20</v>
      </c>
      <c r="D10" s="4">
        <v>105</v>
      </c>
      <c r="E10" s="6">
        <v>15</v>
      </c>
      <c r="F10" s="7">
        <v>7</v>
      </c>
      <c r="G10" s="6" t="e">
        <f>NA()</f>
        <v>#N/A</v>
      </c>
      <c r="H10" s="7" t="e">
        <f>NA()</f>
        <v>#N/A</v>
      </c>
      <c r="I10" s="6">
        <v>14</v>
      </c>
      <c r="J10" s="7">
        <v>7</v>
      </c>
      <c r="K10" s="6">
        <v>28</v>
      </c>
      <c r="L10" s="7">
        <v>5</v>
      </c>
      <c r="M10" s="6">
        <v>13</v>
      </c>
      <c r="N10" s="7">
        <v>7</v>
      </c>
      <c r="O10" s="6" t="e">
        <f>NA()</f>
        <v>#N/A</v>
      </c>
      <c r="P10" s="7" t="e">
        <f>NA()</f>
        <v>#N/A</v>
      </c>
      <c r="Q10" s="6">
        <v>12</v>
      </c>
      <c r="R10" s="7">
        <v>7</v>
      </c>
      <c r="S10" s="6" t="e">
        <f>NA()</f>
        <v>#N/A</v>
      </c>
      <c r="T10" s="7" t="e">
        <f>NA()</f>
        <v>#N/A</v>
      </c>
      <c r="U10" s="6">
        <v>10</v>
      </c>
      <c r="V10" s="7">
        <v>7</v>
      </c>
      <c r="W10" s="6">
        <v>24</v>
      </c>
      <c r="X10" s="7">
        <v>5</v>
      </c>
      <c r="Y10" s="6">
        <v>13</v>
      </c>
      <c r="Z10" s="7">
        <v>7</v>
      </c>
      <c r="AA10" s="6">
        <v>28</v>
      </c>
      <c r="AB10" s="7">
        <v>5</v>
      </c>
      <c r="AC10" s="6">
        <v>12</v>
      </c>
      <c r="AD10" s="7">
        <v>2</v>
      </c>
      <c r="AE10" s="6">
        <v>26</v>
      </c>
      <c r="AF10" s="7">
        <v>1</v>
      </c>
      <c r="AG10" s="6">
        <v>17</v>
      </c>
      <c r="AH10" s="7">
        <v>6</v>
      </c>
      <c r="AI10" s="6" t="e">
        <f>NA()</f>
        <v>#N/A</v>
      </c>
      <c r="AJ10" s="7" t="e">
        <f>NA()</f>
        <v>#N/A</v>
      </c>
      <c r="AK10" s="6">
        <v>16</v>
      </c>
      <c r="AL10" s="7">
        <v>6</v>
      </c>
      <c r="AM10" s="6" t="e">
        <f>NA()</f>
        <v>#N/A</v>
      </c>
      <c r="AN10" s="7" t="e">
        <f>NA()</f>
        <v>#N/A</v>
      </c>
      <c r="AO10" s="6">
        <v>15</v>
      </c>
      <c r="AP10" s="7">
        <v>6</v>
      </c>
      <c r="AQ10" s="6" t="e">
        <f>NA()</f>
        <v>#N/A</v>
      </c>
      <c r="AR10" s="7" t="e">
        <f>NA()</f>
        <v>#N/A</v>
      </c>
      <c r="AS10" s="6">
        <v>14</v>
      </c>
      <c r="AT10" s="7">
        <v>6</v>
      </c>
      <c r="AU10" s="6" t="e">
        <f>NA()</f>
        <v>#N/A</v>
      </c>
      <c r="AV10" s="7" t="e">
        <f>NA()</f>
        <v>#N/A</v>
      </c>
      <c r="AW10" s="6">
        <v>12</v>
      </c>
      <c r="AX10" s="7">
        <v>6</v>
      </c>
      <c r="AY10" s="6">
        <v>26</v>
      </c>
      <c r="AZ10" s="7">
        <v>6</v>
      </c>
      <c r="BA10" s="6">
        <v>15</v>
      </c>
      <c r="BB10" s="7">
        <v>6</v>
      </c>
      <c r="BC10" s="6">
        <v>30</v>
      </c>
      <c r="BD10" s="7">
        <v>6</v>
      </c>
      <c r="BE10" s="6">
        <v>11</v>
      </c>
      <c r="BF10" s="7">
        <v>2</v>
      </c>
      <c r="BG10" s="6">
        <v>25</v>
      </c>
      <c r="BH10" s="7">
        <v>2</v>
      </c>
      <c r="BI10" s="6">
        <v>10</v>
      </c>
      <c r="BJ10" s="7">
        <v>3</v>
      </c>
      <c r="BK10" s="6">
        <v>24</v>
      </c>
      <c r="BL10" s="7">
        <v>4</v>
      </c>
      <c r="BM10" s="6">
        <v>10</v>
      </c>
      <c r="BN10" s="7">
        <v>2</v>
      </c>
      <c r="BO10" s="6">
        <v>24</v>
      </c>
      <c r="BP10" s="7">
        <v>2</v>
      </c>
      <c r="BQ10" s="6">
        <v>12</v>
      </c>
      <c r="BR10" s="7">
        <v>6</v>
      </c>
      <c r="BS10" s="6">
        <v>27</v>
      </c>
      <c r="BT10" s="7">
        <v>5</v>
      </c>
      <c r="BU10" s="6">
        <v>12</v>
      </c>
      <c r="BV10" s="7">
        <v>4</v>
      </c>
      <c r="BW10" s="6">
        <v>27</v>
      </c>
      <c r="BX10" s="7">
        <v>3</v>
      </c>
      <c r="BY10" s="6">
        <v>8</v>
      </c>
      <c r="BZ10" s="7">
        <v>1</v>
      </c>
      <c r="CA10" s="6">
        <v>21</v>
      </c>
      <c r="CB10" s="7">
        <v>1</v>
      </c>
      <c r="CC10" s="6">
        <v>9</v>
      </c>
      <c r="CD10" s="7">
        <v>0</v>
      </c>
      <c r="CE10" s="6">
        <v>22</v>
      </c>
      <c r="CF10" s="7">
        <v>0</v>
      </c>
      <c r="CG10" s="6">
        <v>10</v>
      </c>
      <c r="CH10" s="7">
        <v>2</v>
      </c>
      <c r="CI10" s="6">
        <v>25</v>
      </c>
      <c r="CJ10" s="7">
        <v>1</v>
      </c>
      <c r="CK10" s="6">
        <v>11</v>
      </c>
      <c r="CL10" s="7">
        <v>1</v>
      </c>
      <c r="CM10" s="6">
        <v>26</v>
      </c>
      <c r="CN10" s="7">
        <v>1</v>
      </c>
      <c r="CO10" s="6">
        <v>14</v>
      </c>
      <c r="CP10" s="7">
        <v>9</v>
      </c>
      <c r="CQ10" s="6">
        <v>28</v>
      </c>
      <c r="CR10" s="7">
        <v>8</v>
      </c>
      <c r="CS10" s="6">
        <v>13</v>
      </c>
      <c r="CT10" s="7">
        <v>5</v>
      </c>
      <c r="CU10" s="6">
        <v>27</v>
      </c>
      <c r="CV10" s="7">
        <v>4</v>
      </c>
      <c r="CW10" s="6">
        <v>16</v>
      </c>
      <c r="CX10" s="7">
        <v>13</v>
      </c>
      <c r="CY10" s="6">
        <v>32</v>
      </c>
      <c r="CZ10" s="7">
        <v>13</v>
      </c>
      <c r="DA10" s="6">
        <v>15</v>
      </c>
      <c r="DB10" s="7">
        <v>8</v>
      </c>
      <c r="DC10" s="6">
        <v>31</v>
      </c>
      <c r="DD10" s="7">
        <v>5</v>
      </c>
      <c r="DE10" s="6">
        <v>9</v>
      </c>
      <c r="DF10" s="7">
        <v>1</v>
      </c>
      <c r="DG10" s="6">
        <v>22</v>
      </c>
      <c r="DH10" s="7">
        <v>0</v>
      </c>
      <c r="DI10" s="6">
        <v>9</v>
      </c>
      <c r="DJ10" s="7">
        <v>1</v>
      </c>
      <c r="DK10" s="6">
        <v>22</v>
      </c>
      <c r="DL10" s="7">
        <v>0</v>
      </c>
      <c r="DM10" s="6">
        <v>11</v>
      </c>
      <c r="DN10" s="7">
        <v>2</v>
      </c>
      <c r="DO10" s="6">
        <v>26</v>
      </c>
      <c r="DP10" s="7">
        <v>1</v>
      </c>
      <c r="DQ10" s="6">
        <v>11</v>
      </c>
      <c r="DR10" s="7">
        <v>2</v>
      </c>
      <c r="DS10" s="6">
        <v>26</v>
      </c>
      <c r="DT10" s="7">
        <v>1</v>
      </c>
      <c r="DU10" s="6">
        <v>11</v>
      </c>
      <c r="DV10" s="7">
        <v>1</v>
      </c>
      <c r="DW10" s="6">
        <v>25</v>
      </c>
      <c r="DX10" s="7">
        <v>1</v>
      </c>
      <c r="DY10" s="6">
        <v>11</v>
      </c>
      <c r="DZ10" s="7">
        <v>1</v>
      </c>
      <c r="EA10" s="6">
        <v>25</v>
      </c>
      <c r="EB10" s="7">
        <v>1</v>
      </c>
      <c r="EC10" s="6">
        <v>13</v>
      </c>
      <c r="ED10" s="7">
        <v>2</v>
      </c>
      <c r="EE10" s="6">
        <v>28</v>
      </c>
      <c r="EF10" s="7">
        <v>2</v>
      </c>
      <c r="EG10" s="6">
        <v>13</v>
      </c>
      <c r="EH10" s="7">
        <v>3</v>
      </c>
      <c r="EI10" s="6">
        <v>28</v>
      </c>
      <c r="EJ10" s="7">
        <v>2</v>
      </c>
      <c r="EK10" s="6">
        <v>7</v>
      </c>
      <c r="EL10" s="7">
        <v>8</v>
      </c>
      <c r="EM10" s="6">
        <v>20</v>
      </c>
      <c r="EN10" s="7">
        <v>9</v>
      </c>
      <c r="EO10" s="6" t="e">
        <f>NA()</f>
        <v>#N/A</v>
      </c>
      <c r="EP10" s="7" t="e">
        <f>NA()</f>
        <v>#N/A</v>
      </c>
      <c r="EQ10" s="6" t="e">
        <f>NA()</f>
        <v>#N/A</v>
      </c>
      <c r="ER10" s="7" t="e">
        <f>NA()</f>
        <v>#N/A</v>
      </c>
      <c r="ES10" s="6">
        <v>7</v>
      </c>
      <c r="ET10" s="7">
        <v>15</v>
      </c>
      <c r="EU10" s="6">
        <v>20</v>
      </c>
      <c r="EV10" s="7">
        <v>15</v>
      </c>
      <c r="EW10" s="6" t="e">
        <f>NA()</f>
        <v>#N/A</v>
      </c>
      <c r="EX10" s="7" t="e">
        <f>NA()</f>
        <v>#N/A</v>
      </c>
      <c r="EY10" s="6" t="e">
        <f>NA()</f>
        <v>#N/A</v>
      </c>
      <c r="EZ10" s="7" t="e">
        <f>NA()</f>
        <v>#N/A</v>
      </c>
      <c r="FA10" s="6">
        <v>7</v>
      </c>
      <c r="FB10" s="7">
        <v>4</v>
      </c>
      <c r="FC10" s="6">
        <v>21</v>
      </c>
      <c r="FD10" s="7">
        <v>4</v>
      </c>
      <c r="FE10" s="6">
        <v>9</v>
      </c>
      <c r="FF10" s="7">
        <v>2</v>
      </c>
      <c r="FG10" s="6">
        <v>23</v>
      </c>
      <c r="FH10" s="7">
        <v>2</v>
      </c>
      <c r="FI10" s="6">
        <v>7</v>
      </c>
      <c r="FJ10" s="7">
        <v>8</v>
      </c>
      <c r="FK10" s="6">
        <v>21</v>
      </c>
      <c r="FL10" s="7">
        <v>6</v>
      </c>
      <c r="FM10" s="6">
        <v>9</v>
      </c>
      <c r="FN10" s="7">
        <v>6</v>
      </c>
      <c r="FO10" s="6">
        <v>23</v>
      </c>
      <c r="FP10" s="7">
        <v>5</v>
      </c>
      <c r="FQ10" s="6">
        <v>8</v>
      </c>
      <c r="FR10" s="7">
        <v>2</v>
      </c>
      <c r="FS10" s="6">
        <v>22</v>
      </c>
      <c r="FT10" s="7">
        <v>2</v>
      </c>
      <c r="FU10" s="6">
        <v>10</v>
      </c>
      <c r="FV10" s="7">
        <v>1</v>
      </c>
      <c r="FW10" s="6">
        <v>24</v>
      </c>
      <c r="FX10" s="7">
        <v>1</v>
      </c>
      <c r="FY10" s="6">
        <v>8</v>
      </c>
      <c r="FZ10" s="7">
        <v>3</v>
      </c>
      <c r="GA10" s="6">
        <v>22</v>
      </c>
      <c r="GB10" s="7">
        <v>2</v>
      </c>
      <c r="GC10" s="6">
        <v>10</v>
      </c>
      <c r="GD10" s="7">
        <v>2</v>
      </c>
      <c r="GE10" s="6">
        <v>24</v>
      </c>
      <c r="GF10" s="7">
        <v>2</v>
      </c>
      <c r="GG10" s="6">
        <v>8</v>
      </c>
      <c r="GH10" s="7">
        <v>1</v>
      </c>
      <c r="GI10" s="6">
        <v>22</v>
      </c>
      <c r="GJ10" s="7">
        <v>1</v>
      </c>
      <c r="GK10" s="6">
        <v>10</v>
      </c>
      <c r="GL10" s="7">
        <v>1</v>
      </c>
      <c r="GM10" s="6">
        <v>24</v>
      </c>
      <c r="GN10" s="7">
        <v>0</v>
      </c>
      <c r="GO10" s="6">
        <v>8</v>
      </c>
      <c r="GP10" s="7">
        <v>1</v>
      </c>
      <c r="GQ10" s="6">
        <v>22</v>
      </c>
      <c r="GR10" s="7">
        <v>1</v>
      </c>
      <c r="GS10" s="6">
        <v>10</v>
      </c>
      <c r="GT10" s="7">
        <v>1</v>
      </c>
      <c r="GU10" s="6">
        <v>24</v>
      </c>
      <c r="GV10" s="7">
        <v>0</v>
      </c>
      <c r="GW10" s="6">
        <v>8</v>
      </c>
      <c r="GX10" s="7">
        <v>1</v>
      </c>
      <c r="GY10" s="6">
        <v>22</v>
      </c>
      <c r="GZ10" s="7">
        <v>0</v>
      </c>
      <c r="HA10" s="6">
        <v>10</v>
      </c>
      <c r="HB10" s="7">
        <v>0</v>
      </c>
      <c r="HC10" s="6">
        <v>24</v>
      </c>
      <c r="HD10" s="7">
        <v>0</v>
      </c>
      <c r="HE10" s="6">
        <v>8</v>
      </c>
      <c r="HF10" s="7">
        <v>1</v>
      </c>
      <c r="HG10" s="6">
        <v>22</v>
      </c>
      <c r="HH10" s="7">
        <v>0</v>
      </c>
      <c r="HI10" s="6">
        <v>10</v>
      </c>
      <c r="HJ10" s="7">
        <v>0</v>
      </c>
      <c r="HK10" s="6">
        <v>24</v>
      </c>
      <c r="HL10" s="7">
        <v>0</v>
      </c>
      <c r="HM10" s="6">
        <v>9</v>
      </c>
      <c r="HN10" s="7">
        <v>6</v>
      </c>
      <c r="HO10" s="6">
        <v>22</v>
      </c>
      <c r="HP10" s="7">
        <v>6</v>
      </c>
      <c r="HQ10" s="6">
        <v>9</v>
      </c>
      <c r="HR10" s="7">
        <v>13</v>
      </c>
      <c r="HS10" s="6">
        <v>22</v>
      </c>
      <c r="HT10" s="7">
        <v>14</v>
      </c>
      <c r="HU10" s="6">
        <v>8</v>
      </c>
      <c r="HV10" s="7">
        <v>1</v>
      </c>
      <c r="HW10" s="6">
        <v>22</v>
      </c>
      <c r="HX10" s="7">
        <v>0</v>
      </c>
      <c r="HY10" s="6">
        <v>7</v>
      </c>
      <c r="HZ10" s="7">
        <v>4</v>
      </c>
      <c r="IA10" s="6">
        <v>21</v>
      </c>
      <c r="IB10" s="7">
        <v>4</v>
      </c>
      <c r="IC10" s="6">
        <v>9</v>
      </c>
      <c r="ID10" s="7">
        <v>3</v>
      </c>
      <c r="IE10" s="6">
        <v>23</v>
      </c>
      <c r="IF10" s="7">
        <v>4</v>
      </c>
      <c r="IG10" s="6">
        <v>7</v>
      </c>
      <c r="IH10" s="7">
        <v>4</v>
      </c>
      <c r="II10" s="6">
        <v>21</v>
      </c>
      <c r="IJ10" s="7">
        <v>4</v>
      </c>
      <c r="IK10" s="6">
        <v>9</v>
      </c>
      <c r="IL10" s="7">
        <v>3</v>
      </c>
      <c r="IM10" s="6">
        <v>23</v>
      </c>
      <c r="IN10" s="7">
        <v>4</v>
      </c>
      <c r="IO10" s="6">
        <v>8</v>
      </c>
      <c r="IP10" s="7">
        <v>2</v>
      </c>
      <c r="IQ10" s="6">
        <v>22</v>
      </c>
      <c r="IR10" s="7">
        <v>2</v>
      </c>
      <c r="IS10" s="6">
        <v>10</v>
      </c>
      <c r="IT10" s="7">
        <v>2</v>
      </c>
      <c r="IU10" s="6">
        <v>24</v>
      </c>
      <c r="IV10" s="7">
        <v>2</v>
      </c>
      <c r="IW10" s="6">
        <v>8</v>
      </c>
      <c r="IX10" s="7">
        <v>2</v>
      </c>
      <c r="IY10" s="6">
        <v>22</v>
      </c>
      <c r="IZ10" s="7">
        <v>2</v>
      </c>
      <c r="JA10" s="6">
        <v>10</v>
      </c>
      <c r="JB10" s="7">
        <v>2</v>
      </c>
      <c r="JC10" s="6">
        <v>24</v>
      </c>
      <c r="JD10" s="7">
        <v>2</v>
      </c>
      <c r="JE10" s="6">
        <v>10</v>
      </c>
      <c r="JF10" s="7">
        <v>0</v>
      </c>
      <c r="JG10" s="6">
        <v>24</v>
      </c>
      <c r="JH10" s="7">
        <v>0</v>
      </c>
      <c r="JI10" s="6">
        <v>13</v>
      </c>
      <c r="JJ10" s="7">
        <v>0</v>
      </c>
      <c r="JK10" s="6">
        <v>27</v>
      </c>
      <c r="JL10" s="7">
        <v>0</v>
      </c>
      <c r="JM10" s="6">
        <v>15</v>
      </c>
      <c r="JN10" s="7">
        <v>0</v>
      </c>
      <c r="JO10" s="6">
        <v>31</v>
      </c>
      <c r="JP10" s="7">
        <v>0</v>
      </c>
      <c r="JQ10" s="6">
        <v>9</v>
      </c>
      <c r="JR10" s="7">
        <v>0</v>
      </c>
      <c r="JS10" s="6">
        <v>22</v>
      </c>
      <c r="JT10" s="7">
        <v>0</v>
      </c>
      <c r="JU10" s="6">
        <v>11</v>
      </c>
      <c r="JV10" s="7">
        <v>3</v>
      </c>
      <c r="JW10" s="6">
        <v>26</v>
      </c>
      <c r="JX10" s="7">
        <v>2</v>
      </c>
    </row>
    <row r="11" spans="1:284" x14ac:dyDescent="0.25">
      <c r="A11" s="4">
        <v>8</v>
      </c>
      <c r="B11" s="4" t="s">
        <v>113</v>
      </c>
      <c r="C11" s="4">
        <v>30</v>
      </c>
      <c r="D11" s="4">
        <v>110</v>
      </c>
      <c r="E11" s="6">
        <v>9</v>
      </c>
      <c r="F11" s="7">
        <v>8</v>
      </c>
      <c r="G11" s="6" t="e">
        <f>NA()</f>
        <v>#N/A</v>
      </c>
      <c r="H11" s="7" t="e">
        <f>NA()</f>
        <v>#N/A</v>
      </c>
      <c r="I11" s="6">
        <v>8</v>
      </c>
      <c r="J11" s="7">
        <v>8</v>
      </c>
      <c r="K11" s="6">
        <v>20</v>
      </c>
      <c r="L11" s="7">
        <v>7</v>
      </c>
      <c r="M11" s="6">
        <v>7</v>
      </c>
      <c r="N11" s="7">
        <v>8</v>
      </c>
      <c r="O11" s="6" t="e">
        <f>NA()</f>
        <v>#N/A</v>
      </c>
      <c r="P11" s="7" t="e">
        <f>NA()</f>
        <v>#N/A</v>
      </c>
      <c r="Q11" s="6">
        <v>7</v>
      </c>
      <c r="R11" s="7">
        <v>8</v>
      </c>
      <c r="S11" s="6" t="e">
        <f>NA()</f>
        <v>#N/A</v>
      </c>
      <c r="T11" s="7" t="e">
        <f>NA()</f>
        <v>#N/A</v>
      </c>
      <c r="U11" s="6">
        <v>5</v>
      </c>
      <c r="V11" s="7">
        <v>8</v>
      </c>
      <c r="W11" s="6">
        <v>17</v>
      </c>
      <c r="X11" s="7">
        <v>7</v>
      </c>
      <c r="Y11" s="6">
        <v>7</v>
      </c>
      <c r="Z11" s="7">
        <v>8</v>
      </c>
      <c r="AA11" s="6">
        <v>20</v>
      </c>
      <c r="AB11" s="7">
        <v>7</v>
      </c>
      <c r="AC11" s="6">
        <v>6</v>
      </c>
      <c r="AD11" s="7">
        <v>3</v>
      </c>
      <c r="AE11" s="6">
        <v>19</v>
      </c>
      <c r="AF11" s="7">
        <v>2</v>
      </c>
      <c r="AG11" s="6">
        <v>11</v>
      </c>
      <c r="AH11" s="7">
        <v>7</v>
      </c>
      <c r="AI11" s="6" t="e">
        <f>NA()</f>
        <v>#N/A</v>
      </c>
      <c r="AJ11" s="7" t="e">
        <f>NA()</f>
        <v>#N/A</v>
      </c>
      <c r="AK11" s="6">
        <v>10</v>
      </c>
      <c r="AL11" s="7">
        <v>7</v>
      </c>
      <c r="AM11" s="6" t="e">
        <f>NA()</f>
        <v>#N/A</v>
      </c>
      <c r="AN11" s="7" t="e">
        <f>NA()</f>
        <v>#N/A</v>
      </c>
      <c r="AO11" s="6">
        <v>9</v>
      </c>
      <c r="AP11" s="7">
        <v>7</v>
      </c>
      <c r="AQ11" s="6" t="e">
        <f>NA()</f>
        <v>#N/A</v>
      </c>
      <c r="AR11" s="7" t="e">
        <f>NA()</f>
        <v>#N/A</v>
      </c>
      <c r="AS11" s="6">
        <v>8</v>
      </c>
      <c r="AT11" s="7">
        <v>7</v>
      </c>
      <c r="AU11" s="6" t="e">
        <f>NA()</f>
        <v>#N/A</v>
      </c>
      <c r="AV11" s="7" t="e">
        <f>NA()</f>
        <v>#N/A</v>
      </c>
      <c r="AW11" s="6">
        <v>7</v>
      </c>
      <c r="AX11" s="7">
        <v>7</v>
      </c>
      <c r="AY11" s="6">
        <v>19</v>
      </c>
      <c r="AZ11" s="7">
        <v>7</v>
      </c>
      <c r="BA11" s="6">
        <v>9</v>
      </c>
      <c r="BB11" s="7">
        <v>7</v>
      </c>
      <c r="BC11" s="6">
        <v>22</v>
      </c>
      <c r="BD11" s="7">
        <v>7</v>
      </c>
      <c r="BE11" s="6">
        <v>6</v>
      </c>
      <c r="BF11" s="7">
        <v>3</v>
      </c>
      <c r="BG11" s="6">
        <v>17</v>
      </c>
      <c r="BH11" s="7">
        <v>3</v>
      </c>
      <c r="BI11" s="6">
        <v>5</v>
      </c>
      <c r="BJ11" s="7">
        <v>4</v>
      </c>
      <c r="BK11" s="6">
        <v>17</v>
      </c>
      <c r="BL11" s="7">
        <v>4</v>
      </c>
      <c r="BM11" s="6">
        <v>5</v>
      </c>
      <c r="BN11" s="7">
        <v>3</v>
      </c>
      <c r="BO11" s="6">
        <v>17</v>
      </c>
      <c r="BP11" s="7">
        <v>2</v>
      </c>
      <c r="BQ11" s="6">
        <v>7</v>
      </c>
      <c r="BR11" s="7">
        <v>7</v>
      </c>
      <c r="BS11" s="6">
        <v>19</v>
      </c>
      <c r="BT11" s="7">
        <v>6</v>
      </c>
      <c r="BU11" s="6">
        <v>7</v>
      </c>
      <c r="BV11" s="7">
        <v>5</v>
      </c>
      <c r="BW11" s="6">
        <v>19</v>
      </c>
      <c r="BX11" s="7">
        <v>3</v>
      </c>
      <c r="BY11" s="6">
        <v>3</v>
      </c>
      <c r="BZ11" s="7">
        <v>1</v>
      </c>
      <c r="CA11" s="6">
        <v>14</v>
      </c>
      <c r="CB11" s="7">
        <v>1</v>
      </c>
      <c r="CC11" s="6">
        <v>4</v>
      </c>
      <c r="CD11" s="7">
        <v>0</v>
      </c>
      <c r="CE11" s="6">
        <v>15</v>
      </c>
      <c r="CF11" s="7">
        <v>0</v>
      </c>
      <c r="CG11" s="6">
        <v>5</v>
      </c>
      <c r="CH11" s="7">
        <v>2</v>
      </c>
      <c r="CI11" s="6">
        <v>18</v>
      </c>
      <c r="CJ11" s="7">
        <v>2</v>
      </c>
      <c r="CK11" s="6">
        <v>6</v>
      </c>
      <c r="CL11" s="7">
        <v>2</v>
      </c>
      <c r="CM11" s="6">
        <v>19</v>
      </c>
      <c r="CN11" s="7">
        <v>1</v>
      </c>
      <c r="CO11" s="6">
        <v>9</v>
      </c>
      <c r="CP11" s="7">
        <v>10</v>
      </c>
      <c r="CQ11" s="6">
        <v>21</v>
      </c>
      <c r="CR11" s="7">
        <v>9</v>
      </c>
      <c r="CS11" s="6">
        <v>8</v>
      </c>
      <c r="CT11" s="7">
        <v>5</v>
      </c>
      <c r="CU11" s="6">
        <v>20</v>
      </c>
      <c r="CV11" s="7">
        <v>5</v>
      </c>
      <c r="CW11" s="6">
        <v>11</v>
      </c>
      <c r="CX11" s="7">
        <v>15</v>
      </c>
      <c r="CY11" s="6">
        <v>25</v>
      </c>
      <c r="CZ11" s="7">
        <v>14</v>
      </c>
      <c r="DA11" s="6">
        <v>10</v>
      </c>
      <c r="DB11" s="7">
        <v>9</v>
      </c>
      <c r="DC11" s="6">
        <v>24</v>
      </c>
      <c r="DD11" s="7">
        <v>8</v>
      </c>
      <c r="DE11" s="6">
        <v>5</v>
      </c>
      <c r="DF11" s="7">
        <v>1</v>
      </c>
      <c r="DG11" s="6">
        <v>16</v>
      </c>
      <c r="DH11" s="7">
        <v>0</v>
      </c>
      <c r="DI11" s="6">
        <v>5</v>
      </c>
      <c r="DJ11" s="7">
        <v>1</v>
      </c>
      <c r="DK11" s="6">
        <v>16</v>
      </c>
      <c r="DL11" s="7">
        <v>0</v>
      </c>
      <c r="DM11" s="6">
        <v>6</v>
      </c>
      <c r="DN11" s="7">
        <v>2</v>
      </c>
      <c r="DO11" s="6">
        <v>19</v>
      </c>
      <c r="DP11" s="7">
        <v>1</v>
      </c>
      <c r="DQ11" s="6">
        <v>6</v>
      </c>
      <c r="DR11" s="7">
        <v>3</v>
      </c>
      <c r="DS11" s="6">
        <v>19</v>
      </c>
      <c r="DT11" s="7">
        <v>1</v>
      </c>
      <c r="DU11" s="6">
        <v>6</v>
      </c>
      <c r="DV11" s="7">
        <v>1</v>
      </c>
      <c r="DW11" s="6">
        <v>18</v>
      </c>
      <c r="DX11" s="7">
        <v>1</v>
      </c>
      <c r="DY11" s="6">
        <v>6</v>
      </c>
      <c r="DZ11" s="7">
        <v>1</v>
      </c>
      <c r="EA11" s="6">
        <v>18</v>
      </c>
      <c r="EB11" s="7">
        <v>1</v>
      </c>
      <c r="EC11" s="6">
        <v>7</v>
      </c>
      <c r="ED11" s="7">
        <v>2</v>
      </c>
      <c r="EE11" s="6">
        <v>20</v>
      </c>
      <c r="EF11" s="7">
        <v>2</v>
      </c>
      <c r="EG11" s="6">
        <v>7</v>
      </c>
      <c r="EH11" s="7">
        <v>3</v>
      </c>
      <c r="EI11" s="6">
        <v>20</v>
      </c>
      <c r="EJ11" s="7">
        <v>2</v>
      </c>
      <c r="EK11" s="6">
        <v>3</v>
      </c>
      <c r="EL11" s="7">
        <v>10</v>
      </c>
      <c r="EM11" s="6">
        <v>14</v>
      </c>
      <c r="EN11" s="7">
        <v>11</v>
      </c>
      <c r="EO11" s="6" t="e">
        <f>NA()</f>
        <v>#N/A</v>
      </c>
      <c r="EP11" s="7" t="e">
        <f>NA()</f>
        <v>#N/A</v>
      </c>
      <c r="EQ11" s="6" t="e">
        <f>NA()</f>
        <v>#N/A</v>
      </c>
      <c r="ER11" s="7" t="e">
        <f>NA()</f>
        <v>#N/A</v>
      </c>
      <c r="ES11" s="6">
        <v>3</v>
      </c>
      <c r="ET11" s="7">
        <v>17</v>
      </c>
      <c r="EU11" s="6">
        <v>14</v>
      </c>
      <c r="EV11" s="7">
        <v>17</v>
      </c>
      <c r="EW11" s="6" t="e">
        <f>NA()</f>
        <v>#N/A</v>
      </c>
      <c r="EX11" s="7" t="e">
        <f>NA()</f>
        <v>#N/A</v>
      </c>
      <c r="EY11" s="6" t="e">
        <f>NA()</f>
        <v>#N/A</v>
      </c>
      <c r="EZ11" s="7" t="e">
        <f>NA()</f>
        <v>#N/A</v>
      </c>
      <c r="FA11" s="6">
        <v>3</v>
      </c>
      <c r="FB11" s="7">
        <v>5</v>
      </c>
      <c r="FC11" s="6">
        <v>14</v>
      </c>
      <c r="FD11" s="7">
        <v>5</v>
      </c>
      <c r="FE11" s="6">
        <v>5</v>
      </c>
      <c r="FF11" s="7">
        <v>3</v>
      </c>
      <c r="FG11" s="6">
        <v>16</v>
      </c>
      <c r="FH11" s="7">
        <v>2</v>
      </c>
      <c r="FI11" s="6">
        <v>3</v>
      </c>
      <c r="FJ11" s="7">
        <v>8</v>
      </c>
      <c r="FK11" s="6">
        <v>14</v>
      </c>
      <c r="FL11" s="7">
        <v>8</v>
      </c>
      <c r="FM11" s="6">
        <v>5</v>
      </c>
      <c r="FN11" s="7">
        <v>7</v>
      </c>
      <c r="FO11" s="6">
        <v>16</v>
      </c>
      <c r="FP11" s="7">
        <v>6</v>
      </c>
      <c r="FQ11" s="6">
        <v>4</v>
      </c>
      <c r="FR11" s="7">
        <v>3</v>
      </c>
      <c r="FS11" s="6">
        <v>15</v>
      </c>
      <c r="FT11" s="7">
        <v>3</v>
      </c>
      <c r="FU11" s="6">
        <v>6</v>
      </c>
      <c r="FV11" s="7">
        <v>1</v>
      </c>
      <c r="FW11" s="6">
        <v>17</v>
      </c>
      <c r="FX11" s="7">
        <v>1</v>
      </c>
      <c r="FY11" s="6">
        <v>4</v>
      </c>
      <c r="FZ11" s="7">
        <v>3</v>
      </c>
      <c r="GA11" s="6">
        <v>15</v>
      </c>
      <c r="GB11" s="7">
        <v>3</v>
      </c>
      <c r="GC11" s="6">
        <v>6</v>
      </c>
      <c r="GD11" s="7">
        <v>3</v>
      </c>
      <c r="GE11" s="6">
        <v>17</v>
      </c>
      <c r="GF11" s="7">
        <v>2</v>
      </c>
      <c r="GG11" s="6">
        <v>4</v>
      </c>
      <c r="GH11" s="7">
        <v>1</v>
      </c>
      <c r="GI11" s="6">
        <v>15</v>
      </c>
      <c r="GJ11" s="7">
        <v>1</v>
      </c>
      <c r="GK11" s="6">
        <v>6</v>
      </c>
      <c r="GL11" s="7">
        <v>1</v>
      </c>
      <c r="GM11" s="6">
        <v>17</v>
      </c>
      <c r="GN11" s="7">
        <v>1</v>
      </c>
      <c r="GO11" s="6">
        <v>4</v>
      </c>
      <c r="GP11" s="7">
        <v>1</v>
      </c>
      <c r="GQ11" s="6">
        <v>15</v>
      </c>
      <c r="GR11" s="7">
        <v>1</v>
      </c>
      <c r="GS11" s="6">
        <v>6</v>
      </c>
      <c r="GT11" s="7">
        <v>1</v>
      </c>
      <c r="GU11" s="6">
        <v>17</v>
      </c>
      <c r="GV11" s="7">
        <v>1</v>
      </c>
      <c r="GW11" s="6">
        <v>4</v>
      </c>
      <c r="GX11" s="7">
        <v>1</v>
      </c>
      <c r="GY11" s="6">
        <v>15</v>
      </c>
      <c r="GZ11" s="7">
        <v>0</v>
      </c>
      <c r="HA11" s="6">
        <v>6</v>
      </c>
      <c r="HB11" s="7">
        <v>0</v>
      </c>
      <c r="HC11" s="6">
        <v>17</v>
      </c>
      <c r="HD11" s="7">
        <v>0</v>
      </c>
      <c r="HE11" s="6">
        <v>4</v>
      </c>
      <c r="HF11" s="7">
        <v>1</v>
      </c>
      <c r="HG11" s="6">
        <v>15</v>
      </c>
      <c r="HH11" s="7">
        <v>0</v>
      </c>
      <c r="HI11" s="6">
        <v>6</v>
      </c>
      <c r="HJ11" s="7">
        <v>0</v>
      </c>
      <c r="HK11" s="6">
        <v>17</v>
      </c>
      <c r="HL11" s="7">
        <v>0</v>
      </c>
      <c r="HM11" s="6">
        <v>4</v>
      </c>
      <c r="HN11" s="7">
        <v>8</v>
      </c>
      <c r="HO11" s="6">
        <v>15</v>
      </c>
      <c r="HP11" s="7">
        <v>8</v>
      </c>
      <c r="HQ11" s="6">
        <v>4</v>
      </c>
      <c r="HR11" s="7">
        <v>15</v>
      </c>
      <c r="HS11" s="6">
        <v>15</v>
      </c>
      <c r="HT11" s="7">
        <v>16</v>
      </c>
      <c r="HU11" s="6">
        <v>3</v>
      </c>
      <c r="HV11" s="7">
        <v>2</v>
      </c>
      <c r="HW11" s="6">
        <v>15</v>
      </c>
      <c r="HX11" s="7">
        <v>0</v>
      </c>
      <c r="HY11" s="6">
        <v>3</v>
      </c>
      <c r="HZ11" s="7">
        <v>5</v>
      </c>
      <c r="IA11" s="6">
        <v>14</v>
      </c>
      <c r="IB11" s="7">
        <v>4</v>
      </c>
      <c r="IC11" s="6">
        <v>5</v>
      </c>
      <c r="ID11" s="7">
        <v>4</v>
      </c>
      <c r="IE11" s="6">
        <v>16</v>
      </c>
      <c r="IF11" s="7">
        <v>4</v>
      </c>
      <c r="IG11" s="6">
        <v>3</v>
      </c>
      <c r="IH11" s="7">
        <v>5</v>
      </c>
      <c r="II11" s="6">
        <v>14</v>
      </c>
      <c r="IJ11" s="7">
        <v>4</v>
      </c>
      <c r="IK11" s="6">
        <v>5</v>
      </c>
      <c r="IL11" s="7">
        <v>4</v>
      </c>
      <c r="IM11" s="6">
        <v>16</v>
      </c>
      <c r="IN11" s="7">
        <v>4</v>
      </c>
      <c r="IO11" s="6">
        <v>4</v>
      </c>
      <c r="IP11" s="7">
        <v>3</v>
      </c>
      <c r="IQ11" s="6">
        <v>15</v>
      </c>
      <c r="IR11" s="7">
        <v>3</v>
      </c>
      <c r="IS11" s="6">
        <v>6</v>
      </c>
      <c r="IT11" s="7">
        <v>2</v>
      </c>
      <c r="IU11" s="6">
        <v>17</v>
      </c>
      <c r="IV11" s="7">
        <v>2</v>
      </c>
      <c r="IW11" s="6">
        <v>4</v>
      </c>
      <c r="IX11" s="7">
        <v>3</v>
      </c>
      <c r="IY11" s="6">
        <v>15</v>
      </c>
      <c r="IZ11" s="7">
        <v>3</v>
      </c>
      <c r="JA11" s="6">
        <v>6</v>
      </c>
      <c r="JB11" s="7">
        <v>2</v>
      </c>
      <c r="JC11" s="6">
        <v>17</v>
      </c>
      <c r="JD11" s="7">
        <v>2</v>
      </c>
      <c r="JE11" s="6">
        <v>6</v>
      </c>
      <c r="JF11" s="7">
        <v>0</v>
      </c>
      <c r="JG11" s="6">
        <v>17</v>
      </c>
      <c r="JH11" s="7">
        <v>0</v>
      </c>
      <c r="JI11" s="6">
        <v>8</v>
      </c>
      <c r="JJ11" s="7">
        <v>0</v>
      </c>
      <c r="JK11" s="6">
        <v>20</v>
      </c>
      <c r="JL11" s="7">
        <v>0</v>
      </c>
      <c r="JM11" s="6">
        <v>10</v>
      </c>
      <c r="JN11" s="7">
        <v>0</v>
      </c>
      <c r="JO11" s="6">
        <v>24</v>
      </c>
      <c r="JP11" s="7">
        <v>0</v>
      </c>
      <c r="JQ11" s="6">
        <v>5</v>
      </c>
      <c r="JR11" s="7">
        <v>0</v>
      </c>
      <c r="JS11" s="6">
        <v>16</v>
      </c>
      <c r="JT11" s="7">
        <v>0</v>
      </c>
      <c r="JU11" s="6">
        <v>6</v>
      </c>
      <c r="JV11" s="7">
        <v>3</v>
      </c>
      <c r="JW11" s="6">
        <v>19</v>
      </c>
      <c r="JX11" s="7">
        <v>3</v>
      </c>
    </row>
    <row r="12" spans="1:284" x14ac:dyDescent="0.25">
      <c r="A12" s="4">
        <v>9</v>
      </c>
      <c r="B12" s="4">
        <v>4</v>
      </c>
      <c r="C12" s="4">
        <v>50</v>
      </c>
      <c r="D12" s="4">
        <v>110</v>
      </c>
      <c r="E12" s="6">
        <v>2</v>
      </c>
      <c r="F12" s="7">
        <v>8</v>
      </c>
      <c r="G12" s="6" t="e">
        <f>NA()</f>
        <v>#N/A</v>
      </c>
      <c r="H12" s="7" t="e">
        <f>NA()</f>
        <v>#N/A</v>
      </c>
      <c r="I12" s="6">
        <v>1</v>
      </c>
      <c r="J12" s="7">
        <v>8</v>
      </c>
      <c r="K12" s="6">
        <v>9</v>
      </c>
      <c r="L12" s="7">
        <v>7</v>
      </c>
      <c r="M12" s="6">
        <v>1</v>
      </c>
      <c r="N12" s="7">
        <v>8</v>
      </c>
      <c r="O12" s="6" t="e">
        <f>NA()</f>
        <v>#N/A</v>
      </c>
      <c r="P12" s="7" t="e">
        <f>NA()</f>
        <v>#N/A</v>
      </c>
      <c r="Q12" s="6">
        <v>2</v>
      </c>
      <c r="R12" s="7">
        <v>8</v>
      </c>
      <c r="S12" s="6" t="e">
        <f>NA()</f>
        <v>#N/A</v>
      </c>
      <c r="T12" s="7" t="e">
        <f>NA()</f>
        <v>#N/A</v>
      </c>
      <c r="U12" s="6">
        <v>1</v>
      </c>
      <c r="V12" s="7">
        <v>8</v>
      </c>
      <c r="W12" s="6">
        <v>7</v>
      </c>
      <c r="X12" s="7">
        <v>7</v>
      </c>
      <c r="Y12" s="6">
        <v>1</v>
      </c>
      <c r="Z12" s="7">
        <v>8</v>
      </c>
      <c r="AA12" s="6">
        <v>9</v>
      </c>
      <c r="AB12" s="7">
        <v>7</v>
      </c>
      <c r="AC12" s="6">
        <v>1</v>
      </c>
      <c r="AD12" s="7">
        <v>3</v>
      </c>
      <c r="AE12" s="6">
        <v>8</v>
      </c>
      <c r="AF12" s="7">
        <v>2</v>
      </c>
      <c r="AG12" s="6">
        <v>2</v>
      </c>
      <c r="AH12" s="7">
        <v>7</v>
      </c>
      <c r="AI12" s="6" t="e">
        <f>NA()</f>
        <v>#N/A</v>
      </c>
      <c r="AJ12" s="7" t="e">
        <f>NA()</f>
        <v>#N/A</v>
      </c>
      <c r="AK12" s="6">
        <v>1</v>
      </c>
      <c r="AL12" s="7">
        <v>7</v>
      </c>
      <c r="AM12" s="6" t="e">
        <f>NA()</f>
        <v>#N/A</v>
      </c>
      <c r="AN12" s="7" t="e">
        <f>NA()</f>
        <v>#N/A</v>
      </c>
      <c r="AO12" s="6">
        <v>1</v>
      </c>
      <c r="AP12" s="7">
        <v>7</v>
      </c>
      <c r="AQ12" s="6" t="e">
        <f>NA()</f>
        <v>#N/A</v>
      </c>
      <c r="AR12" s="7" t="e">
        <f>NA()</f>
        <v>#N/A</v>
      </c>
      <c r="AS12" s="6">
        <v>2</v>
      </c>
      <c r="AT12" s="7">
        <v>7</v>
      </c>
      <c r="AU12" s="6" t="e">
        <f>NA()</f>
        <v>#N/A</v>
      </c>
      <c r="AV12" s="7" t="e">
        <f>NA()</f>
        <v>#N/A</v>
      </c>
      <c r="AW12" s="6">
        <v>1</v>
      </c>
      <c r="AX12" s="7">
        <v>7</v>
      </c>
      <c r="AY12" s="6">
        <v>8</v>
      </c>
      <c r="AZ12" s="7">
        <v>7</v>
      </c>
      <c r="BA12" s="6">
        <v>1</v>
      </c>
      <c r="BB12" s="7">
        <v>7</v>
      </c>
      <c r="BC12" s="6">
        <v>10</v>
      </c>
      <c r="BD12" s="7">
        <v>7</v>
      </c>
      <c r="BE12" s="6">
        <v>1</v>
      </c>
      <c r="BF12" s="7">
        <v>3</v>
      </c>
      <c r="BG12" s="6">
        <v>7</v>
      </c>
      <c r="BH12" s="7">
        <v>3</v>
      </c>
      <c r="BI12" s="6">
        <v>1</v>
      </c>
      <c r="BJ12" s="7">
        <v>4</v>
      </c>
      <c r="BK12" s="6">
        <v>7</v>
      </c>
      <c r="BL12" s="7">
        <v>4</v>
      </c>
      <c r="BM12" s="6">
        <v>1</v>
      </c>
      <c r="BN12" s="7">
        <v>3</v>
      </c>
      <c r="BO12" s="6">
        <v>7</v>
      </c>
      <c r="BP12" s="7">
        <v>2</v>
      </c>
      <c r="BQ12" s="6">
        <v>2</v>
      </c>
      <c r="BR12" s="7">
        <v>7</v>
      </c>
      <c r="BS12" s="6">
        <v>9</v>
      </c>
      <c r="BT12" s="7">
        <v>6</v>
      </c>
      <c r="BU12" s="6">
        <v>2</v>
      </c>
      <c r="BV12" s="7">
        <v>5</v>
      </c>
      <c r="BW12" s="6">
        <v>9</v>
      </c>
      <c r="BX12" s="7">
        <v>3</v>
      </c>
      <c r="BY12" s="6">
        <v>0</v>
      </c>
      <c r="BZ12" s="7">
        <v>1</v>
      </c>
      <c r="CA12" s="6">
        <v>5</v>
      </c>
      <c r="CB12" s="7">
        <v>1</v>
      </c>
      <c r="CC12" s="6">
        <v>0</v>
      </c>
      <c r="CD12" s="7">
        <v>0</v>
      </c>
      <c r="CE12" s="6">
        <v>6</v>
      </c>
      <c r="CF12" s="7">
        <v>0</v>
      </c>
      <c r="CG12" s="6">
        <v>1</v>
      </c>
      <c r="CH12" s="7">
        <v>2</v>
      </c>
      <c r="CI12" s="6">
        <v>8</v>
      </c>
      <c r="CJ12" s="7">
        <v>2</v>
      </c>
      <c r="CK12" s="6">
        <v>1</v>
      </c>
      <c r="CL12" s="7">
        <v>2</v>
      </c>
      <c r="CM12" s="6">
        <v>9</v>
      </c>
      <c r="CN12" s="7">
        <v>1</v>
      </c>
      <c r="CO12" s="6">
        <v>3</v>
      </c>
      <c r="CP12" s="7">
        <v>10</v>
      </c>
      <c r="CQ12" s="6">
        <v>11</v>
      </c>
      <c r="CR12" s="7">
        <v>9</v>
      </c>
      <c r="CS12" s="6">
        <v>2</v>
      </c>
      <c r="CT12" s="7">
        <v>5</v>
      </c>
      <c r="CU12" s="6">
        <v>10</v>
      </c>
      <c r="CV12" s="7">
        <v>5</v>
      </c>
      <c r="CW12" s="6">
        <v>4</v>
      </c>
      <c r="CX12" s="7">
        <v>15</v>
      </c>
      <c r="CY12" s="6">
        <v>14</v>
      </c>
      <c r="CZ12" s="7">
        <v>14</v>
      </c>
      <c r="DA12" s="6">
        <v>3</v>
      </c>
      <c r="DB12" s="7">
        <v>9</v>
      </c>
      <c r="DC12" s="6">
        <v>13</v>
      </c>
      <c r="DD12" s="7">
        <v>8</v>
      </c>
      <c r="DE12" s="6">
        <v>0</v>
      </c>
      <c r="DF12" s="7">
        <v>1</v>
      </c>
      <c r="DG12" s="6">
        <v>7</v>
      </c>
      <c r="DH12" s="7">
        <v>0</v>
      </c>
      <c r="DI12" s="6">
        <v>0</v>
      </c>
      <c r="DJ12" s="7">
        <v>1</v>
      </c>
      <c r="DK12" s="6">
        <v>7</v>
      </c>
      <c r="DL12" s="7">
        <v>0</v>
      </c>
      <c r="DM12" s="6">
        <v>1</v>
      </c>
      <c r="DN12" s="7">
        <v>2</v>
      </c>
      <c r="DO12" s="6">
        <v>9</v>
      </c>
      <c r="DP12" s="7">
        <v>1</v>
      </c>
      <c r="DQ12" s="6">
        <v>1</v>
      </c>
      <c r="DR12" s="7">
        <v>3</v>
      </c>
      <c r="DS12" s="6">
        <v>9</v>
      </c>
      <c r="DT12" s="7">
        <v>1</v>
      </c>
      <c r="DU12" s="6">
        <v>1</v>
      </c>
      <c r="DV12" s="7">
        <v>1</v>
      </c>
      <c r="DW12" s="6">
        <v>8</v>
      </c>
      <c r="DX12" s="7">
        <v>1</v>
      </c>
      <c r="DY12" s="6">
        <v>1</v>
      </c>
      <c r="DZ12" s="7">
        <v>1</v>
      </c>
      <c r="EA12" s="6">
        <v>8</v>
      </c>
      <c r="EB12" s="7">
        <v>1</v>
      </c>
      <c r="EC12" s="6">
        <v>2</v>
      </c>
      <c r="ED12" s="7">
        <v>2</v>
      </c>
      <c r="EE12" s="6">
        <v>10</v>
      </c>
      <c r="EF12" s="7">
        <v>2</v>
      </c>
      <c r="EG12" s="6">
        <v>2</v>
      </c>
      <c r="EH12" s="7">
        <v>3</v>
      </c>
      <c r="EI12" s="6">
        <v>10</v>
      </c>
      <c r="EJ12" s="7">
        <v>2</v>
      </c>
      <c r="EK12" s="6">
        <v>0</v>
      </c>
      <c r="EL12" s="7">
        <v>12</v>
      </c>
      <c r="EM12" s="6">
        <v>4</v>
      </c>
      <c r="EN12" s="7">
        <v>13</v>
      </c>
      <c r="EO12" s="6" t="e">
        <f>NA()</f>
        <v>#N/A</v>
      </c>
      <c r="EP12" s="7" t="e">
        <f>NA()</f>
        <v>#N/A</v>
      </c>
      <c r="EQ12" s="6" t="e">
        <f>NA()</f>
        <v>#N/A</v>
      </c>
      <c r="ER12" s="7" t="e">
        <f>NA()</f>
        <v>#N/A</v>
      </c>
      <c r="ES12" s="6">
        <v>0</v>
      </c>
      <c r="ET12" s="7">
        <v>21</v>
      </c>
      <c r="EU12" s="6">
        <v>4</v>
      </c>
      <c r="EV12" s="7">
        <v>20</v>
      </c>
      <c r="EW12" s="6" t="e">
        <f>NA()</f>
        <v>#N/A</v>
      </c>
      <c r="EX12" s="7" t="e">
        <f>NA()</f>
        <v>#N/A</v>
      </c>
      <c r="EY12" s="6" t="e">
        <f>NA()</f>
        <v>#N/A</v>
      </c>
      <c r="EZ12" s="7" t="e">
        <f>NA()</f>
        <v>#N/A</v>
      </c>
      <c r="FA12" s="6">
        <v>0</v>
      </c>
      <c r="FB12" s="7">
        <v>6</v>
      </c>
      <c r="FC12" s="6">
        <v>4</v>
      </c>
      <c r="FD12" s="7">
        <v>6</v>
      </c>
      <c r="FE12" s="6">
        <v>0</v>
      </c>
      <c r="FF12" s="7">
        <v>3</v>
      </c>
      <c r="FG12" s="6">
        <v>6</v>
      </c>
      <c r="FH12" s="7">
        <v>3</v>
      </c>
      <c r="FI12" s="6">
        <v>0</v>
      </c>
      <c r="FJ12" s="7">
        <v>9</v>
      </c>
      <c r="FK12" s="6">
        <v>4</v>
      </c>
      <c r="FL12" s="7">
        <v>9</v>
      </c>
      <c r="FM12" s="6">
        <v>0</v>
      </c>
      <c r="FN12" s="7">
        <v>8</v>
      </c>
      <c r="FO12" s="6">
        <v>6</v>
      </c>
      <c r="FP12" s="7">
        <v>7</v>
      </c>
      <c r="FQ12" s="6">
        <v>0</v>
      </c>
      <c r="FR12" s="7">
        <v>3</v>
      </c>
      <c r="FS12" s="6">
        <v>5</v>
      </c>
      <c r="FT12" s="7">
        <v>3</v>
      </c>
      <c r="FU12" s="6">
        <v>0</v>
      </c>
      <c r="FV12" s="7">
        <v>1</v>
      </c>
      <c r="FW12" s="6">
        <v>7</v>
      </c>
      <c r="FX12" s="7">
        <v>1</v>
      </c>
      <c r="FY12" s="6">
        <v>0</v>
      </c>
      <c r="FZ12" s="7">
        <v>3</v>
      </c>
      <c r="GA12" s="6">
        <v>5</v>
      </c>
      <c r="GB12" s="7">
        <v>3</v>
      </c>
      <c r="GC12" s="6">
        <v>0</v>
      </c>
      <c r="GD12" s="7">
        <v>3</v>
      </c>
      <c r="GE12" s="6">
        <v>7</v>
      </c>
      <c r="GF12" s="7">
        <v>2</v>
      </c>
      <c r="GG12" s="6">
        <v>0</v>
      </c>
      <c r="GH12" s="7">
        <v>1</v>
      </c>
      <c r="GI12" s="6">
        <v>5</v>
      </c>
      <c r="GJ12" s="7">
        <v>1</v>
      </c>
      <c r="GK12" s="6">
        <v>0</v>
      </c>
      <c r="GL12" s="7">
        <v>1</v>
      </c>
      <c r="GM12" s="6">
        <v>7</v>
      </c>
      <c r="GN12" s="7">
        <v>1</v>
      </c>
      <c r="GO12" s="6">
        <v>0</v>
      </c>
      <c r="GP12" s="7">
        <v>1</v>
      </c>
      <c r="GQ12" s="6">
        <v>5</v>
      </c>
      <c r="GR12" s="7">
        <v>1</v>
      </c>
      <c r="GS12" s="6">
        <v>0</v>
      </c>
      <c r="GT12" s="7">
        <v>1</v>
      </c>
      <c r="GU12" s="6">
        <v>7</v>
      </c>
      <c r="GV12" s="7">
        <v>1</v>
      </c>
      <c r="GW12" s="6">
        <v>0</v>
      </c>
      <c r="GX12" s="7">
        <v>1</v>
      </c>
      <c r="GY12" s="6">
        <v>5</v>
      </c>
      <c r="GZ12" s="7">
        <v>0</v>
      </c>
      <c r="HA12" s="6">
        <v>0</v>
      </c>
      <c r="HB12" s="7">
        <v>0</v>
      </c>
      <c r="HC12" s="6">
        <v>7</v>
      </c>
      <c r="HD12" s="7">
        <v>0</v>
      </c>
      <c r="HE12" s="6">
        <v>0</v>
      </c>
      <c r="HF12" s="7">
        <v>1</v>
      </c>
      <c r="HG12" s="6">
        <v>5</v>
      </c>
      <c r="HH12" s="7">
        <v>0</v>
      </c>
      <c r="HI12" s="6">
        <v>0</v>
      </c>
      <c r="HJ12" s="7">
        <v>0</v>
      </c>
      <c r="HK12" s="6">
        <v>7</v>
      </c>
      <c r="HL12" s="7">
        <v>0</v>
      </c>
      <c r="HM12" s="6">
        <v>0</v>
      </c>
      <c r="HN12" s="7">
        <v>9</v>
      </c>
      <c r="HO12" s="6">
        <v>6</v>
      </c>
      <c r="HP12" s="7">
        <v>8</v>
      </c>
      <c r="HQ12" s="6">
        <v>0</v>
      </c>
      <c r="HR12" s="7">
        <v>18</v>
      </c>
      <c r="HS12" s="6">
        <v>6</v>
      </c>
      <c r="HT12" s="7">
        <v>18</v>
      </c>
      <c r="HU12" s="6">
        <v>0</v>
      </c>
      <c r="HV12" s="7">
        <v>2</v>
      </c>
      <c r="HW12" s="6">
        <v>4</v>
      </c>
      <c r="HX12" s="7">
        <v>1</v>
      </c>
      <c r="HY12" s="6">
        <v>0</v>
      </c>
      <c r="HZ12" s="7">
        <v>5</v>
      </c>
      <c r="IA12" s="6">
        <v>4</v>
      </c>
      <c r="IB12" s="7">
        <v>5</v>
      </c>
      <c r="IC12" s="6">
        <v>0</v>
      </c>
      <c r="ID12" s="7">
        <v>4</v>
      </c>
      <c r="IE12" s="6">
        <v>6</v>
      </c>
      <c r="IF12" s="7">
        <v>5</v>
      </c>
      <c r="IG12" s="6">
        <v>0</v>
      </c>
      <c r="IH12" s="7">
        <v>5</v>
      </c>
      <c r="II12" s="6">
        <v>4</v>
      </c>
      <c r="IJ12" s="7">
        <v>5</v>
      </c>
      <c r="IK12" s="6">
        <v>0</v>
      </c>
      <c r="IL12" s="7">
        <v>4</v>
      </c>
      <c r="IM12" s="6">
        <v>6</v>
      </c>
      <c r="IN12" s="7">
        <v>5</v>
      </c>
      <c r="IO12" s="6">
        <v>0</v>
      </c>
      <c r="IP12" s="7">
        <v>3</v>
      </c>
      <c r="IQ12" s="6">
        <v>5</v>
      </c>
      <c r="IR12" s="7">
        <v>3</v>
      </c>
      <c r="IS12" s="6">
        <v>0</v>
      </c>
      <c r="IT12" s="7">
        <v>2</v>
      </c>
      <c r="IU12" s="6">
        <v>7</v>
      </c>
      <c r="IV12" s="7">
        <v>2</v>
      </c>
      <c r="IW12" s="6">
        <v>0</v>
      </c>
      <c r="IX12" s="7">
        <v>3</v>
      </c>
      <c r="IY12" s="6">
        <v>5</v>
      </c>
      <c r="IZ12" s="7">
        <v>3</v>
      </c>
      <c r="JA12" s="6">
        <v>0</v>
      </c>
      <c r="JB12" s="7">
        <v>2</v>
      </c>
      <c r="JC12" s="6">
        <v>7</v>
      </c>
      <c r="JD12" s="7">
        <v>2</v>
      </c>
      <c r="JE12" s="6">
        <v>0</v>
      </c>
      <c r="JF12" s="7">
        <v>0</v>
      </c>
      <c r="JG12" s="6">
        <v>7</v>
      </c>
      <c r="JH12" s="7">
        <v>0</v>
      </c>
      <c r="JI12" s="6">
        <v>2</v>
      </c>
      <c r="JJ12" s="7">
        <v>0</v>
      </c>
      <c r="JK12" s="6">
        <v>10</v>
      </c>
      <c r="JL12" s="7">
        <v>0</v>
      </c>
      <c r="JM12" s="6">
        <v>3</v>
      </c>
      <c r="JN12" s="7">
        <v>0</v>
      </c>
      <c r="JO12" s="6">
        <v>13</v>
      </c>
      <c r="JP12" s="7">
        <v>0</v>
      </c>
      <c r="JQ12" s="6">
        <v>0</v>
      </c>
      <c r="JR12" s="7">
        <v>0</v>
      </c>
      <c r="JS12" s="6">
        <v>7</v>
      </c>
      <c r="JT12" s="7">
        <v>0</v>
      </c>
      <c r="JU12" s="6">
        <v>1</v>
      </c>
      <c r="JV12" s="7">
        <v>3</v>
      </c>
      <c r="JW12" s="6">
        <v>9</v>
      </c>
      <c r="JX12" s="7">
        <v>3</v>
      </c>
    </row>
    <row r="13" spans="1:284" x14ac:dyDescent="0.25">
      <c r="A13" s="4">
        <v>10</v>
      </c>
      <c r="B13" s="4">
        <v>5</v>
      </c>
      <c r="C13" s="4">
        <v>25</v>
      </c>
      <c r="D13" s="4">
        <v>140</v>
      </c>
      <c r="E13" s="6">
        <v>9</v>
      </c>
      <c r="F13" s="7">
        <v>15</v>
      </c>
      <c r="G13" s="6" t="e">
        <f>NA()</f>
        <v>#N/A</v>
      </c>
      <c r="H13" s="7" t="e">
        <f>NA()</f>
        <v>#N/A</v>
      </c>
      <c r="I13" s="6">
        <v>8</v>
      </c>
      <c r="J13" s="7">
        <v>15</v>
      </c>
      <c r="K13" s="6">
        <v>18</v>
      </c>
      <c r="L13" s="7">
        <v>14</v>
      </c>
      <c r="M13" s="6">
        <v>8</v>
      </c>
      <c r="N13" s="7">
        <v>15</v>
      </c>
      <c r="O13" s="6" t="e">
        <f>NA()</f>
        <v>#N/A</v>
      </c>
      <c r="P13" s="7" t="e">
        <f>NA()</f>
        <v>#N/A</v>
      </c>
      <c r="Q13" s="6">
        <v>7</v>
      </c>
      <c r="R13" s="7">
        <v>15</v>
      </c>
      <c r="S13" s="6" t="e">
        <f>NA()</f>
        <v>#N/A</v>
      </c>
      <c r="T13" s="7" t="e">
        <f>NA()</f>
        <v>#N/A</v>
      </c>
      <c r="U13" s="6">
        <v>6</v>
      </c>
      <c r="V13" s="7">
        <v>15</v>
      </c>
      <c r="W13" s="6">
        <v>16</v>
      </c>
      <c r="X13" s="7">
        <v>14</v>
      </c>
      <c r="Y13" s="6">
        <v>8</v>
      </c>
      <c r="Z13" s="7">
        <v>15</v>
      </c>
      <c r="AA13" s="6">
        <v>18</v>
      </c>
      <c r="AB13" s="7">
        <v>14</v>
      </c>
      <c r="AC13" s="6">
        <v>7</v>
      </c>
      <c r="AD13" s="7">
        <v>6</v>
      </c>
      <c r="AE13" s="6">
        <v>17</v>
      </c>
      <c r="AF13" s="7">
        <v>5</v>
      </c>
      <c r="AG13" s="6">
        <v>11</v>
      </c>
      <c r="AH13" s="7">
        <v>14</v>
      </c>
      <c r="AI13" s="6" t="e">
        <f>NA()</f>
        <v>#N/A</v>
      </c>
      <c r="AJ13" s="7" t="e">
        <f>NA()</f>
        <v>#N/A</v>
      </c>
      <c r="AK13" s="6">
        <v>10</v>
      </c>
      <c r="AL13" s="7">
        <v>14</v>
      </c>
      <c r="AM13" s="6" t="e">
        <f>NA()</f>
        <v>#N/A</v>
      </c>
      <c r="AN13" s="7" t="e">
        <f>NA()</f>
        <v>#N/A</v>
      </c>
      <c r="AO13" s="6">
        <v>10</v>
      </c>
      <c r="AP13" s="7">
        <v>14</v>
      </c>
      <c r="AQ13" s="6" t="e">
        <f>NA()</f>
        <v>#N/A</v>
      </c>
      <c r="AR13" s="7" t="e">
        <f>NA()</f>
        <v>#N/A</v>
      </c>
      <c r="AS13" s="6">
        <v>9</v>
      </c>
      <c r="AT13" s="7">
        <v>14</v>
      </c>
      <c r="AU13" s="6" t="e">
        <f>NA()</f>
        <v>#N/A</v>
      </c>
      <c r="AV13" s="7" t="e">
        <f>NA()</f>
        <v>#N/A</v>
      </c>
      <c r="AW13" s="6">
        <v>8</v>
      </c>
      <c r="AX13" s="7">
        <v>14</v>
      </c>
      <c r="AY13" s="6">
        <v>18</v>
      </c>
      <c r="AZ13" s="7">
        <v>14</v>
      </c>
      <c r="BA13" s="6">
        <v>10</v>
      </c>
      <c r="BB13" s="7">
        <v>14</v>
      </c>
      <c r="BC13" s="6">
        <v>21</v>
      </c>
      <c r="BD13" s="7">
        <v>14</v>
      </c>
      <c r="BE13" s="6">
        <v>7</v>
      </c>
      <c r="BF13" s="7">
        <v>6</v>
      </c>
      <c r="BG13" s="6">
        <v>16</v>
      </c>
      <c r="BH13" s="7">
        <v>6</v>
      </c>
      <c r="BI13" s="6">
        <v>5</v>
      </c>
      <c r="BJ13" s="7">
        <v>7</v>
      </c>
      <c r="BK13" s="6">
        <v>16</v>
      </c>
      <c r="BL13" s="7">
        <v>6</v>
      </c>
      <c r="BM13" s="6">
        <v>5</v>
      </c>
      <c r="BN13" s="7">
        <v>5</v>
      </c>
      <c r="BO13" s="6">
        <v>16</v>
      </c>
      <c r="BP13" s="7">
        <v>4</v>
      </c>
      <c r="BQ13" s="6">
        <v>7</v>
      </c>
      <c r="BR13" s="7">
        <v>14</v>
      </c>
      <c r="BS13" s="6">
        <v>18</v>
      </c>
      <c r="BT13" s="7">
        <v>11</v>
      </c>
      <c r="BU13" s="6">
        <v>7</v>
      </c>
      <c r="BV13" s="7">
        <v>11</v>
      </c>
      <c r="BW13" s="6">
        <v>18</v>
      </c>
      <c r="BX13" s="7">
        <v>8</v>
      </c>
      <c r="BY13" s="6">
        <v>4</v>
      </c>
      <c r="BZ13" s="7">
        <v>5</v>
      </c>
      <c r="CA13" s="6">
        <v>13</v>
      </c>
      <c r="CB13" s="7">
        <v>6</v>
      </c>
      <c r="CC13" s="6">
        <v>5</v>
      </c>
      <c r="CD13" s="7">
        <v>1</v>
      </c>
      <c r="CE13" s="6">
        <v>14</v>
      </c>
      <c r="CF13" s="7">
        <v>2</v>
      </c>
      <c r="CG13" s="6">
        <v>5</v>
      </c>
      <c r="CH13" s="7">
        <v>10</v>
      </c>
      <c r="CI13" s="6">
        <v>16</v>
      </c>
      <c r="CJ13" s="7">
        <v>9</v>
      </c>
      <c r="CK13" s="6">
        <v>6</v>
      </c>
      <c r="CL13" s="7">
        <v>5</v>
      </c>
      <c r="CM13" s="6">
        <v>17</v>
      </c>
      <c r="CN13" s="7">
        <v>3</v>
      </c>
      <c r="CO13" s="6">
        <v>9</v>
      </c>
      <c r="CP13" s="7">
        <v>14</v>
      </c>
      <c r="CQ13" s="6">
        <v>19</v>
      </c>
      <c r="CR13" s="7">
        <v>13</v>
      </c>
      <c r="CS13" s="6">
        <v>8</v>
      </c>
      <c r="CT13" s="7">
        <v>9</v>
      </c>
      <c r="CU13" s="6">
        <v>18</v>
      </c>
      <c r="CV13" s="7">
        <v>8</v>
      </c>
      <c r="CW13" s="6">
        <v>11</v>
      </c>
      <c r="CX13" s="7">
        <v>22</v>
      </c>
      <c r="CY13" s="6">
        <v>22</v>
      </c>
      <c r="CZ13" s="7">
        <v>20</v>
      </c>
      <c r="DA13" s="6">
        <v>10</v>
      </c>
      <c r="DB13" s="7">
        <v>16</v>
      </c>
      <c r="DC13" s="6">
        <v>21</v>
      </c>
      <c r="DD13" s="7">
        <v>15</v>
      </c>
      <c r="DE13" s="6">
        <v>5</v>
      </c>
      <c r="DF13" s="7">
        <v>2</v>
      </c>
      <c r="DG13" s="6">
        <v>15</v>
      </c>
      <c r="DH13" s="7">
        <v>1</v>
      </c>
      <c r="DI13" s="6">
        <v>5</v>
      </c>
      <c r="DJ13" s="7">
        <v>2</v>
      </c>
      <c r="DK13" s="6">
        <v>15</v>
      </c>
      <c r="DL13" s="7">
        <v>1</v>
      </c>
      <c r="DM13" s="6">
        <v>7</v>
      </c>
      <c r="DN13" s="7">
        <v>4</v>
      </c>
      <c r="DO13" s="6">
        <v>17</v>
      </c>
      <c r="DP13" s="7">
        <v>2</v>
      </c>
      <c r="DQ13" s="6">
        <v>7</v>
      </c>
      <c r="DR13" s="7">
        <v>4</v>
      </c>
      <c r="DS13" s="6">
        <v>17</v>
      </c>
      <c r="DT13" s="7">
        <v>3</v>
      </c>
      <c r="DU13" s="6">
        <v>7</v>
      </c>
      <c r="DV13" s="7">
        <v>3</v>
      </c>
      <c r="DW13" s="6">
        <v>17</v>
      </c>
      <c r="DX13" s="7">
        <v>2</v>
      </c>
      <c r="DY13" s="6">
        <v>7</v>
      </c>
      <c r="DZ13" s="7">
        <v>3</v>
      </c>
      <c r="EA13" s="6">
        <v>17</v>
      </c>
      <c r="EB13" s="7">
        <v>2</v>
      </c>
      <c r="EC13" s="6">
        <v>8</v>
      </c>
      <c r="ED13" s="7">
        <v>5</v>
      </c>
      <c r="EE13" s="6">
        <v>19</v>
      </c>
      <c r="EF13" s="7">
        <v>3</v>
      </c>
      <c r="EG13" s="6">
        <v>8</v>
      </c>
      <c r="EH13" s="7">
        <v>5</v>
      </c>
      <c r="EI13" s="6">
        <v>19</v>
      </c>
      <c r="EJ13" s="7">
        <v>4</v>
      </c>
      <c r="EK13" s="6">
        <v>3</v>
      </c>
      <c r="EL13" s="7">
        <v>18</v>
      </c>
      <c r="EM13" s="6">
        <v>13</v>
      </c>
      <c r="EN13" s="7">
        <v>21</v>
      </c>
      <c r="EO13" s="6" t="e">
        <f>NA()</f>
        <v>#N/A</v>
      </c>
      <c r="EP13" s="7" t="e">
        <f>NA()</f>
        <v>#N/A</v>
      </c>
      <c r="EQ13" s="6" t="e">
        <f>NA()</f>
        <v>#N/A</v>
      </c>
      <c r="ER13" s="7" t="e">
        <f>NA()</f>
        <v>#N/A</v>
      </c>
      <c r="ES13" s="6">
        <v>3</v>
      </c>
      <c r="ET13" s="7">
        <v>25</v>
      </c>
      <c r="EU13" s="6">
        <v>13</v>
      </c>
      <c r="EV13" s="7">
        <v>27</v>
      </c>
      <c r="EW13" s="6" t="e">
        <f>NA()</f>
        <v>#N/A</v>
      </c>
      <c r="EX13" s="7" t="e">
        <f>NA()</f>
        <v>#N/A</v>
      </c>
      <c r="EY13" s="6" t="e">
        <f>NA()</f>
        <v>#N/A</v>
      </c>
      <c r="EZ13" s="7" t="e">
        <f>NA()</f>
        <v>#N/A</v>
      </c>
      <c r="FA13" s="6">
        <v>3</v>
      </c>
      <c r="FB13" s="7">
        <v>11</v>
      </c>
      <c r="FC13" s="6">
        <v>13</v>
      </c>
      <c r="FD13" s="7">
        <v>10</v>
      </c>
      <c r="FE13" s="6">
        <v>5</v>
      </c>
      <c r="FF13" s="7">
        <v>7</v>
      </c>
      <c r="FG13" s="6">
        <v>15</v>
      </c>
      <c r="FH13" s="7">
        <v>6</v>
      </c>
      <c r="FI13" s="6">
        <v>3</v>
      </c>
      <c r="FJ13" s="7">
        <v>15</v>
      </c>
      <c r="FK13" s="6">
        <v>13</v>
      </c>
      <c r="FL13" s="7">
        <v>15</v>
      </c>
      <c r="FM13" s="6">
        <v>5</v>
      </c>
      <c r="FN13" s="7">
        <v>13</v>
      </c>
      <c r="FO13" s="6">
        <v>15</v>
      </c>
      <c r="FP13" s="7">
        <v>13</v>
      </c>
      <c r="FQ13" s="6">
        <v>5</v>
      </c>
      <c r="FR13" s="7">
        <v>7</v>
      </c>
      <c r="FS13" s="6">
        <v>14</v>
      </c>
      <c r="FT13" s="7">
        <v>6</v>
      </c>
      <c r="FU13" s="6">
        <v>7</v>
      </c>
      <c r="FV13" s="7">
        <v>3</v>
      </c>
      <c r="FW13" s="6">
        <v>16</v>
      </c>
      <c r="FX13" s="7">
        <v>3</v>
      </c>
      <c r="FY13" s="6">
        <v>5</v>
      </c>
      <c r="FZ13" s="7">
        <v>9</v>
      </c>
      <c r="GA13" s="6">
        <v>14</v>
      </c>
      <c r="GB13" s="7">
        <v>9</v>
      </c>
      <c r="GC13" s="6">
        <v>7</v>
      </c>
      <c r="GD13" s="7">
        <v>7</v>
      </c>
      <c r="GE13" s="6">
        <v>16</v>
      </c>
      <c r="GF13" s="7">
        <v>7</v>
      </c>
      <c r="GG13" s="6">
        <v>5</v>
      </c>
      <c r="GH13" s="7">
        <v>3</v>
      </c>
      <c r="GI13" s="6">
        <v>14</v>
      </c>
      <c r="GJ13" s="7">
        <v>3</v>
      </c>
      <c r="GK13" s="6">
        <v>7</v>
      </c>
      <c r="GL13" s="7">
        <v>2</v>
      </c>
      <c r="GM13" s="6">
        <v>16</v>
      </c>
      <c r="GN13" s="7">
        <v>2</v>
      </c>
      <c r="GO13" s="6">
        <v>5</v>
      </c>
      <c r="GP13" s="7">
        <v>3</v>
      </c>
      <c r="GQ13" s="6">
        <v>14</v>
      </c>
      <c r="GR13" s="7">
        <v>3</v>
      </c>
      <c r="GS13" s="6">
        <v>7</v>
      </c>
      <c r="GT13" s="7">
        <v>2</v>
      </c>
      <c r="GU13" s="6">
        <v>16</v>
      </c>
      <c r="GV13" s="7">
        <v>2</v>
      </c>
      <c r="GW13" s="6">
        <v>5</v>
      </c>
      <c r="GX13" s="7">
        <v>2</v>
      </c>
      <c r="GY13" s="6">
        <v>14</v>
      </c>
      <c r="GZ13" s="7">
        <v>1</v>
      </c>
      <c r="HA13" s="6">
        <v>7</v>
      </c>
      <c r="HB13" s="7">
        <v>1</v>
      </c>
      <c r="HC13" s="6">
        <v>16</v>
      </c>
      <c r="HD13" s="7">
        <v>0</v>
      </c>
      <c r="HE13" s="6">
        <v>5</v>
      </c>
      <c r="HF13" s="7">
        <v>2</v>
      </c>
      <c r="HG13" s="6">
        <v>14</v>
      </c>
      <c r="HH13" s="7">
        <v>1</v>
      </c>
      <c r="HI13" s="6">
        <v>7</v>
      </c>
      <c r="HJ13" s="7">
        <v>1</v>
      </c>
      <c r="HK13" s="6">
        <v>16</v>
      </c>
      <c r="HL13" s="7">
        <v>0</v>
      </c>
      <c r="HM13" s="6">
        <v>5</v>
      </c>
      <c r="HN13" s="7">
        <v>18</v>
      </c>
      <c r="HO13" s="6">
        <v>14</v>
      </c>
      <c r="HP13" s="7">
        <v>18</v>
      </c>
      <c r="HQ13" s="6">
        <v>5</v>
      </c>
      <c r="HR13" s="7">
        <v>25</v>
      </c>
      <c r="HS13" s="6">
        <v>14</v>
      </c>
      <c r="HT13" s="7">
        <v>23</v>
      </c>
      <c r="HU13" s="6">
        <v>4</v>
      </c>
      <c r="HV13" s="7">
        <v>3</v>
      </c>
      <c r="HW13" s="6">
        <v>13</v>
      </c>
      <c r="HX13" s="7">
        <v>1</v>
      </c>
      <c r="HY13" s="6">
        <v>4</v>
      </c>
      <c r="HZ13" s="7">
        <v>9</v>
      </c>
      <c r="IA13" s="6">
        <v>13</v>
      </c>
      <c r="IB13" s="7">
        <v>9</v>
      </c>
      <c r="IC13" s="6">
        <v>5</v>
      </c>
      <c r="ID13" s="7">
        <v>8</v>
      </c>
      <c r="IE13" s="6">
        <v>15</v>
      </c>
      <c r="IF13" s="7">
        <v>9</v>
      </c>
      <c r="IG13" s="6">
        <v>4</v>
      </c>
      <c r="IH13" s="7">
        <v>9</v>
      </c>
      <c r="II13" s="6">
        <v>13</v>
      </c>
      <c r="IJ13" s="7">
        <v>9</v>
      </c>
      <c r="IK13" s="6">
        <v>5</v>
      </c>
      <c r="IL13" s="7">
        <v>8</v>
      </c>
      <c r="IM13" s="6">
        <v>15</v>
      </c>
      <c r="IN13" s="7">
        <v>9</v>
      </c>
      <c r="IO13" s="6">
        <v>5</v>
      </c>
      <c r="IP13" s="7">
        <v>6</v>
      </c>
      <c r="IQ13" s="6">
        <v>14</v>
      </c>
      <c r="IR13" s="7">
        <v>6</v>
      </c>
      <c r="IS13" s="6">
        <v>7</v>
      </c>
      <c r="IT13" s="7">
        <v>4</v>
      </c>
      <c r="IU13" s="6">
        <v>16</v>
      </c>
      <c r="IV13" s="7">
        <v>4</v>
      </c>
      <c r="IW13" s="6">
        <v>5</v>
      </c>
      <c r="IX13" s="7">
        <v>6</v>
      </c>
      <c r="IY13" s="6">
        <v>14</v>
      </c>
      <c r="IZ13" s="7">
        <v>6</v>
      </c>
      <c r="JA13" s="6">
        <v>7</v>
      </c>
      <c r="JB13" s="7">
        <v>4</v>
      </c>
      <c r="JC13" s="6">
        <v>16</v>
      </c>
      <c r="JD13" s="7">
        <v>4</v>
      </c>
      <c r="JE13" s="6">
        <v>7</v>
      </c>
      <c r="JF13" s="7">
        <v>1</v>
      </c>
      <c r="JG13" s="6">
        <v>16</v>
      </c>
      <c r="JH13" s="7">
        <v>0</v>
      </c>
      <c r="JI13" s="6">
        <v>9</v>
      </c>
      <c r="JJ13" s="7">
        <v>0</v>
      </c>
      <c r="JK13" s="6">
        <v>18</v>
      </c>
      <c r="JL13" s="7">
        <v>0</v>
      </c>
      <c r="JM13" s="6">
        <v>10</v>
      </c>
      <c r="JN13" s="7">
        <v>1</v>
      </c>
      <c r="JO13" s="6">
        <v>21</v>
      </c>
      <c r="JP13" s="7">
        <v>0</v>
      </c>
      <c r="JQ13" s="6">
        <v>5</v>
      </c>
      <c r="JR13" s="7">
        <v>1</v>
      </c>
      <c r="JS13" s="6">
        <v>15</v>
      </c>
      <c r="JT13" s="7">
        <v>0</v>
      </c>
      <c r="JU13" s="6">
        <v>7</v>
      </c>
      <c r="JV13" s="7">
        <v>7</v>
      </c>
      <c r="JW13" s="6">
        <v>17</v>
      </c>
      <c r="JX13" s="7">
        <v>6</v>
      </c>
    </row>
    <row r="14" spans="1:284" x14ac:dyDescent="0.25">
      <c r="A14" s="4">
        <v>11</v>
      </c>
      <c r="B14" s="4" t="s">
        <v>114</v>
      </c>
      <c r="C14" s="4">
        <v>35</v>
      </c>
      <c r="D14" s="4">
        <v>150</v>
      </c>
      <c r="E14" s="6">
        <v>4</v>
      </c>
      <c r="F14" s="7">
        <v>17</v>
      </c>
      <c r="G14" s="6" t="e">
        <f>NA()</f>
        <v>#N/A</v>
      </c>
      <c r="H14" s="7" t="e">
        <f>NA()</f>
        <v>#N/A</v>
      </c>
      <c r="I14" s="6">
        <v>4</v>
      </c>
      <c r="J14" s="7">
        <v>17</v>
      </c>
      <c r="K14" s="6">
        <v>12</v>
      </c>
      <c r="L14" s="7">
        <v>16</v>
      </c>
      <c r="M14" s="6">
        <v>4</v>
      </c>
      <c r="N14" s="7">
        <v>17</v>
      </c>
      <c r="O14" s="6" t="e">
        <f>NA()</f>
        <v>#N/A</v>
      </c>
      <c r="P14" s="7" t="e">
        <f>NA()</f>
        <v>#N/A</v>
      </c>
      <c r="Q14" s="6">
        <v>3</v>
      </c>
      <c r="R14" s="7">
        <v>17</v>
      </c>
      <c r="S14" s="6" t="e">
        <f>NA()</f>
        <v>#N/A</v>
      </c>
      <c r="T14" s="7" t="e">
        <f>NA()</f>
        <v>#N/A</v>
      </c>
      <c r="U14" s="6">
        <v>2</v>
      </c>
      <c r="V14" s="7">
        <v>17</v>
      </c>
      <c r="W14" s="6">
        <v>10</v>
      </c>
      <c r="X14" s="7">
        <v>16</v>
      </c>
      <c r="Y14" s="6">
        <v>4</v>
      </c>
      <c r="Z14" s="7">
        <v>17</v>
      </c>
      <c r="AA14" s="6">
        <v>12</v>
      </c>
      <c r="AB14" s="7">
        <v>16</v>
      </c>
      <c r="AC14" s="6">
        <v>3</v>
      </c>
      <c r="AD14" s="7">
        <v>8</v>
      </c>
      <c r="AE14" s="6">
        <v>11</v>
      </c>
      <c r="AF14" s="7">
        <v>7</v>
      </c>
      <c r="AG14" s="6">
        <v>6</v>
      </c>
      <c r="AH14" s="7">
        <v>17</v>
      </c>
      <c r="AI14" s="6" t="e">
        <f>NA()</f>
        <v>#N/A</v>
      </c>
      <c r="AJ14" s="7" t="e">
        <f>NA()</f>
        <v>#N/A</v>
      </c>
      <c r="AK14" s="6">
        <v>5</v>
      </c>
      <c r="AL14" s="7">
        <v>17</v>
      </c>
      <c r="AM14" s="6" t="e">
        <f>NA()</f>
        <v>#N/A</v>
      </c>
      <c r="AN14" s="7" t="e">
        <f>NA()</f>
        <v>#N/A</v>
      </c>
      <c r="AO14" s="6">
        <v>5</v>
      </c>
      <c r="AP14" s="7">
        <v>17</v>
      </c>
      <c r="AQ14" s="6" t="e">
        <f>NA()</f>
        <v>#N/A</v>
      </c>
      <c r="AR14" s="7" t="e">
        <f>NA()</f>
        <v>#N/A</v>
      </c>
      <c r="AS14" s="6">
        <v>4</v>
      </c>
      <c r="AT14" s="7">
        <v>17</v>
      </c>
      <c r="AU14" s="6" t="e">
        <f>NA()</f>
        <v>#N/A</v>
      </c>
      <c r="AV14" s="7" t="e">
        <f>NA()</f>
        <v>#N/A</v>
      </c>
      <c r="AW14" s="6">
        <v>3</v>
      </c>
      <c r="AX14" s="7">
        <v>17</v>
      </c>
      <c r="AY14" s="6">
        <v>12</v>
      </c>
      <c r="AZ14" s="7">
        <v>17</v>
      </c>
      <c r="BA14" s="6">
        <v>5</v>
      </c>
      <c r="BB14" s="7">
        <v>17</v>
      </c>
      <c r="BC14" s="6">
        <v>14</v>
      </c>
      <c r="BD14" s="7">
        <v>17</v>
      </c>
      <c r="BE14" s="6">
        <v>3</v>
      </c>
      <c r="BF14" s="7">
        <v>8</v>
      </c>
      <c r="BG14" s="6">
        <v>10</v>
      </c>
      <c r="BH14" s="7">
        <v>8</v>
      </c>
      <c r="BI14" s="6">
        <v>2</v>
      </c>
      <c r="BJ14" s="7">
        <v>9</v>
      </c>
      <c r="BK14" s="6">
        <v>10</v>
      </c>
      <c r="BL14" s="7">
        <v>7</v>
      </c>
      <c r="BM14" s="6">
        <v>2</v>
      </c>
      <c r="BN14" s="7">
        <v>7</v>
      </c>
      <c r="BO14" s="6">
        <v>10</v>
      </c>
      <c r="BP14" s="7">
        <v>5</v>
      </c>
      <c r="BQ14" s="6">
        <v>3</v>
      </c>
      <c r="BR14" s="7">
        <v>16</v>
      </c>
      <c r="BS14" s="6">
        <v>12</v>
      </c>
      <c r="BT14" s="7">
        <v>13</v>
      </c>
      <c r="BU14" s="6">
        <v>3</v>
      </c>
      <c r="BV14" s="7">
        <v>13</v>
      </c>
      <c r="BW14" s="6">
        <v>12</v>
      </c>
      <c r="BX14" s="7">
        <v>10</v>
      </c>
      <c r="BY14" s="6">
        <v>1</v>
      </c>
      <c r="BZ14" s="7">
        <v>7</v>
      </c>
      <c r="CA14" s="6">
        <v>8</v>
      </c>
      <c r="CB14" s="7">
        <v>8</v>
      </c>
      <c r="CC14" s="6">
        <v>1</v>
      </c>
      <c r="CD14" s="7">
        <v>3</v>
      </c>
      <c r="CE14" s="6">
        <v>9</v>
      </c>
      <c r="CF14" s="7">
        <v>3</v>
      </c>
      <c r="CG14" s="6">
        <v>2</v>
      </c>
      <c r="CH14" s="7">
        <v>15</v>
      </c>
      <c r="CI14" s="6">
        <v>11</v>
      </c>
      <c r="CJ14" s="7">
        <v>13</v>
      </c>
      <c r="CK14" s="6">
        <v>3</v>
      </c>
      <c r="CL14" s="7">
        <v>8</v>
      </c>
      <c r="CM14" s="6">
        <v>12</v>
      </c>
      <c r="CN14" s="7">
        <v>5</v>
      </c>
      <c r="CO14" s="6">
        <v>5</v>
      </c>
      <c r="CP14" s="7">
        <v>16</v>
      </c>
      <c r="CQ14" s="6">
        <v>14</v>
      </c>
      <c r="CR14" s="7">
        <v>14</v>
      </c>
      <c r="CS14" s="6">
        <v>4</v>
      </c>
      <c r="CT14" s="7">
        <v>11</v>
      </c>
      <c r="CU14" s="6">
        <v>13</v>
      </c>
      <c r="CV14" s="7">
        <v>9</v>
      </c>
      <c r="CW14" s="6">
        <v>7</v>
      </c>
      <c r="CX14" s="7">
        <v>23</v>
      </c>
      <c r="CY14" s="6">
        <v>17</v>
      </c>
      <c r="CZ14" s="7">
        <v>22</v>
      </c>
      <c r="DA14" s="6">
        <v>6</v>
      </c>
      <c r="DB14" s="7">
        <v>18</v>
      </c>
      <c r="DC14" s="6">
        <v>16</v>
      </c>
      <c r="DD14" s="7">
        <v>17</v>
      </c>
      <c r="DE14" s="6">
        <v>2</v>
      </c>
      <c r="DF14" s="7">
        <v>2</v>
      </c>
      <c r="DG14" s="6">
        <v>10</v>
      </c>
      <c r="DH14" s="7">
        <v>1</v>
      </c>
      <c r="DI14" s="6">
        <v>2</v>
      </c>
      <c r="DJ14" s="7">
        <v>2</v>
      </c>
      <c r="DK14" s="6">
        <v>10</v>
      </c>
      <c r="DL14" s="7">
        <v>1</v>
      </c>
      <c r="DM14" s="6">
        <v>3</v>
      </c>
      <c r="DN14" s="7">
        <v>6</v>
      </c>
      <c r="DO14" s="6">
        <v>12</v>
      </c>
      <c r="DP14" s="7">
        <v>2</v>
      </c>
      <c r="DQ14" s="6">
        <v>3</v>
      </c>
      <c r="DR14" s="7">
        <v>6</v>
      </c>
      <c r="DS14" s="6">
        <v>12</v>
      </c>
      <c r="DT14" s="7">
        <v>3</v>
      </c>
      <c r="DU14" s="6">
        <v>3</v>
      </c>
      <c r="DV14" s="7">
        <v>4</v>
      </c>
      <c r="DW14" s="6">
        <v>11</v>
      </c>
      <c r="DX14" s="7">
        <v>2</v>
      </c>
      <c r="DY14" s="6">
        <v>3</v>
      </c>
      <c r="DZ14" s="7">
        <v>4</v>
      </c>
      <c r="EA14" s="6">
        <v>11</v>
      </c>
      <c r="EB14" s="7">
        <v>2</v>
      </c>
      <c r="EC14" s="6">
        <v>4</v>
      </c>
      <c r="ED14" s="7">
        <v>8</v>
      </c>
      <c r="EE14" s="6">
        <v>13</v>
      </c>
      <c r="EF14" s="7">
        <v>3</v>
      </c>
      <c r="EG14" s="6">
        <v>4</v>
      </c>
      <c r="EH14" s="7">
        <v>8</v>
      </c>
      <c r="EI14" s="6">
        <v>13</v>
      </c>
      <c r="EJ14" s="7">
        <v>4</v>
      </c>
      <c r="EK14" s="6">
        <v>0</v>
      </c>
      <c r="EL14" s="7">
        <v>21</v>
      </c>
      <c r="EM14" s="6">
        <v>7</v>
      </c>
      <c r="EN14" s="7">
        <v>24</v>
      </c>
      <c r="EO14" s="6" t="e">
        <f>NA()</f>
        <v>#N/A</v>
      </c>
      <c r="EP14" s="7" t="e">
        <f>NA()</f>
        <v>#N/A</v>
      </c>
      <c r="EQ14" s="6" t="e">
        <f>NA()</f>
        <v>#N/A</v>
      </c>
      <c r="ER14" s="7" t="e">
        <f>NA()</f>
        <v>#N/A</v>
      </c>
      <c r="ES14" s="6">
        <v>0</v>
      </c>
      <c r="ET14" s="7">
        <v>27</v>
      </c>
      <c r="EU14" s="6">
        <v>7</v>
      </c>
      <c r="EV14" s="7">
        <v>29</v>
      </c>
      <c r="EW14" s="6" t="e">
        <f>NA()</f>
        <v>#N/A</v>
      </c>
      <c r="EX14" s="7" t="e">
        <f>NA()</f>
        <v>#N/A</v>
      </c>
      <c r="EY14" s="6" t="e">
        <f>NA()</f>
        <v>#N/A</v>
      </c>
      <c r="EZ14" s="7" t="e">
        <f>NA()</f>
        <v>#N/A</v>
      </c>
      <c r="FA14" s="6">
        <v>0</v>
      </c>
      <c r="FB14" s="7">
        <v>14</v>
      </c>
      <c r="FC14" s="6">
        <v>7</v>
      </c>
      <c r="FD14" s="7">
        <v>13</v>
      </c>
      <c r="FE14" s="6">
        <v>2</v>
      </c>
      <c r="FF14" s="7">
        <v>9</v>
      </c>
      <c r="FG14" s="6">
        <v>9</v>
      </c>
      <c r="FH14" s="7">
        <v>8</v>
      </c>
      <c r="FI14" s="6">
        <v>0</v>
      </c>
      <c r="FJ14" s="7">
        <v>18</v>
      </c>
      <c r="FK14" s="6">
        <v>7</v>
      </c>
      <c r="FL14" s="7">
        <v>18</v>
      </c>
      <c r="FM14" s="6">
        <v>2</v>
      </c>
      <c r="FN14" s="7">
        <v>16</v>
      </c>
      <c r="FO14" s="6">
        <v>9</v>
      </c>
      <c r="FP14" s="7">
        <v>16</v>
      </c>
      <c r="FQ14" s="6">
        <v>1</v>
      </c>
      <c r="FR14" s="7">
        <v>9</v>
      </c>
      <c r="FS14" s="6">
        <v>8</v>
      </c>
      <c r="FT14" s="7">
        <v>8</v>
      </c>
      <c r="FU14" s="6">
        <v>3</v>
      </c>
      <c r="FV14" s="7">
        <v>4</v>
      </c>
      <c r="FW14" s="6">
        <v>10</v>
      </c>
      <c r="FX14" s="7">
        <v>4</v>
      </c>
      <c r="FY14" s="6">
        <v>1</v>
      </c>
      <c r="FZ14" s="7">
        <v>11</v>
      </c>
      <c r="GA14" s="6">
        <v>8</v>
      </c>
      <c r="GB14" s="7">
        <v>11</v>
      </c>
      <c r="GC14" s="6">
        <v>3</v>
      </c>
      <c r="GD14" s="7">
        <v>9</v>
      </c>
      <c r="GE14" s="6">
        <v>10</v>
      </c>
      <c r="GF14" s="7">
        <v>9</v>
      </c>
      <c r="GG14" s="6">
        <v>1</v>
      </c>
      <c r="GH14" s="7">
        <v>4</v>
      </c>
      <c r="GI14" s="6">
        <v>8</v>
      </c>
      <c r="GJ14" s="7">
        <v>4</v>
      </c>
      <c r="GK14" s="6">
        <v>3</v>
      </c>
      <c r="GL14" s="7">
        <v>2</v>
      </c>
      <c r="GM14" s="6">
        <v>10</v>
      </c>
      <c r="GN14" s="7">
        <v>2</v>
      </c>
      <c r="GO14" s="6">
        <v>1</v>
      </c>
      <c r="GP14" s="7">
        <v>4</v>
      </c>
      <c r="GQ14" s="6">
        <v>8</v>
      </c>
      <c r="GR14" s="7">
        <v>4</v>
      </c>
      <c r="GS14" s="6">
        <v>3</v>
      </c>
      <c r="GT14" s="7">
        <v>2</v>
      </c>
      <c r="GU14" s="6">
        <v>10</v>
      </c>
      <c r="GV14" s="7">
        <v>2</v>
      </c>
      <c r="GW14" s="6">
        <v>1</v>
      </c>
      <c r="GX14" s="7">
        <v>3</v>
      </c>
      <c r="GY14" s="6">
        <v>8</v>
      </c>
      <c r="GZ14" s="7">
        <v>2</v>
      </c>
      <c r="HA14" s="6">
        <v>3</v>
      </c>
      <c r="HB14" s="7">
        <v>1</v>
      </c>
      <c r="HC14" s="6">
        <v>10</v>
      </c>
      <c r="HD14" s="7">
        <v>1</v>
      </c>
      <c r="HE14" s="6">
        <v>1</v>
      </c>
      <c r="HF14" s="7">
        <v>3</v>
      </c>
      <c r="HG14" s="6">
        <v>8</v>
      </c>
      <c r="HH14" s="7">
        <v>2</v>
      </c>
      <c r="HI14" s="6">
        <v>3</v>
      </c>
      <c r="HJ14" s="7">
        <v>1</v>
      </c>
      <c r="HK14" s="6">
        <v>10</v>
      </c>
      <c r="HL14" s="7">
        <v>1</v>
      </c>
      <c r="HM14" s="6">
        <v>1</v>
      </c>
      <c r="HN14" s="7">
        <v>22</v>
      </c>
      <c r="HO14" s="6">
        <v>9</v>
      </c>
      <c r="HP14" s="7">
        <v>21</v>
      </c>
      <c r="HQ14" s="6">
        <v>1</v>
      </c>
      <c r="HR14" s="7">
        <v>28</v>
      </c>
      <c r="HS14" s="6">
        <v>9</v>
      </c>
      <c r="HT14" s="7">
        <v>25</v>
      </c>
      <c r="HU14" s="6">
        <v>1</v>
      </c>
      <c r="HV14" s="7">
        <v>4</v>
      </c>
      <c r="HW14" s="6">
        <v>7</v>
      </c>
      <c r="HX14" s="7">
        <v>2</v>
      </c>
      <c r="HY14" s="6">
        <v>0</v>
      </c>
      <c r="HZ14" s="7">
        <v>12</v>
      </c>
      <c r="IA14" s="6">
        <v>7</v>
      </c>
      <c r="IB14" s="7">
        <v>11</v>
      </c>
      <c r="IC14" s="6">
        <v>2</v>
      </c>
      <c r="ID14" s="7">
        <v>10</v>
      </c>
      <c r="IE14" s="6">
        <v>9</v>
      </c>
      <c r="IF14" s="7">
        <v>11</v>
      </c>
      <c r="IG14" s="6">
        <v>0</v>
      </c>
      <c r="IH14" s="7">
        <v>12</v>
      </c>
      <c r="II14" s="6">
        <v>7</v>
      </c>
      <c r="IJ14" s="7">
        <v>12</v>
      </c>
      <c r="IK14" s="6">
        <v>2</v>
      </c>
      <c r="IL14" s="7">
        <v>10</v>
      </c>
      <c r="IM14" s="6">
        <v>9</v>
      </c>
      <c r="IN14" s="7">
        <v>12</v>
      </c>
      <c r="IO14" s="6">
        <v>1</v>
      </c>
      <c r="IP14" s="7">
        <v>8</v>
      </c>
      <c r="IQ14" s="6">
        <v>8</v>
      </c>
      <c r="IR14" s="7">
        <v>8</v>
      </c>
      <c r="IS14" s="6">
        <v>3</v>
      </c>
      <c r="IT14" s="7">
        <v>6</v>
      </c>
      <c r="IU14" s="6">
        <v>10</v>
      </c>
      <c r="IV14" s="7">
        <v>6</v>
      </c>
      <c r="IW14" s="6">
        <v>1</v>
      </c>
      <c r="IX14" s="7">
        <v>8</v>
      </c>
      <c r="IY14" s="6">
        <v>8</v>
      </c>
      <c r="IZ14" s="7">
        <v>8</v>
      </c>
      <c r="JA14" s="6">
        <v>3</v>
      </c>
      <c r="JB14" s="7">
        <v>6</v>
      </c>
      <c r="JC14" s="6">
        <v>10</v>
      </c>
      <c r="JD14" s="7">
        <v>6</v>
      </c>
      <c r="JE14" s="6">
        <v>3</v>
      </c>
      <c r="JF14" s="7">
        <v>1</v>
      </c>
      <c r="JG14" s="6">
        <v>11</v>
      </c>
      <c r="JH14" s="7">
        <v>0</v>
      </c>
      <c r="JI14" s="6">
        <v>5</v>
      </c>
      <c r="JJ14" s="7">
        <v>0</v>
      </c>
      <c r="JK14" s="6">
        <v>13</v>
      </c>
      <c r="JL14" s="7">
        <v>0</v>
      </c>
      <c r="JM14" s="6">
        <v>6</v>
      </c>
      <c r="JN14" s="7">
        <v>1</v>
      </c>
      <c r="JO14" s="6">
        <v>16</v>
      </c>
      <c r="JP14" s="7">
        <v>0</v>
      </c>
      <c r="JQ14" s="6">
        <v>2</v>
      </c>
      <c r="JR14" s="7">
        <v>1</v>
      </c>
      <c r="JS14" s="6">
        <v>10</v>
      </c>
      <c r="JT14" s="7">
        <v>0</v>
      </c>
      <c r="JU14" s="6">
        <v>3</v>
      </c>
      <c r="JV14" s="7">
        <v>8</v>
      </c>
      <c r="JW14" s="6">
        <v>12</v>
      </c>
      <c r="JX14" s="7">
        <v>7</v>
      </c>
    </row>
    <row r="15" spans="1:284" x14ac:dyDescent="0.25">
      <c r="A15" s="4">
        <v>12</v>
      </c>
      <c r="B15" s="4">
        <v>6</v>
      </c>
      <c r="C15" s="4">
        <v>60</v>
      </c>
      <c r="D15" s="4">
        <v>170</v>
      </c>
      <c r="E15" s="6">
        <v>1</v>
      </c>
      <c r="F15" s="7">
        <v>23</v>
      </c>
      <c r="G15" s="6" t="e">
        <f>NA()</f>
        <v>#N/A</v>
      </c>
      <c r="H15" s="7" t="e">
        <f>NA()</f>
        <v>#N/A</v>
      </c>
      <c r="I15" s="6">
        <v>1</v>
      </c>
      <c r="J15" s="7">
        <v>23</v>
      </c>
      <c r="K15" s="6">
        <v>4</v>
      </c>
      <c r="L15" s="7">
        <v>23</v>
      </c>
      <c r="M15" s="6">
        <v>1</v>
      </c>
      <c r="N15" s="7">
        <v>23</v>
      </c>
      <c r="O15" s="6" t="e">
        <f>NA()</f>
        <v>#N/A</v>
      </c>
      <c r="P15" s="7" t="e">
        <f>NA()</f>
        <v>#N/A</v>
      </c>
      <c r="Q15" s="6">
        <v>2</v>
      </c>
      <c r="R15" s="7">
        <v>23</v>
      </c>
      <c r="S15" s="6" t="e">
        <f>NA()</f>
        <v>#N/A</v>
      </c>
      <c r="T15" s="7" t="e">
        <f>NA()</f>
        <v>#N/A</v>
      </c>
      <c r="U15" s="6">
        <v>0</v>
      </c>
      <c r="V15" s="7">
        <v>23</v>
      </c>
      <c r="W15" s="6">
        <v>2</v>
      </c>
      <c r="X15" s="7">
        <v>23</v>
      </c>
      <c r="Y15" s="6">
        <v>1</v>
      </c>
      <c r="Z15" s="7">
        <v>23</v>
      </c>
      <c r="AA15" s="6">
        <v>4</v>
      </c>
      <c r="AB15" s="7">
        <v>23</v>
      </c>
      <c r="AC15" s="6">
        <v>1</v>
      </c>
      <c r="AD15" s="7">
        <v>12</v>
      </c>
      <c r="AE15" s="6">
        <v>3</v>
      </c>
      <c r="AF15" s="7">
        <v>12</v>
      </c>
      <c r="AG15" s="6">
        <v>1</v>
      </c>
      <c r="AH15" s="7">
        <v>24</v>
      </c>
      <c r="AI15" s="6" t="e">
        <f>NA()</f>
        <v>#N/A</v>
      </c>
      <c r="AJ15" s="7" t="e">
        <f>NA()</f>
        <v>#N/A</v>
      </c>
      <c r="AK15" s="6">
        <v>1</v>
      </c>
      <c r="AL15" s="7">
        <v>24</v>
      </c>
      <c r="AM15" s="6" t="e">
        <f>NA()</f>
        <v>#N/A</v>
      </c>
      <c r="AN15" s="7" t="e">
        <f>NA()</f>
        <v>#N/A</v>
      </c>
      <c r="AO15" s="6">
        <v>1</v>
      </c>
      <c r="AP15" s="7">
        <v>24</v>
      </c>
      <c r="AQ15" s="6" t="e">
        <f>NA()</f>
        <v>#N/A</v>
      </c>
      <c r="AR15" s="7" t="e">
        <f>NA()</f>
        <v>#N/A</v>
      </c>
      <c r="AS15" s="6">
        <v>2</v>
      </c>
      <c r="AT15" s="7">
        <v>24</v>
      </c>
      <c r="AU15" s="6" t="e">
        <f>NA()</f>
        <v>#N/A</v>
      </c>
      <c r="AV15" s="7" t="e">
        <f>NA()</f>
        <v>#N/A</v>
      </c>
      <c r="AW15" s="6">
        <v>0</v>
      </c>
      <c r="AX15" s="7">
        <v>24</v>
      </c>
      <c r="AY15" s="6">
        <v>4</v>
      </c>
      <c r="AZ15" s="7">
        <v>24</v>
      </c>
      <c r="BA15" s="6">
        <v>1</v>
      </c>
      <c r="BB15" s="7">
        <v>24</v>
      </c>
      <c r="BC15" s="6">
        <v>5</v>
      </c>
      <c r="BD15" s="7">
        <v>24</v>
      </c>
      <c r="BE15" s="6">
        <v>0</v>
      </c>
      <c r="BF15" s="7">
        <v>14</v>
      </c>
      <c r="BG15" s="6">
        <v>2</v>
      </c>
      <c r="BH15" s="7">
        <v>14</v>
      </c>
      <c r="BI15" s="6">
        <v>1</v>
      </c>
      <c r="BJ15" s="7">
        <v>12</v>
      </c>
      <c r="BK15" s="6">
        <v>5</v>
      </c>
      <c r="BL15" s="7">
        <v>9</v>
      </c>
      <c r="BM15" s="6">
        <v>1</v>
      </c>
      <c r="BN15" s="7">
        <v>10</v>
      </c>
      <c r="BO15" s="6">
        <v>5</v>
      </c>
      <c r="BP15" s="7">
        <v>7</v>
      </c>
      <c r="BQ15" s="6">
        <v>2</v>
      </c>
      <c r="BR15" s="7">
        <v>20</v>
      </c>
      <c r="BS15" s="6">
        <v>7</v>
      </c>
      <c r="BT15" s="7">
        <v>17</v>
      </c>
      <c r="BU15" s="6">
        <v>2</v>
      </c>
      <c r="BV15" s="7">
        <v>18</v>
      </c>
      <c r="BW15" s="6">
        <v>7</v>
      </c>
      <c r="BX15" s="7">
        <v>15</v>
      </c>
      <c r="BY15" s="6">
        <v>0</v>
      </c>
      <c r="BZ15" s="7">
        <v>13</v>
      </c>
      <c r="CA15" s="6">
        <v>3</v>
      </c>
      <c r="CB15" s="7">
        <v>14</v>
      </c>
      <c r="CC15" s="6">
        <v>0</v>
      </c>
      <c r="CD15" s="7">
        <v>7</v>
      </c>
      <c r="CE15" s="6">
        <v>4</v>
      </c>
      <c r="CF15" s="7">
        <v>7</v>
      </c>
      <c r="CG15" s="6">
        <v>1</v>
      </c>
      <c r="CH15" s="7">
        <v>23</v>
      </c>
      <c r="CI15" s="6">
        <v>6</v>
      </c>
      <c r="CJ15" s="7">
        <v>22</v>
      </c>
      <c r="CK15" s="6">
        <v>1</v>
      </c>
      <c r="CL15" s="7">
        <v>14</v>
      </c>
      <c r="CM15" s="6">
        <v>7</v>
      </c>
      <c r="CN15" s="7">
        <v>13</v>
      </c>
      <c r="CO15" s="6">
        <v>3</v>
      </c>
      <c r="CP15" s="7">
        <v>18</v>
      </c>
      <c r="CQ15" s="6">
        <v>8</v>
      </c>
      <c r="CR15" s="7">
        <v>16</v>
      </c>
      <c r="CS15" s="6">
        <v>2</v>
      </c>
      <c r="CT15" s="7">
        <v>13</v>
      </c>
      <c r="CU15" s="6">
        <v>7</v>
      </c>
      <c r="CV15" s="7">
        <v>11</v>
      </c>
      <c r="CW15" s="6">
        <v>4</v>
      </c>
      <c r="CX15" s="7">
        <v>27</v>
      </c>
      <c r="CY15" s="6">
        <v>12</v>
      </c>
      <c r="CZ15" s="7">
        <v>25</v>
      </c>
      <c r="DA15" s="6">
        <v>3</v>
      </c>
      <c r="DB15" s="7">
        <v>22</v>
      </c>
      <c r="DC15" s="6">
        <v>11</v>
      </c>
      <c r="DD15" s="7">
        <v>20</v>
      </c>
      <c r="DE15" s="6">
        <v>0</v>
      </c>
      <c r="DF15" s="7">
        <v>3</v>
      </c>
      <c r="DG15" s="6">
        <v>5</v>
      </c>
      <c r="DH15" s="7">
        <v>2</v>
      </c>
      <c r="DI15" s="6">
        <v>0</v>
      </c>
      <c r="DJ15" s="7">
        <v>3</v>
      </c>
      <c r="DK15" s="6">
        <v>5</v>
      </c>
      <c r="DL15" s="7">
        <v>2</v>
      </c>
      <c r="DM15" s="6">
        <v>1</v>
      </c>
      <c r="DN15" s="7">
        <v>9</v>
      </c>
      <c r="DO15" s="6">
        <v>7</v>
      </c>
      <c r="DP15" s="7">
        <v>5</v>
      </c>
      <c r="DQ15" s="6">
        <v>1</v>
      </c>
      <c r="DR15" s="7">
        <v>9</v>
      </c>
      <c r="DS15" s="6">
        <v>7</v>
      </c>
      <c r="DT15" s="7">
        <v>5</v>
      </c>
      <c r="DU15" s="6">
        <v>1</v>
      </c>
      <c r="DV15" s="7">
        <v>5</v>
      </c>
      <c r="DW15" s="6">
        <v>6</v>
      </c>
      <c r="DX15" s="7">
        <v>3</v>
      </c>
      <c r="DY15" s="6">
        <v>1</v>
      </c>
      <c r="DZ15" s="7">
        <v>5</v>
      </c>
      <c r="EA15" s="6">
        <v>6</v>
      </c>
      <c r="EB15" s="7">
        <v>3</v>
      </c>
      <c r="EC15" s="6">
        <v>2</v>
      </c>
      <c r="ED15" s="7">
        <v>11</v>
      </c>
      <c r="EE15" s="6">
        <v>8</v>
      </c>
      <c r="EF15" s="7">
        <v>6</v>
      </c>
      <c r="EG15" s="6">
        <v>2</v>
      </c>
      <c r="EH15" s="7">
        <v>11</v>
      </c>
      <c r="EI15" s="6">
        <v>8</v>
      </c>
      <c r="EJ15" s="7">
        <v>6</v>
      </c>
      <c r="EK15" s="6">
        <v>0</v>
      </c>
      <c r="EL15" s="7">
        <v>27</v>
      </c>
      <c r="EM15" s="6">
        <v>0</v>
      </c>
      <c r="EN15" s="7">
        <v>29</v>
      </c>
      <c r="EO15" s="6" t="e">
        <f>NA()</f>
        <v>#N/A</v>
      </c>
      <c r="EP15" s="7" t="e">
        <f>NA()</f>
        <v>#N/A</v>
      </c>
      <c r="EQ15" s="6" t="e">
        <f>NA()</f>
        <v>#N/A</v>
      </c>
      <c r="ER15" s="7" t="e">
        <f>NA()</f>
        <v>#N/A</v>
      </c>
      <c r="ES15" s="6">
        <v>0</v>
      </c>
      <c r="ET15" s="7">
        <v>30</v>
      </c>
      <c r="EU15" s="6">
        <v>0</v>
      </c>
      <c r="EV15" s="7">
        <v>31</v>
      </c>
      <c r="EW15" s="6" t="e">
        <f>NA()</f>
        <v>#N/A</v>
      </c>
      <c r="EX15" s="7" t="e">
        <f>NA()</f>
        <v>#N/A</v>
      </c>
      <c r="EY15" s="6" t="e">
        <f>NA()</f>
        <v>#N/A</v>
      </c>
      <c r="EZ15" s="7" t="e">
        <f>NA()</f>
        <v>#N/A</v>
      </c>
      <c r="FA15" s="6">
        <v>0</v>
      </c>
      <c r="FB15" s="7">
        <v>20</v>
      </c>
      <c r="FC15" s="6">
        <v>0</v>
      </c>
      <c r="FD15" s="7">
        <v>18</v>
      </c>
      <c r="FE15" s="6">
        <v>0</v>
      </c>
      <c r="FF15" s="7">
        <v>14</v>
      </c>
      <c r="FG15" s="6">
        <v>2</v>
      </c>
      <c r="FH15" s="7">
        <v>14</v>
      </c>
      <c r="FI15" s="6">
        <v>0</v>
      </c>
      <c r="FJ15" s="7">
        <v>24</v>
      </c>
      <c r="FK15" s="6">
        <v>0</v>
      </c>
      <c r="FL15" s="7">
        <v>25</v>
      </c>
      <c r="FM15" s="6">
        <v>0</v>
      </c>
      <c r="FN15" s="7">
        <v>22</v>
      </c>
      <c r="FO15" s="6">
        <v>2</v>
      </c>
      <c r="FP15" s="7">
        <v>22</v>
      </c>
      <c r="FQ15" s="6">
        <v>0</v>
      </c>
      <c r="FR15" s="7">
        <v>14</v>
      </c>
      <c r="FS15" s="6">
        <v>1</v>
      </c>
      <c r="FT15" s="7">
        <v>14</v>
      </c>
      <c r="FU15" s="6">
        <v>0</v>
      </c>
      <c r="FV15" s="7">
        <v>8</v>
      </c>
      <c r="FW15" s="6">
        <v>2</v>
      </c>
      <c r="FX15" s="7">
        <v>7</v>
      </c>
      <c r="FY15" s="6">
        <v>0</v>
      </c>
      <c r="FZ15" s="7">
        <v>17</v>
      </c>
      <c r="GA15" s="6">
        <v>1</v>
      </c>
      <c r="GB15" s="7">
        <v>18</v>
      </c>
      <c r="GC15" s="6">
        <v>0</v>
      </c>
      <c r="GD15" s="7">
        <v>14</v>
      </c>
      <c r="GE15" s="6">
        <v>2</v>
      </c>
      <c r="GF15" s="7">
        <v>14</v>
      </c>
      <c r="GG15" s="6">
        <v>0</v>
      </c>
      <c r="GH15" s="7">
        <v>7</v>
      </c>
      <c r="GI15" s="6">
        <v>1</v>
      </c>
      <c r="GJ15" s="7">
        <v>8</v>
      </c>
      <c r="GK15" s="6">
        <v>0</v>
      </c>
      <c r="GL15" s="7">
        <v>4</v>
      </c>
      <c r="GM15" s="6">
        <v>2</v>
      </c>
      <c r="GN15" s="7">
        <v>4</v>
      </c>
      <c r="GO15" s="6">
        <v>0</v>
      </c>
      <c r="GP15" s="7">
        <v>7</v>
      </c>
      <c r="GQ15" s="6">
        <v>1</v>
      </c>
      <c r="GR15" s="7">
        <v>8</v>
      </c>
      <c r="GS15" s="6">
        <v>0</v>
      </c>
      <c r="GT15" s="7">
        <v>4</v>
      </c>
      <c r="GU15" s="6">
        <v>2</v>
      </c>
      <c r="GV15" s="7">
        <v>4</v>
      </c>
      <c r="GW15" s="6">
        <v>0</v>
      </c>
      <c r="GX15" s="7">
        <v>5</v>
      </c>
      <c r="GY15" s="6">
        <v>1</v>
      </c>
      <c r="GZ15" s="7">
        <v>3</v>
      </c>
      <c r="HA15" s="6">
        <v>0</v>
      </c>
      <c r="HB15" s="7">
        <v>2</v>
      </c>
      <c r="HC15" s="6">
        <v>2</v>
      </c>
      <c r="HD15" s="7">
        <v>1</v>
      </c>
      <c r="HE15" s="6">
        <v>0</v>
      </c>
      <c r="HF15" s="7">
        <v>6</v>
      </c>
      <c r="HG15" s="6">
        <v>1</v>
      </c>
      <c r="HH15" s="7">
        <v>3</v>
      </c>
      <c r="HI15" s="6">
        <v>0</v>
      </c>
      <c r="HJ15" s="7">
        <v>2</v>
      </c>
      <c r="HK15" s="6">
        <v>2</v>
      </c>
      <c r="HL15" s="7">
        <v>1</v>
      </c>
      <c r="HM15" s="6">
        <v>0</v>
      </c>
      <c r="HN15" s="7">
        <v>29</v>
      </c>
      <c r="HO15" s="6">
        <v>4</v>
      </c>
      <c r="HP15" s="7">
        <v>28</v>
      </c>
      <c r="HQ15" s="6">
        <v>0</v>
      </c>
      <c r="HR15" s="7">
        <v>32</v>
      </c>
      <c r="HS15" s="6">
        <v>4</v>
      </c>
      <c r="HT15" s="7">
        <v>30</v>
      </c>
      <c r="HU15" s="6">
        <v>0</v>
      </c>
      <c r="HV15" s="7">
        <v>8</v>
      </c>
      <c r="HW15" s="6">
        <v>1</v>
      </c>
      <c r="HX15" s="7">
        <v>4</v>
      </c>
      <c r="HY15" s="6">
        <v>0</v>
      </c>
      <c r="HZ15" s="7">
        <v>17</v>
      </c>
      <c r="IA15" s="6">
        <v>0</v>
      </c>
      <c r="IB15" s="7">
        <v>16</v>
      </c>
      <c r="IC15" s="6">
        <v>0</v>
      </c>
      <c r="ID15" s="7">
        <v>15</v>
      </c>
      <c r="IE15" s="6">
        <v>2</v>
      </c>
      <c r="IF15" s="7">
        <v>16</v>
      </c>
      <c r="IG15" s="6">
        <v>0</v>
      </c>
      <c r="IH15" s="7">
        <v>17</v>
      </c>
      <c r="II15" s="6">
        <v>0</v>
      </c>
      <c r="IJ15" s="7">
        <v>16</v>
      </c>
      <c r="IK15" s="6">
        <v>0</v>
      </c>
      <c r="IL15" s="7">
        <v>15</v>
      </c>
      <c r="IM15" s="6">
        <v>2</v>
      </c>
      <c r="IN15" s="7">
        <v>16</v>
      </c>
      <c r="IO15" s="6">
        <v>0</v>
      </c>
      <c r="IP15" s="7">
        <v>12</v>
      </c>
      <c r="IQ15" s="6">
        <v>1</v>
      </c>
      <c r="IR15" s="7">
        <v>13</v>
      </c>
      <c r="IS15" s="6">
        <v>0</v>
      </c>
      <c r="IT15" s="7">
        <v>9</v>
      </c>
      <c r="IU15" s="6">
        <v>2</v>
      </c>
      <c r="IV15" s="7">
        <v>10</v>
      </c>
      <c r="IW15" s="6">
        <v>0</v>
      </c>
      <c r="IX15" s="7">
        <v>12</v>
      </c>
      <c r="IY15" s="6">
        <v>1</v>
      </c>
      <c r="IZ15" s="7">
        <v>14</v>
      </c>
      <c r="JA15" s="6">
        <v>0</v>
      </c>
      <c r="JB15" s="7">
        <v>9</v>
      </c>
      <c r="JC15" s="6">
        <v>2</v>
      </c>
      <c r="JD15" s="7">
        <v>10</v>
      </c>
      <c r="JE15" s="6">
        <v>0</v>
      </c>
      <c r="JF15" s="7">
        <v>2</v>
      </c>
      <c r="JG15" s="6">
        <v>2</v>
      </c>
      <c r="JH15" s="7">
        <v>1</v>
      </c>
      <c r="JI15" s="6">
        <v>2</v>
      </c>
      <c r="JJ15" s="7">
        <v>0</v>
      </c>
      <c r="JK15" s="6">
        <v>8</v>
      </c>
      <c r="JL15" s="7">
        <v>0</v>
      </c>
      <c r="JM15" s="6">
        <v>3</v>
      </c>
      <c r="JN15" s="7">
        <v>1</v>
      </c>
      <c r="JO15" s="6">
        <v>11</v>
      </c>
      <c r="JP15" s="7">
        <v>0</v>
      </c>
      <c r="JQ15" s="6">
        <v>0</v>
      </c>
      <c r="JR15" s="7">
        <v>2</v>
      </c>
      <c r="JS15" s="6">
        <v>5</v>
      </c>
      <c r="JT15" s="7">
        <v>1</v>
      </c>
      <c r="JU15" s="6">
        <v>1</v>
      </c>
      <c r="JV15" s="7">
        <v>10</v>
      </c>
      <c r="JW15" s="6">
        <v>7</v>
      </c>
      <c r="JX15" s="7">
        <v>8</v>
      </c>
    </row>
    <row r="16" spans="1:284" x14ac:dyDescent="0.25">
      <c r="A16" s="4">
        <v>13</v>
      </c>
      <c r="B16" s="4">
        <v>7</v>
      </c>
      <c r="C16" s="4">
        <v>100</v>
      </c>
      <c r="D16" s="4">
        <v>200</v>
      </c>
      <c r="E16" s="6" t="e">
        <f>NA()</f>
        <v>#N/A</v>
      </c>
      <c r="F16" s="7" t="e">
        <f>NA()</f>
        <v>#N/A</v>
      </c>
      <c r="G16" s="6" t="e">
        <f>NA()</f>
        <v>#N/A</v>
      </c>
      <c r="H16" s="7" t="e">
        <f>NA()</f>
        <v>#N/A</v>
      </c>
      <c r="I16" s="6" t="e">
        <f>NA()</f>
        <v>#N/A</v>
      </c>
      <c r="J16" s="7" t="e">
        <f>NA()</f>
        <v>#N/A</v>
      </c>
      <c r="K16" s="6">
        <v>1</v>
      </c>
      <c r="L16" s="7">
        <v>29</v>
      </c>
      <c r="M16" s="6" t="e">
        <f>NA()</f>
        <v>#N/A</v>
      </c>
      <c r="N16" s="7" t="e">
        <f>NA()</f>
        <v>#N/A</v>
      </c>
      <c r="O16" s="6" t="e">
        <f>NA()</f>
        <v>#N/A</v>
      </c>
      <c r="P16" s="7" t="e">
        <f>NA()</f>
        <v>#N/A</v>
      </c>
      <c r="Q16" s="6" t="e">
        <f>NA()</f>
        <v>#N/A</v>
      </c>
      <c r="R16" s="7" t="e">
        <f>NA()</f>
        <v>#N/A</v>
      </c>
      <c r="S16" s="6" t="e">
        <f>NA()</f>
        <v>#N/A</v>
      </c>
      <c r="T16" s="7" t="e">
        <f>NA()</f>
        <v>#N/A</v>
      </c>
      <c r="U16" s="6">
        <v>0</v>
      </c>
      <c r="V16" s="7">
        <v>31</v>
      </c>
      <c r="W16" s="6">
        <v>0</v>
      </c>
      <c r="X16" s="7">
        <v>29</v>
      </c>
      <c r="Y16" s="6">
        <v>1</v>
      </c>
      <c r="Z16" s="7">
        <v>31</v>
      </c>
      <c r="AA16" s="6">
        <v>1</v>
      </c>
      <c r="AB16" s="7">
        <v>29</v>
      </c>
      <c r="AC16" s="6">
        <v>1</v>
      </c>
      <c r="AD16" s="7">
        <v>20</v>
      </c>
      <c r="AE16" s="6">
        <v>1</v>
      </c>
      <c r="AF16" s="7">
        <v>18</v>
      </c>
      <c r="AG16" s="6" t="e">
        <f>NA()</f>
        <v>#N/A</v>
      </c>
      <c r="AH16" s="7" t="e">
        <f>NA()</f>
        <v>#N/A</v>
      </c>
      <c r="AI16" s="6" t="e">
        <f>NA()</f>
        <v>#N/A</v>
      </c>
      <c r="AJ16" s="7" t="e">
        <f>NA()</f>
        <v>#N/A</v>
      </c>
      <c r="AK16" s="6" t="e">
        <f>NA()</f>
        <v>#N/A</v>
      </c>
      <c r="AL16" s="7" t="e">
        <f>NA()</f>
        <v>#N/A</v>
      </c>
      <c r="AM16" s="6" t="e">
        <f>NA()</f>
        <v>#N/A</v>
      </c>
      <c r="AN16" s="7" t="e">
        <f>NA()</f>
        <v>#N/A</v>
      </c>
      <c r="AO16" s="6" t="e">
        <f>NA()</f>
        <v>#N/A</v>
      </c>
      <c r="AP16" s="7" t="e">
        <f>NA()</f>
        <v>#N/A</v>
      </c>
      <c r="AQ16" s="6" t="e">
        <f>NA()</f>
        <v>#N/A</v>
      </c>
      <c r="AR16" s="7" t="e">
        <f>NA()</f>
        <v>#N/A</v>
      </c>
      <c r="AS16" s="6" t="e">
        <f>NA()</f>
        <v>#N/A</v>
      </c>
      <c r="AT16" s="7" t="e">
        <f>NA()</f>
        <v>#N/A</v>
      </c>
      <c r="AU16" s="6" t="e">
        <f>NA()</f>
        <v>#N/A</v>
      </c>
      <c r="AV16" s="7" t="e">
        <f>NA()</f>
        <v>#N/A</v>
      </c>
      <c r="AW16" s="6">
        <v>0</v>
      </c>
      <c r="AX16" s="7">
        <v>33</v>
      </c>
      <c r="AY16" s="6">
        <v>2</v>
      </c>
      <c r="AZ16" s="7">
        <v>34</v>
      </c>
      <c r="BA16" s="6">
        <v>1</v>
      </c>
      <c r="BB16" s="7">
        <v>33</v>
      </c>
      <c r="BC16" s="6">
        <v>2</v>
      </c>
      <c r="BD16" s="7">
        <v>34</v>
      </c>
      <c r="BE16" s="6">
        <v>0</v>
      </c>
      <c r="BF16" s="7">
        <v>22</v>
      </c>
      <c r="BG16" s="6">
        <v>0</v>
      </c>
      <c r="BH16" s="7">
        <v>21</v>
      </c>
      <c r="BI16" s="6">
        <v>1</v>
      </c>
      <c r="BJ16" s="7">
        <v>15</v>
      </c>
      <c r="BK16" s="6">
        <v>3</v>
      </c>
      <c r="BL16" s="7">
        <v>12</v>
      </c>
      <c r="BM16" s="6">
        <v>1</v>
      </c>
      <c r="BN16" s="7">
        <v>14</v>
      </c>
      <c r="BO16" s="6">
        <v>3</v>
      </c>
      <c r="BP16" s="7">
        <v>11</v>
      </c>
      <c r="BQ16" s="6">
        <v>2</v>
      </c>
      <c r="BR16" s="7">
        <v>24</v>
      </c>
      <c r="BS16" s="6">
        <v>5</v>
      </c>
      <c r="BT16" s="7">
        <v>21</v>
      </c>
      <c r="BU16" s="6">
        <v>2</v>
      </c>
      <c r="BV16" s="7">
        <v>23</v>
      </c>
      <c r="BW16" s="6">
        <v>5</v>
      </c>
      <c r="BX16" s="7">
        <v>20</v>
      </c>
      <c r="BY16" s="6">
        <v>0</v>
      </c>
      <c r="BZ16" s="7">
        <v>20</v>
      </c>
      <c r="CA16" s="6">
        <v>2</v>
      </c>
      <c r="CB16" s="7">
        <v>21</v>
      </c>
      <c r="CC16" s="6">
        <v>0</v>
      </c>
      <c r="CD16" s="7">
        <v>15</v>
      </c>
      <c r="CE16" s="6">
        <v>2</v>
      </c>
      <c r="CF16" s="7">
        <v>15</v>
      </c>
      <c r="CG16" s="6">
        <v>1</v>
      </c>
      <c r="CH16" s="7">
        <v>32</v>
      </c>
      <c r="CI16" s="6">
        <v>4</v>
      </c>
      <c r="CJ16" s="7">
        <v>31</v>
      </c>
      <c r="CK16" s="6">
        <v>1</v>
      </c>
      <c r="CL16" s="7">
        <v>25</v>
      </c>
      <c r="CM16" s="6">
        <v>4</v>
      </c>
      <c r="CN16" s="7">
        <v>25</v>
      </c>
      <c r="CO16" s="6">
        <v>3</v>
      </c>
      <c r="CP16" s="7">
        <v>21</v>
      </c>
      <c r="CQ16" s="6">
        <v>5</v>
      </c>
      <c r="CR16" s="7">
        <v>19</v>
      </c>
      <c r="CS16" s="6">
        <v>2</v>
      </c>
      <c r="CT16" s="7">
        <v>17</v>
      </c>
      <c r="CU16" s="6">
        <v>4</v>
      </c>
      <c r="CV16" s="7">
        <v>15</v>
      </c>
      <c r="CW16" s="6">
        <v>4</v>
      </c>
      <c r="CX16" s="7">
        <v>30</v>
      </c>
      <c r="CY16" s="6">
        <v>7</v>
      </c>
      <c r="CZ16" s="7">
        <v>28</v>
      </c>
      <c r="DA16" s="6">
        <v>3</v>
      </c>
      <c r="DB16" s="7">
        <v>27</v>
      </c>
      <c r="DC16" s="6">
        <v>6</v>
      </c>
      <c r="DD16" s="7">
        <v>24</v>
      </c>
      <c r="DE16" s="6">
        <v>0</v>
      </c>
      <c r="DF16" s="7">
        <v>9</v>
      </c>
      <c r="DG16" s="6">
        <v>2</v>
      </c>
      <c r="DH16" s="7">
        <v>8</v>
      </c>
      <c r="DI16" s="6">
        <v>0</v>
      </c>
      <c r="DJ16" s="7">
        <v>6</v>
      </c>
      <c r="DK16" s="6">
        <v>2</v>
      </c>
      <c r="DL16" s="7">
        <v>4</v>
      </c>
      <c r="DM16" s="6">
        <v>1</v>
      </c>
      <c r="DN16" s="7">
        <v>15</v>
      </c>
      <c r="DO16" s="6">
        <v>4</v>
      </c>
      <c r="DP16" s="7">
        <v>14</v>
      </c>
      <c r="DQ16" s="6">
        <v>1</v>
      </c>
      <c r="DR16" s="7">
        <v>14</v>
      </c>
      <c r="DS16" s="6">
        <v>4</v>
      </c>
      <c r="DT16" s="7">
        <v>9</v>
      </c>
      <c r="DU16" s="6">
        <v>1</v>
      </c>
      <c r="DV16" s="7">
        <v>11</v>
      </c>
      <c r="DW16" s="6">
        <v>3</v>
      </c>
      <c r="DX16" s="7">
        <v>9</v>
      </c>
      <c r="DY16" s="6">
        <v>1</v>
      </c>
      <c r="DZ16" s="7">
        <v>9</v>
      </c>
      <c r="EA16" s="6">
        <v>3</v>
      </c>
      <c r="EB16" s="7">
        <v>6</v>
      </c>
      <c r="EC16" s="6">
        <v>2</v>
      </c>
      <c r="ED16" s="7">
        <v>17</v>
      </c>
      <c r="EE16" s="6">
        <v>5</v>
      </c>
      <c r="EF16" s="7">
        <v>15</v>
      </c>
      <c r="EG16" s="6">
        <v>2</v>
      </c>
      <c r="EH16" s="7">
        <v>17</v>
      </c>
      <c r="EI16" s="6">
        <v>5</v>
      </c>
      <c r="EJ16" s="7">
        <v>11</v>
      </c>
      <c r="EK16" s="6">
        <v>0</v>
      </c>
      <c r="EL16" s="7">
        <v>30</v>
      </c>
      <c r="EM16" s="6">
        <v>0</v>
      </c>
      <c r="EN16" s="7">
        <v>32</v>
      </c>
      <c r="EO16" s="6" t="e">
        <f>NA()</f>
        <v>#N/A</v>
      </c>
      <c r="EP16" s="7" t="e">
        <f>NA()</f>
        <v>#N/A</v>
      </c>
      <c r="EQ16" s="6" t="e">
        <f>NA()</f>
        <v>#N/A</v>
      </c>
      <c r="ER16" s="7" t="e">
        <f>NA()</f>
        <v>#N/A</v>
      </c>
      <c r="ES16" s="6">
        <v>0</v>
      </c>
      <c r="ET16" s="7">
        <v>31</v>
      </c>
      <c r="EU16" s="6">
        <v>0</v>
      </c>
      <c r="EV16" s="7">
        <v>32</v>
      </c>
      <c r="EW16" s="6" t="e">
        <f>NA()</f>
        <v>#N/A</v>
      </c>
      <c r="EX16" s="7" t="e">
        <f>NA()</f>
        <v>#N/A</v>
      </c>
      <c r="EY16" s="6" t="e">
        <f>NA()</f>
        <v>#N/A</v>
      </c>
      <c r="EZ16" s="7" t="e">
        <f>NA()</f>
        <v>#N/A</v>
      </c>
      <c r="FA16" s="6">
        <v>0</v>
      </c>
      <c r="FB16" s="7">
        <v>25</v>
      </c>
      <c r="FC16" s="6">
        <v>0</v>
      </c>
      <c r="FD16" s="7">
        <v>25</v>
      </c>
      <c r="FE16" s="6">
        <v>0</v>
      </c>
      <c r="FF16" s="7">
        <v>22</v>
      </c>
      <c r="FG16" s="6">
        <v>0</v>
      </c>
      <c r="FH16" s="7">
        <v>21</v>
      </c>
      <c r="FI16" s="6">
        <v>0</v>
      </c>
      <c r="FJ16" s="7">
        <v>28</v>
      </c>
      <c r="FK16" s="6">
        <v>0</v>
      </c>
      <c r="FL16" s="7">
        <v>28</v>
      </c>
      <c r="FM16" s="6">
        <v>0</v>
      </c>
      <c r="FN16" s="7">
        <v>25</v>
      </c>
      <c r="FO16" s="6">
        <v>0</v>
      </c>
      <c r="FP16" s="7">
        <v>26</v>
      </c>
      <c r="FQ16" s="6">
        <v>0</v>
      </c>
      <c r="FR16" s="7">
        <v>21</v>
      </c>
      <c r="FS16" s="6">
        <v>0</v>
      </c>
      <c r="FT16" s="7">
        <v>21</v>
      </c>
      <c r="FU16" s="6">
        <v>0</v>
      </c>
      <c r="FV16" s="7">
        <v>15</v>
      </c>
      <c r="FW16" s="6">
        <v>0</v>
      </c>
      <c r="FX16" s="7">
        <v>15</v>
      </c>
      <c r="FY16" s="6">
        <v>0</v>
      </c>
      <c r="FZ16" s="7">
        <v>24</v>
      </c>
      <c r="GA16" s="6">
        <v>0</v>
      </c>
      <c r="GB16" s="7">
        <v>24</v>
      </c>
      <c r="GC16" s="6">
        <v>0</v>
      </c>
      <c r="GD16" s="7">
        <v>21</v>
      </c>
      <c r="GE16" s="6">
        <v>0</v>
      </c>
      <c r="GF16" s="7">
        <v>19</v>
      </c>
      <c r="GG16" s="6">
        <v>0</v>
      </c>
      <c r="GH16" s="7">
        <v>13</v>
      </c>
      <c r="GI16" s="6">
        <v>0</v>
      </c>
      <c r="GJ16" s="7">
        <v>15</v>
      </c>
      <c r="GK16" s="6">
        <v>0</v>
      </c>
      <c r="GL16" s="7">
        <v>9</v>
      </c>
      <c r="GM16" s="6">
        <v>0</v>
      </c>
      <c r="GN16" s="7">
        <v>10</v>
      </c>
      <c r="GO16" s="6">
        <v>0</v>
      </c>
      <c r="GP16" s="7">
        <v>13</v>
      </c>
      <c r="GQ16" s="6">
        <v>0</v>
      </c>
      <c r="GR16" s="7">
        <v>15</v>
      </c>
      <c r="GS16" s="6">
        <v>0</v>
      </c>
      <c r="GT16" s="7">
        <v>9</v>
      </c>
      <c r="GU16" s="6">
        <v>0</v>
      </c>
      <c r="GV16" s="7">
        <v>10</v>
      </c>
      <c r="GW16" s="6">
        <v>0</v>
      </c>
      <c r="GX16" s="7">
        <v>12</v>
      </c>
      <c r="GY16" s="6">
        <v>0</v>
      </c>
      <c r="GZ16" s="7">
        <v>9</v>
      </c>
      <c r="HA16" s="6">
        <v>0</v>
      </c>
      <c r="HB16" s="7">
        <v>5</v>
      </c>
      <c r="HC16" s="6">
        <v>0</v>
      </c>
      <c r="HD16" s="7">
        <v>4</v>
      </c>
      <c r="HE16" s="6">
        <v>0</v>
      </c>
      <c r="HF16" s="7">
        <v>12</v>
      </c>
      <c r="HG16" s="6">
        <v>0</v>
      </c>
      <c r="HH16" s="7">
        <v>9</v>
      </c>
      <c r="HI16" s="6">
        <v>0</v>
      </c>
      <c r="HJ16" s="7">
        <v>5</v>
      </c>
      <c r="HK16" s="6">
        <v>0</v>
      </c>
      <c r="HL16" s="7">
        <v>4</v>
      </c>
      <c r="HM16" s="6">
        <v>0</v>
      </c>
      <c r="HN16" s="7">
        <v>33</v>
      </c>
      <c r="HO16" s="6">
        <v>1</v>
      </c>
      <c r="HP16" s="7">
        <v>32</v>
      </c>
      <c r="HQ16" s="6">
        <v>0</v>
      </c>
      <c r="HR16" s="7">
        <v>34</v>
      </c>
      <c r="HS16" s="6">
        <v>1</v>
      </c>
      <c r="HT16" s="7">
        <v>32</v>
      </c>
      <c r="HU16" s="6">
        <v>0</v>
      </c>
      <c r="HV16" s="7">
        <v>15</v>
      </c>
      <c r="HW16" s="6">
        <v>0</v>
      </c>
      <c r="HX16" s="7">
        <v>10</v>
      </c>
      <c r="HY16" s="6">
        <v>0</v>
      </c>
      <c r="HZ16" s="7">
        <v>22</v>
      </c>
      <c r="IA16" s="6">
        <v>0</v>
      </c>
      <c r="IB16" s="7">
        <v>21</v>
      </c>
      <c r="IC16" s="6">
        <v>0</v>
      </c>
      <c r="ID16" s="7">
        <v>20</v>
      </c>
      <c r="IE16" s="6">
        <v>0</v>
      </c>
      <c r="IF16" s="7">
        <v>21</v>
      </c>
      <c r="IG16" s="6">
        <v>0</v>
      </c>
      <c r="IH16" s="7">
        <v>23</v>
      </c>
      <c r="II16" s="6">
        <v>0</v>
      </c>
      <c r="IJ16" s="7">
        <v>23</v>
      </c>
      <c r="IK16" s="6">
        <v>0</v>
      </c>
      <c r="IL16" s="7">
        <v>21</v>
      </c>
      <c r="IM16" s="6">
        <v>0</v>
      </c>
      <c r="IN16" s="7">
        <v>23</v>
      </c>
      <c r="IO16" s="6">
        <v>0</v>
      </c>
      <c r="IP16" s="7">
        <v>18</v>
      </c>
      <c r="IQ16" s="6">
        <v>0</v>
      </c>
      <c r="IR16" s="7">
        <v>19</v>
      </c>
      <c r="IS16" s="6">
        <v>0</v>
      </c>
      <c r="IT16" s="7">
        <v>15</v>
      </c>
      <c r="IU16" s="6">
        <v>0</v>
      </c>
      <c r="IV16" s="7">
        <v>15</v>
      </c>
      <c r="IW16" s="6">
        <v>0</v>
      </c>
      <c r="IX16" s="7">
        <v>18</v>
      </c>
      <c r="IY16" s="6">
        <v>0</v>
      </c>
      <c r="IZ16" s="7">
        <v>20</v>
      </c>
      <c r="JA16" s="6">
        <v>0</v>
      </c>
      <c r="JB16" s="7">
        <v>15</v>
      </c>
      <c r="JC16" s="6">
        <v>0</v>
      </c>
      <c r="JD16" s="7">
        <v>15</v>
      </c>
      <c r="JE16" s="6">
        <v>0</v>
      </c>
      <c r="JF16" s="7">
        <v>5</v>
      </c>
      <c r="JG16" s="6">
        <v>0</v>
      </c>
      <c r="JH16" s="7">
        <v>3</v>
      </c>
      <c r="JI16" s="6">
        <v>2</v>
      </c>
      <c r="JJ16" s="7">
        <v>0</v>
      </c>
      <c r="JK16" s="6">
        <v>5</v>
      </c>
      <c r="JL16" s="7">
        <v>0</v>
      </c>
      <c r="JM16" s="6">
        <v>3</v>
      </c>
      <c r="JN16" s="7">
        <v>1</v>
      </c>
      <c r="JO16" s="6">
        <v>6</v>
      </c>
      <c r="JP16" s="7">
        <v>1</v>
      </c>
      <c r="JQ16" s="6">
        <v>0</v>
      </c>
      <c r="JR16" s="7">
        <v>4</v>
      </c>
      <c r="JS16" s="6">
        <v>2</v>
      </c>
      <c r="JT16" s="7">
        <v>2</v>
      </c>
      <c r="JU16" s="6">
        <v>1</v>
      </c>
      <c r="JV16" s="7">
        <v>12</v>
      </c>
      <c r="JW16" s="6">
        <v>4</v>
      </c>
      <c r="JX16" s="7">
        <v>9</v>
      </c>
    </row>
    <row r="17" spans="1:284" x14ac:dyDescent="0.25">
      <c r="A17" s="4">
        <v>14</v>
      </c>
      <c r="B17" s="4" t="s">
        <v>115</v>
      </c>
      <c r="C17" s="4">
        <v>160</v>
      </c>
      <c r="D17" s="4">
        <v>260</v>
      </c>
      <c r="E17" s="6" t="e">
        <f>NA()</f>
        <v>#N/A</v>
      </c>
      <c r="F17" s="7" t="e">
        <f>NA()</f>
        <v>#N/A</v>
      </c>
      <c r="G17" s="6" t="e">
        <f>NA()</f>
        <v>#N/A</v>
      </c>
      <c r="H17" s="7" t="e">
        <f>NA()</f>
        <v>#N/A</v>
      </c>
      <c r="I17" s="6" t="e">
        <f>NA()</f>
        <v>#N/A</v>
      </c>
      <c r="J17" s="7" t="e">
        <f>NA()</f>
        <v>#N/A</v>
      </c>
      <c r="K17" s="6" t="e">
        <f>NA()</f>
        <v>#N/A</v>
      </c>
      <c r="L17" s="7" t="e">
        <f>NA()</f>
        <v>#N/A</v>
      </c>
      <c r="M17" s="6" t="e">
        <f>NA()</f>
        <v>#N/A</v>
      </c>
      <c r="N17" s="7" t="e">
        <f>NA()</f>
        <v>#N/A</v>
      </c>
      <c r="O17" s="6" t="e">
        <f>NA()</f>
        <v>#N/A</v>
      </c>
      <c r="P17" s="7" t="e">
        <f>NA()</f>
        <v>#N/A</v>
      </c>
      <c r="Q17" s="6" t="e">
        <f>NA()</f>
        <v>#N/A</v>
      </c>
      <c r="R17" s="7" t="e">
        <f>NA()</f>
        <v>#N/A</v>
      </c>
      <c r="S17" s="6" t="e">
        <f>NA()</f>
        <v>#N/A</v>
      </c>
      <c r="T17" s="7" t="e">
        <f>NA()</f>
        <v>#N/A</v>
      </c>
      <c r="U17" s="6" t="e">
        <f>NA()</f>
        <v>#N/A</v>
      </c>
      <c r="V17" s="7" t="e">
        <f>NA()</f>
        <v>#N/A</v>
      </c>
      <c r="W17" s="6" t="e">
        <f>NA()</f>
        <v>#N/A</v>
      </c>
      <c r="X17" s="7" t="e">
        <f>NA()</f>
        <v>#N/A</v>
      </c>
      <c r="Y17" s="6" t="e">
        <f>NA()</f>
        <v>#N/A</v>
      </c>
      <c r="Z17" s="7" t="e">
        <f>NA()</f>
        <v>#N/A</v>
      </c>
      <c r="AA17" s="6" t="e">
        <f>NA()</f>
        <v>#N/A</v>
      </c>
      <c r="AB17" s="7" t="e">
        <f>NA()</f>
        <v>#N/A</v>
      </c>
      <c r="AC17" s="6" t="e">
        <f>NA()</f>
        <v>#N/A</v>
      </c>
      <c r="AD17" s="7" t="e">
        <f>NA()</f>
        <v>#N/A</v>
      </c>
      <c r="AE17" s="6" t="e">
        <f>NA()</f>
        <v>#N/A</v>
      </c>
      <c r="AF17" s="7" t="e">
        <f>NA()</f>
        <v>#N/A</v>
      </c>
      <c r="AG17" s="6" t="e">
        <f>NA()</f>
        <v>#N/A</v>
      </c>
      <c r="AH17" s="7" t="e">
        <f>NA()</f>
        <v>#N/A</v>
      </c>
      <c r="AI17" s="6" t="e">
        <f>NA()</f>
        <v>#N/A</v>
      </c>
      <c r="AJ17" s="7" t="e">
        <f>NA()</f>
        <v>#N/A</v>
      </c>
      <c r="AK17" s="6" t="e">
        <f>NA()</f>
        <v>#N/A</v>
      </c>
      <c r="AL17" s="7" t="e">
        <f>NA()</f>
        <v>#N/A</v>
      </c>
      <c r="AM17" s="6" t="e">
        <f>NA()</f>
        <v>#N/A</v>
      </c>
      <c r="AN17" s="7" t="e">
        <f>NA()</f>
        <v>#N/A</v>
      </c>
      <c r="AO17" s="6" t="e">
        <f>NA()</f>
        <v>#N/A</v>
      </c>
      <c r="AP17" s="7" t="e">
        <f>NA()</f>
        <v>#N/A</v>
      </c>
      <c r="AQ17" s="6" t="e">
        <f>NA()</f>
        <v>#N/A</v>
      </c>
      <c r="AR17" s="7" t="e">
        <f>NA()</f>
        <v>#N/A</v>
      </c>
      <c r="AS17" s="6" t="e">
        <f>NA()</f>
        <v>#N/A</v>
      </c>
      <c r="AT17" s="7" t="e">
        <f>NA()</f>
        <v>#N/A</v>
      </c>
      <c r="AU17" s="6" t="e">
        <f>NA()</f>
        <v>#N/A</v>
      </c>
      <c r="AV17" s="7" t="e">
        <f>NA()</f>
        <v>#N/A</v>
      </c>
      <c r="AW17" s="6" t="e">
        <f>NA()</f>
        <v>#N/A</v>
      </c>
      <c r="AX17" s="7" t="e">
        <f>NA()</f>
        <v>#N/A</v>
      </c>
      <c r="AY17" s="6" t="e">
        <f>NA()</f>
        <v>#N/A</v>
      </c>
      <c r="AZ17" s="7" t="e">
        <f>NA()</f>
        <v>#N/A</v>
      </c>
      <c r="BA17" s="6" t="e">
        <f>NA()</f>
        <v>#N/A</v>
      </c>
      <c r="BB17" s="7" t="e">
        <f>NA()</f>
        <v>#N/A</v>
      </c>
      <c r="BC17" s="6" t="e">
        <f>NA()</f>
        <v>#N/A</v>
      </c>
      <c r="BD17" s="7" t="e">
        <f>NA()</f>
        <v>#N/A</v>
      </c>
      <c r="BE17" s="6" t="e">
        <f>NA()</f>
        <v>#N/A</v>
      </c>
      <c r="BF17" s="7" t="e">
        <f>NA()</f>
        <v>#N/A</v>
      </c>
      <c r="BG17" s="6" t="e">
        <f>NA()</f>
        <v>#N/A</v>
      </c>
      <c r="BH17" s="7" t="e">
        <f>NA()</f>
        <v>#N/A</v>
      </c>
      <c r="BI17" s="6">
        <v>1</v>
      </c>
      <c r="BJ17" s="7">
        <v>20</v>
      </c>
      <c r="BK17" s="6">
        <v>3</v>
      </c>
      <c r="BL17" s="7">
        <v>18</v>
      </c>
      <c r="BM17" s="6">
        <v>1</v>
      </c>
      <c r="BN17" s="7">
        <v>20</v>
      </c>
      <c r="BO17" s="6">
        <v>3</v>
      </c>
      <c r="BP17" s="7">
        <v>16</v>
      </c>
      <c r="BQ17" s="6">
        <v>2</v>
      </c>
      <c r="BR17" s="7">
        <v>29</v>
      </c>
      <c r="BS17" s="6">
        <v>5</v>
      </c>
      <c r="BT17" s="7">
        <v>26</v>
      </c>
      <c r="BU17" s="6">
        <v>2</v>
      </c>
      <c r="BV17" s="7">
        <v>29</v>
      </c>
      <c r="BW17" s="6">
        <v>5</v>
      </c>
      <c r="BX17" s="7">
        <v>26</v>
      </c>
      <c r="BY17" s="6">
        <v>0</v>
      </c>
      <c r="BZ17" s="7">
        <v>23</v>
      </c>
      <c r="CA17" s="6">
        <v>2</v>
      </c>
      <c r="CB17" s="7">
        <v>24</v>
      </c>
      <c r="CC17" s="6">
        <v>0</v>
      </c>
      <c r="CD17" s="7">
        <v>23</v>
      </c>
      <c r="CE17" s="6">
        <v>2</v>
      </c>
      <c r="CF17" s="7">
        <v>23</v>
      </c>
      <c r="CG17" s="6">
        <v>1</v>
      </c>
      <c r="CH17" s="7">
        <v>36</v>
      </c>
      <c r="CI17" s="6">
        <v>4</v>
      </c>
      <c r="CJ17" s="7">
        <v>35</v>
      </c>
      <c r="CK17" s="6">
        <v>1</v>
      </c>
      <c r="CL17" s="7">
        <v>36</v>
      </c>
      <c r="CM17" s="6">
        <v>4</v>
      </c>
      <c r="CN17" s="7">
        <v>34</v>
      </c>
      <c r="CO17" s="6">
        <v>3</v>
      </c>
      <c r="CP17" s="7">
        <v>25</v>
      </c>
      <c r="CQ17" s="6">
        <v>5</v>
      </c>
      <c r="CR17" s="7">
        <v>22</v>
      </c>
      <c r="CS17" s="6">
        <v>2</v>
      </c>
      <c r="CT17" s="7">
        <v>23</v>
      </c>
      <c r="CU17" s="6">
        <v>4</v>
      </c>
      <c r="CV17" s="7">
        <v>20</v>
      </c>
      <c r="CW17" s="6">
        <v>4</v>
      </c>
      <c r="CX17" s="7">
        <v>34</v>
      </c>
      <c r="CY17" s="6">
        <v>7</v>
      </c>
      <c r="CZ17" s="7">
        <v>32</v>
      </c>
      <c r="DA17" s="6">
        <v>3</v>
      </c>
      <c r="DB17" s="7">
        <v>32</v>
      </c>
      <c r="DC17" s="6">
        <v>6</v>
      </c>
      <c r="DD17" s="7">
        <v>30</v>
      </c>
      <c r="DE17" s="6">
        <v>0</v>
      </c>
      <c r="DF17" s="7">
        <v>21</v>
      </c>
      <c r="DG17" s="6">
        <v>2</v>
      </c>
      <c r="DH17" s="7">
        <v>21</v>
      </c>
      <c r="DI17" s="6">
        <v>0</v>
      </c>
      <c r="DJ17" s="7">
        <v>12</v>
      </c>
      <c r="DK17" s="6">
        <v>2</v>
      </c>
      <c r="DL17" s="7">
        <v>9</v>
      </c>
      <c r="DM17" s="6">
        <v>1</v>
      </c>
      <c r="DN17" s="7">
        <v>33</v>
      </c>
      <c r="DO17" s="6">
        <v>4</v>
      </c>
      <c r="DP17" s="7">
        <v>31</v>
      </c>
      <c r="DQ17" s="6">
        <v>1</v>
      </c>
      <c r="DR17" s="7">
        <v>22</v>
      </c>
      <c r="DS17" s="6">
        <v>4</v>
      </c>
      <c r="DT17" s="7">
        <v>22</v>
      </c>
      <c r="DU17" s="6">
        <v>1</v>
      </c>
      <c r="DV17" s="7">
        <v>26</v>
      </c>
      <c r="DW17" s="6">
        <v>3</v>
      </c>
      <c r="DX17" s="7">
        <v>23</v>
      </c>
      <c r="DY17" s="6">
        <v>1</v>
      </c>
      <c r="DZ17" s="7">
        <v>16</v>
      </c>
      <c r="EA17" s="6">
        <v>3</v>
      </c>
      <c r="EB17" s="7">
        <v>13</v>
      </c>
      <c r="EC17" s="6">
        <v>2</v>
      </c>
      <c r="ED17" s="7">
        <v>33</v>
      </c>
      <c r="EE17" s="6">
        <v>5</v>
      </c>
      <c r="EF17" s="7">
        <v>33</v>
      </c>
      <c r="EG17" s="6">
        <v>2</v>
      </c>
      <c r="EH17" s="7">
        <v>26</v>
      </c>
      <c r="EI17" s="6">
        <v>5</v>
      </c>
      <c r="EJ17" s="7">
        <v>26</v>
      </c>
      <c r="EK17" s="6">
        <v>0</v>
      </c>
      <c r="EL17" s="7">
        <v>31</v>
      </c>
      <c r="EM17" s="6">
        <v>0</v>
      </c>
      <c r="EN17" s="7">
        <v>32</v>
      </c>
      <c r="EO17" s="6" t="e">
        <f>NA()</f>
        <v>#N/A</v>
      </c>
      <c r="EP17" s="7" t="e">
        <f>NA()</f>
        <v>#N/A</v>
      </c>
      <c r="EQ17" s="6" t="e">
        <f>NA()</f>
        <v>#N/A</v>
      </c>
      <c r="ER17" s="7" t="e">
        <f>NA()</f>
        <v>#N/A</v>
      </c>
      <c r="ES17" s="6">
        <v>0</v>
      </c>
      <c r="ET17" s="7">
        <v>31</v>
      </c>
      <c r="EU17" s="6">
        <v>0</v>
      </c>
      <c r="EV17" s="7">
        <v>32</v>
      </c>
      <c r="EW17" s="6" t="e">
        <f>NA()</f>
        <v>#N/A</v>
      </c>
      <c r="EX17" s="7" t="e">
        <f>NA()</f>
        <v>#N/A</v>
      </c>
      <c r="EY17" s="6" t="e">
        <f>NA()</f>
        <v>#N/A</v>
      </c>
      <c r="EZ17" s="7" t="e">
        <f>NA()</f>
        <v>#N/A</v>
      </c>
      <c r="FA17" s="6">
        <v>0</v>
      </c>
      <c r="FB17" s="7">
        <v>29</v>
      </c>
      <c r="FC17" s="6">
        <v>0</v>
      </c>
      <c r="FD17" s="7">
        <v>29</v>
      </c>
      <c r="FE17" s="6">
        <v>0</v>
      </c>
      <c r="FF17" s="7">
        <v>26</v>
      </c>
      <c r="FG17" s="6">
        <v>0</v>
      </c>
      <c r="FH17" s="7">
        <v>27</v>
      </c>
      <c r="FI17" s="6">
        <v>0</v>
      </c>
      <c r="FJ17" s="7">
        <v>29</v>
      </c>
      <c r="FK17" s="6">
        <v>0</v>
      </c>
      <c r="FL17" s="7">
        <v>29</v>
      </c>
      <c r="FM17" s="6">
        <v>0</v>
      </c>
      <c r="FN17" s="7">
        <v>26</v>
      </c>
      <c r="FO17" s="6">
        <v>0</v>
      </c>
      <c r="FP17" s="7">
        <v>27</v>
      </c>
      <c r="FQ17" s="6">
        <v>0</v>
      </c>
      <c r="FR17" s="7">
        <v>26</v>
      </c>
      <c r="FS17" s="6">
        <v>0</v>
      </c>
      <c r="FT17" s="7">
        <v>26</v>
      </c>
      <c r="FU17" s="6">
        <v>0</v>
      </c>
      <c r="FV17" s="7">
        <v>23</v>
      </c>
      <c r="FW17" s="6">
        <v>0</v>
      </c>
      <c r="FX17" s="7">
        <v>23</v>
      </c>
      <c r="FY17" s="6">
        <v>0</v>
      </c>
      <c r="FZ17" s="7">
        <v>26</v>
      </c>
      <c r="GA17" s="6">
        <v>0</v>
      </c>
      <c r="GB17" s="7">
        <v>26</v>
      </c>
      <c r="GC17" s="6">
        <v>0</v>
      </c>
      <c r="GD17" s="7">
        <v>23</v>
      </c>
      <c r="GE17" s="6">
        <v>0</v>
      </c>
      <c r="GF17" s="7">
        <v>23</v>
      </c>
      <c r="GG17" s="6">
        <v>0</v>
      </c>
      <c r="GH17" s="7">
        <v>20</v>
      </c>
      <c r="GI17" s="6">
        <v>0</v>
      </c>
      <c r="GJ17" s="7">
        <v>22</v>
      </c>
      <c r="GK17" s="6">
        <v>0</v>
      </c>
      <c r="GL17" s="7">
        <v>16</v>
      </c>
      <c r="GM17" s="6">
        <v>0</v>
      </c>
      <c r="GN17" s="7">
        <v>17</v>
      </c>
      <c r="GO17" s="6">
        <v>0</v>
      </c>
      <c r="GP17" s="7">
        <v>20</v>
      </c>
      <c r="GQ17" s="6">
        <v>0</v>
      </c>
      <c r="GR17" s="7">
        <v>22</v>
      </c>
      <c r="GS17" s="6">
        <v>0</v>
      </c>
      <c r="GT17" s="7">
        <v>16</v>
      </c>
      <c r="GU17" s="6">
        <v>0</v>
      </c>
      <c r="GV17" s="7">
        <v>17</v>
      </c>
      <c r="GW17" s="6">
        <v>0</v>
      </c>
      <c r="GX17" s="7">
        <v>19</v>
      </c>
      <c r="GY17" s="6">
        <v>0</v>
      </c>
      <c r="GZ17" s="7">
        <v>17</v>
      </c>
      <c r="HA17" s="6">
        <v>0</v>
      </c>
      <c r="HB17" s="7">
        <v>13</v>
      </c>
      <c r="HC17" s="6">
        <v>0</v>
      </c>
      <c r="HD17" s="7">
        <v>11</v>
      </c>
      <c r="HE17" s="6">
        <v>0</v>
      </c>
      <c r="HF17" s="7">
        <v>19</v>
      </c>
      <c r="HG17" s="6">
        <v>0</v>
      </c>
      <c r="HH17" s="7">
        <v>17</v>
      </c>
      <c r="HI17" s="6">
        <v>0</v>
      </c>
      <c r="HJ17" s="7">
        <v>14</v>
      </c>
      <c r="HK17" s="6">
        <v>0</v>
      </c>
      <c r="HL17" s="7">
        <v>11</v>
      </c>
      <c r="HM17" s="6">
        <v>0</v>
      </c>
      <c r="HN17" s="7">
        <v>36</v>
      </c>
      <c r="HO17" s="6">
        <v>1</v>
      </c>
      <c r="HP17" s="7">
        <v>33</v>
      </c>
      <c r="HQ17" s="6">
        <v>0</v>
      </c>
      <c r="HR17" s="7">
        <v>36</v>
      </c>
      <c r="HS17" s="6">
        <v>1</v>
      </c>
      <c r="HT17" s="7">
        <v>33</v>
      </c>
      <c r="HU17" s="6">
        <v>0</v>
      </c>
      <c r="HV17" s="7">
        <v>26</v>
      </c>
      <c r="HW17" s="6">
        <v>0</v>
      </c>
      <c r="HX17" s="7">
        <v>23</v>
      </c>
      <c r="HY17" s="6">
        <v>0</v>
      </c>
      <c r="HZ17" s="7">
        <v>27</v>
      </c>
      <c r="IA17" s="6">
        <v>0</v>
      </c>
      <c r="IB17" s="7">
        <v>26</v>
      </c>
      <c r="IC17" s="6">
        <v>0</v>
      </c>
      <c r="ID17" s="7">
        <v>25</v>
      </c>
      <c r="IE17" s="6">
        <v>0</v>
      </c>
      <c r="IF17" s="7">
        <v>26</v>
      </c>
      <c r="IG17" s="6">
        <v>0</v>
      </c>
      <c r="IH17" s="7">
        <v>28</v>
      </c>
      <c r="II17" s="6">
        <v>0</v>
      </c>
      <c r="IJ17" s="7">
        <v>26</v>
      </c>
      <c r="IK17" s="6">
        <v>0</v>
      </c>
      <c r="IL17" s="7">
        <v>25</v>
      </c>
      <c r="IM17" s="6">
        <v>0</v>
      </c>
      <c r="IN17" s="7">
        <v>26</v>
      </c>
      <c r="IO17" s="6">
        <v>0</v>
      </c>
      <c r="IP17" s="7">
        <v>24</v>
      </c>
      <c r="IQ17" s="6">
        <v>0</v>
      </c>
      <c r="IR17" s="7">
        <v>25</v>
      </c>
      <c r="IS17" s="6">
        <v>0</v>
      </c>
      <c r="IT17" s="7">
        <v>21</v>
      </c>
      <c r="IU17" s="6">
        <v>0</v>
      </c>
      <c r="IV17" s="7">
        <v>21</v>
      </c>
      <c r="IW17" s="6">
        <v>0</v>
      </c>
      <c r="IX17" s="7">
        <v>24</v>
      </c>
      <c r="IY17" s="6">
        <v>0</v>
      </c>
      <c r="IZ17" s="7">
        <v>25</v>
      </c>
      <c r="JA17" s="6">
        <v>0</v>
      </c>
      <c r="JB17" s="7">
        <v>21</v>
      </c>
      <c r="JC17" s="6">
        <v>0</v>
      </c>
      <c r="JD17" s="7">
        <v>21</v>
      </c>
      <c r="JE17" s="6">
        <v>0</v>
      </c>
      <c r="JF17" s="7">
        <v>13</v>
      </c>
      <c r="JG17" s="6">
        <v>0</v>
      </c>
      <c r="JH17" s="7">
        <v>9</v>
      </c>
      <c r="JI17" s="6">
        <v>2</v>
      </c>
      <c r="JJ17" s="7">
        <v>1</v>
      </c>
      <c r="JK17" s="6">
        <v>5</v>
      </c>
      <c r="JL17" s="7">
        <v>0</v>
      </c>
      <c r="JM17" s="6">
        <v>3</v>
      </c>
      <c r="JN17" s="7">
        <v>4</v>
      </c>
      <c r="JO17" s="6">
        <v>6</v>
      </c>
      <c r="JP17" s="7">
        <v>3</v>
      </c>
      <c r="JQ17" s="6">
        <v>0</v>
      </c>
      <c r="JR17" s="7">
        <v>12</v>
      </c>
      <c r="JS17" s="6">
        <v>2</v>
      </c>
      <c r="JT17" s="7">
        <v>8</v>
      </c>
      <c r="JU17" s="6">
        <v>1</v>
      </c>
      <c r="JV17" s="7">
        <v>15</v>
      </c>
      <c r="JW17" s="6">
        <v>4</v>
      </c>
      <c r="JX17" s="7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9:B32"/>
  <sheetViews>
    <sheetView topLeftCell="A2" workbookViewId="0">
      <selection activeCell="E24" sqref="E24"/>
    </sheetView>
    <sheetView workbookViewId="1"/>
  </sheetViews>
  <sheetFormatPr defaultRowHeight="15" x14ac:dyDescent="0.25"/>
  <sheetData>
    <row r="19" spans="1:2" x14ac:dyDescent="0.25">
      <c r="B19">
        <v>0.2</v>
      </c>
    </row>
    <row r="20" spans="1:2" x14ac:dyDescent="0.25">
      <c r="A20" t="s">
        <v>117</v>
      </c>
    </row>
    <row r="21" spans="1:2" x14ac:dyDescent="0.25">
      <c r="A21">
        <v>5</v>
      </c>
      <c r="B21">
        <f t="shared" ref="B21:B32" si="0">EXP(-$B$19*A21)</f>
        <v>0.36787944117144233</v>
      </c>
    </row>
    <row r="22" spans="1:2" x14ac:dyDescent="0.25">
      <c r="A22">
        <v>10</v>
      </c>
      <c r="B22">
        <f t="shared" si="0"/>
        <v>0.1353352832366127</v>
      </c>
    </row>
    <row r="23" spans="1:2" x14ac:dyDescent="0.25">
      <c r="A23">
        <v>20</v>
      </c>
      <c r="B23">
        <f t="shared" si="0"/>
        <v>1.8315638888734179E-2</v>
      </c>
    </row>
    <row r="24" spans="1:2" x14ac:dyDescent="0.25">
      <c r="A24">
        <v>40</v>
      </c>
      <c r="B24">
        <f t="shared" si="0"/>
        <v>3.3546262790251185E-4</v>
      </c>
    </row>
    <row r="25" spans="1:2" x14ac:dyDescent="0.25">
      <c r="A25">
        <v>50</v>
      </c>
      <c r="B25">
        <f t="shared" si="0"/>
        <v>4.5399929762484854E-5</v>
      </c>
    </row>
    <row r="26" spans="1:2" x14ac:dyDescent="0.25">
      <c r="A26">
        <v>60</v>
      </c>
      <c r="B26">
        <f t="shared" si="0"/>
        <v>6.1442123533282098E-6</v>
      </c>
    </row>
    <row r="27" spans="1:2" x14ac:dyDescent="0.25">
      <c r="A27">
        <f>A26+10</f>
        <v>70</v>
      </c>
      <c r="B27">
        <f t="shared" si="0"/>
        <v>8.3152871910356788E-7</v>
      </c>
    </row>
    <row r="28" spans="1:2" x14ac:dyDescent="0.25">
      <c r="A28">
        <f t="shared" ref="A28:A32" si="1">A27+10</f>
        <v>80</v>
      </c>
      <c r="B28">
        <f t="shared" si="0"/>
        <v>1.1253517471925912E-7</v>
      </c>
    </row>
    <row r="29" spans="1:2" x14ac:dyDescent="0.25">
      <c r="A29">
        <f t="shared" si="1"/>
        <v>90</v>
      </c>
      <c r="B29">
        <f t="shared" si="0"/>
        <v>1.5229979744712629E-8</v>
      </c>
    </row>
    <row r="30" spans="1:2" x14ac:dyDescent="0.25">
      <c r="A30">
        <f t="shared" si="1"/>
        <v>100</v>
      </c>
      <c r="B30">
        <f t="shared" si="0"/>
        <v>2.0611536224385579E-9</v>
      </c>
    </row>
    <row r="31" spans="1:2" x14ac:dyDescent="0.25">
      <c r="A31">
        <f t="shared" si="1"/>
        <v>110</v>
      </c>
      <c r="B31">
        <f t="shared" si="0"/>
        <v>2.7894680928689246E-10</v>
      </c>
    </row>
    <row r="32" spans="1:2" x14ac:dyDescent="0.25">
      <c r="A32">
        <f t="shared" si="1"/>
        <v>120</v>
      </c>
      <c r="B32">
        <f t="shared" si="0"/>
        <v>3.7751345442790977E-11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2" tint="-0.499984740745262"/>
  </sheetPr>
  <dimension ref="A1:V15"/>
  <sheetViews>
    <sheetView zoomScale="93" zoomScaleNormal="93" workbookViewId="0">
      <selection activeCell="F7" sqref="F7"/>
    </sheetView>
    <sheetView workbookViewId="1"/>
  </sheetViews>
  <sheetFormatPr defaultRowHeight="15" x14ac:dyDescent="0.25"/>
  <cols>
    <col min="1" max="1" width="4.85546875" bestFit="1" customWidth="1"/>
    <col min="2" max="2" width="4.42578125" bestFit="1" customWidth="1"/>
    <col min="3" max="3" width="10" style="1" bestFit="1" customWidth="1"/>
    <col min="4" max="4" width="10.140625" style="1" bestFit="1" customWidth="1"/>
    <col min="5" max="5" width="11.140625" style="1" bestFit="1" customWidth="1"/>
    <col min="6" max="6" width="11.28515625" style="1" bestFit="1" customWidth="1"/>
    <col min="7" max="7" width="13.140625" style="32" bestFit="1" customWidth="1"/>
    <col min="8" max="8" width="7.42578125" style="32" hidden="1" customWidth="1"/>
    <col min="9" max="9" width="13.28515625" style="32" bestFit="1" customWidth="1"/>
    <col min="10" max="10" width="7.42578125" style="32" hidden="1" customWidth="1"/>
    <col min="11" max="11" width="14.28515625" style="32" bestFit="1" customWidth="1"/>
    <col min="12" max="12" width="7.42578125" style="32" hidden="1" customWidth="1"/>
    <col min="13" max="13" width="14.42578125" style="32" bestFit="1" customWidth="1"/>
    <col min="14" max="14" width="7.42578125" style="9" hidden="1" customWidth="1"/>
    <col min="15" max="15" width="10.85546875" bestFit="1" customWidth="1"/>
    <col min="16" max="16" width="10.7109375" customWidth="1"/>
    <col min="17" max="17" width="10.85546875" style="1" bestFit="1" customWidth="1"/>
    <col min="18" max="18" width="10.85546875" bestFit="1" customWidth="1"/>
    <col min="19" max="20" width="10.5703125" customWidth="1"/>
  </cols>
  <sheetData>
    <row r="1" spans="1:22" s="3" customFormat="1" x14ac:dyDescent="0.25">
      <c r="A1" s="13" t="s">
        <v>0</v>
      </c>
      <c r="B1" s="13" t="s">
        <v>1</v>
      </c>
      <c r="C1" s="5" t="s">
        <v>5</v>
      </c>
      <c r="D1" s="5" t="s">
        <v>2</v>
      </c>
      <c r="E1" s="5" t="s">
        <v>3</v>
      </c>
      <c r="F1" s="5" t="s">
        <v>4</v>
      </c>
      <c r="G1" s="31" t="s">
        <v>18</v>
      </c>
      <c r="H1" s="31" t="s">
        <v>116</v>
      </c>
      <c r="I1" s="31" t="s">
        <v>10</v>
      </c>
      <c r="J1" s="31" t="s">
        <v>116</v>
      </c>
      <c r="K1" s="31" t="s">
        <v>22</v>
      </c>
      <c r="L1" s="31" t="s">
        <v>116</v>
      </c>
      <c r="M1" s="31" t="s">
        <v>23</v>
      </c>
      <c r="N1" s="2" t="s">
        <v>116</v>
      </c>
      <c r="O1" s="5" t="s">
        <v>5</v>
      </c>
      <c r="P1" s="13"/>
      <c r="Q1" s="5" t="s">
        <v>2</v>
      </c>
      <c r="R1" s="5"/>
      <c r="S1" s="15" t="str">
        <f>E1</f>
        <v>Bouwla-nat</v>
      </c>
      <c r="T1" s="13"/>
      <c r="U1" s="13" t="str">
        <f>F1</f>
        <v>Bouwla-dro</v>
      </c>
      <c r="V1" s="13"/>
    </row>
    <row r="2" spans="1:22" x14ac:dyDescent="0.25">
      <c r="A2" s="14">
        <v>5</v>
      </c>
      <c r="B2" s="14">
        <v>70</v>
      </c>
      <c r="C2" s="16">
        <f>Input!E4</f>
        <v>32</v>
      </c>
      <c r="D2" s="16">
        <f>Input!F4</f>
        <v>3</v>
      </c>
      <c r="E2" s="16" t="e">
        <f>Input!G4</f>
        <v>#N/A</v>
      </c>
      <c r="F2" s="16" t="e">
        <f>Input!H4</f>
        <v>#N/A</v>
      </c>
      <c r="G2" s="10">
        <f t="shared" ref="G2:G15" si="0">MIN(MAX(0,AgrasNT+BgrasNT*10000*(A2+60)^-3+CgrasNT*EXP(-0.2*B2)),40)</f>
        <v>33.72058780605937</v>
      </c>
      <c r="H2" s="10">
        <f>(G2-C2)^2</f>
        <v>2.9604223983601976</v>
      </c>
      <c r="I2" s="10">
        <f t="shared" ref="I2:I15" si="1">MAX(MIN(Agras*(1-(1/(1+(MAX(Bgras*(B2-Cgras),0.01))^Dgras))),40),0)</f>
        <v>2.1418849001126405</v>
      </c>
      <c r="J2" s="10">
        <f>(I2-D2)^2</f>
        <v>0.73636152465469285</v>
      </c>
      <c r="K2" s="10" t="e">
        <f t="shared" ref="K2:K15" si="2">MIN(MAX(AbouwNT+BbouwNT*10000*(A2+60)^-2+CbouwNT*EXP(-0.2*B2),0),45)</f>
        <v>#N/A</v>
      </c>
      <c r="L2" s="10" t="e">
        <f>(K2-E2)^2</f>
        <v>#N/A</v>
      </c>
      <c r="M2" s="10" t="e">
        <f t="shared" ref="M2:M15" si="3">MAX(MIN(Abouw*(1-(1/(1+(MAX(Bbouw*(B2-Cbouw),0.01))^Dbouw))),40),0)</f>
        <v>#N/A</v>
      </c>
      <c r="N2" s="8" t="e">
        <f t="shared" ref="N2:N15" si="4">(M2-F2)^2</f>
        <v>#N/A</v>
      </c>
      <c r="O2" s="11" t="s">
        <v>19</v>
      </c>
      <c r="P2" s="18">
        <v>-4</v>
      </c>
      <c r="Q2" s="11" t="s">
        <v>6</v>
      </c>
      <c r="R2" s="18">
        <v>40</v>
      </c>
      <c r="S2" s="23" t="s">
        <v>24</v>
      </c>
      <c r="T2" s="24" t="e">
        <f>NA()</f>
        <v>#N/A</v>
      </c>
      <c r="U2" s="23" t="s">
        <v>28</v>
      </c>
      <c r="V2" s="24">
        <v>40</v>
      </c>
    </row>
    <row r="3" spans="1:22" x14ac:dyDescent="0.25">
      <c r="A3" s="14">
        <v>10</v>
      </c>
      <c r="B3" s="14">
        <v>70</v>
      </c>
      <c r="C3" s="16">
        <f>Input!E5</f>
        <v>27</v>
      </c>
      <c r="D3" s="16">
        <f>Input!F5</f>
        <v>3</v>
      </c>
      <c r="E3" s="16" t="e">
        <f>Input!G5</f>
        <v>#N/A</v>
      </c>
      <c r="F3" s="16" t="e">
        <f>Input!H5</f>
        <v>#N/A</v>
      </c>
      <c r="G3" s="10">
        <f t="shared" si="0"/>
        <v>27.229345566813436</v>
      </c>
      <c r="H3" s="10">
        <f t="shared" ref="H3:H15" si="5">(G3-C3)^2</f>
        <v>5.2599389016976077E-2</v>
      </c>
      <c r="I3" s="10">
        <f t="shared" si="1"/>
        <v>2.1418849001126405</v>
      </c>
      <c r="J3" s="10">
        <f t="shared" ref="J3:J15" si="6">(I3-D3)^2</f>
        <v>0.73636152465469285</v>
      </c>
      <c r="K3" s="10" t="e">
        <f t="shared" si="2"/>
        <v>#N/A</v>
      </c>
      <c r="L3" s="10" t="e">
        <f t="shared" ref="L3:L15" si="7">(K3-E3)^2</f>
        <v>#N/A</v>
      </c>
      <c r="M3" s="10" t="e">
        <f t="shared" si="3"/>
        <v>#N/A</v>
      </c>
      <c r="N3" s="8" t="e">
        <f t="shared" si="4"/>
        <v>#N/A</v>
      </c>
      <c r="O3" s="11" t="s">
        <v>20</v>
      </c>
      <c r="P3" s="18">
        <v>894.261774309104</v>
      </c>
      <c r="Q3" s="11" t="s">
        <v>7</v>
      </c>
      <c r="R3" s="29">
        <v>6.1963898625125051E-3</v>
      </c>
      <c r="S3" s="23" t="s">
        <v>25</v>
      </c>
      <c r="T3" s="24" t="e">
        <f>NA()</f>
        <v>#N/A</v>
      </c>
      <c r="U3" s="23" t="s">
        <v>29</v>
      </c>
      <c r="V3" s="30" t="e">
        <f>NA()</f>
        <v>#N/A</v>
      </c>
    </row>
    <row r="4" spans="1:22" x14ac:dyDescent="0.25">
      <c r="A4" s="14">
        <v>15</v>
      </c>
      <c r="B4" s="14">
        <v>70</v>
      </c>
      <c r="C4" s="16">
        <f>Input!E6</f>
        <v>23</v>
      </c>
      <c r="D4" s="16">
        <f>Input!F6</f>
        <v>3</v>
      </c>
      <c r="E4" s="16" t="e">
        <f>Input!G6</f>
        <v>#N/A</v>
      </c>
      <c r="F4" s="16" t="e">
        <f>Input!H6</f>
        <v>#N/A</v>
      </c>
      <c r="G4" s="10">
        <f t="shared" si="0"/>
        <v>22.354889852838319</v>
      </c>
      <c r="H4" s="10">
        <f t="shared" si="5"/>
        <v>0.41616710197096562</v>
      </c>
      <c r="I4" s="10">
        <f t="shared" si="1"/>
        <v>2.1418849001126405</v>
      </c>
      <c r="J4" s="10">
        <f t="shared" si="6"/>
        <v>0.73636152465469285</v>
      </c>
      <c r="K4" s="10" t="e">
        <f t="shared" si="2"/>
        <v>#N/A</v>
      </c>
      <c r="L4" s="10" t="e">
        <f t="shared" si="7"/>
        <v>#N/A</v>
      </c>
      <c r="M4" s="10" t="e">
        <f t="shared" si="3"/>
        <v>#N/A</v>
      </c>
      <c r="N4" s="8" t="e">
        <f t="shared" si="4"/>
        <v>#N/A</v>
      </c>
      <c r="O4" s="11" t="s">
        <v>21</v>
      </c>
      <c r="P4" s="19">
        <v>6202520.2528508017</v>
      </c>
      <c r="Q4" s="11" t="s">
        <v>8</v>
      </c>
      <c r="R4" s="18">
        <v>0</v>
      </c>
      <c r="S4" s="23" t="s">
        <v>26</v>
      </c>
      <c r="T4" s="25" t="e">
        <f>NA()</f>
        <v>#N/A</v>
      </c>
      <c r="U4" s="23" t="s">
        <v>30</v>
      </c>
      <c r="V4" s="24" t="e">
        <f>NA()</f>
        <v>#N/A</v>
      </c>
    </row>
    <row r="5" spans="1:22" x14ac:dyDescent="0.25">
      <c r="A5" s="14">
        <v>25</v>
      </c>
      <c r="B5" s="14">
        <v>75</v>
      </c>
      <c r="C5" s="16">
        <f>Input!E7</f>
        <v>16</v>
      </c>
      <c r="D5" s="16">
        <f>Input!F7</f>
        <v>4</v>
      </c>
      <c r="E5" s="16" t="e">
        <f>Input!G7</f>
        <v>#N/A</v>
      </c>
      <c r="F5" s="16" t="e">
        <f>Input!H7</f>
        <v>#N/A</v>
      </c>
      <c r="G5" s="10">
        <f t="shared" si="0"/>
        <v>12.45892486298164</v>
      </c>
      <c r="H5" s="10">
        <f t="shared" si="5"/>
        <v>12.539213126009599</v>
      </c>
      <c r="I5" s="10">
        <f t="shared" si="1"/>
        <v>2.6769653971661933</v>
      </c>
      <c r="J5" s="10">
        <f t="shared" si="6"/>
        <v>1.7504205602956087</v>
      </c>
      <c r="K5" s="10" t="e">
        <f t="shared" si="2"/>
        <v>#N/A</v>
      </c>
      <c r="L5" s="10" t="e">
        <f t="shared" si="7"/>
        <v>#N/A</v>
      </c>
      <c r="M5" s="10" t="e">
        <f t="shared" si="3"/>
        <v>#N/A</v>
      </c>
      <c r="N5" s="8" t="e">
        <f t="shared" si="4"/>
        <v>#N/A</v>
      </c>
      <c r="O5" s="11"/>
      <c r="P5" s="11"/>
      <c r="Q5" s="11" t="s">
        <v>9</v>
      </c>
      <c r="R5" s="20">
        <v>3.4385041574126247</v>
      </c>
      <c r="S5" s="27"/>
      <c r="T5" s="27"/>
      <c r="U5" s="23" t="s">
        <v>27</v>
      </c>
      <c r="V5" s="26" t="e">
        <f>NA()</f>
        <v>#N/A</v>
      </c>
    </row>
    <row r="6" spans="1:22" x14ac:dyDescent="0.25">
      <c r="A6" s="14">
        <v>10</v>
      </c>
      <c r="B6" s="14">
        <v>105</v>
      </c>
      <c r="C6" s="16">
        <f>Input!E8</f>
        <v>22</v>
      </c>
      <c r="D6" s="16">
        <f>Input!F8</f>
        <v>7</v>
      </c>
      <c r="E6" s="16" t="e">
        <f>Input!G8</f>
        <v>#N/A</v>
      </c>
      <c r="F6" s="16" t="e">
        <f>Input!H8</f>
        <v>#N/A</v>
      </c>
      <c r="G6" s="10">
        <f t="shared" si="0"/>
        <v>22.07647494420873</v>
      </c>
      <c r="H6" s="10">
        <f t="shared" si="5"/>
        <v>5.8484170917283695E-3</v>
      </c>
      <c r="I6" s="10">
        <f t="shared" si="1"/>
        <v>7.4293956228802349</v>
      </c>
      <c r="J6" s="10">
        <f t="shared" si="6"/>
        <v>0.18438060094870493</v>
      </c>
      <c r="K6" s="10" t="e">
        <f t="shared" si="2"/>
        <v>#N/A</v>
      </c>
      <c r="L6" s="10" t="e">
        <f t="shared" si="7"/>
        <v>#N/A</v>
      </c>
      <c r="M6" s="10" t="e">
        <f t="shared" si="3"/>
        <v>#N/A</v>
      </c>
      <c r="N6" s="8" t="e">
        <f t="shared" si="4"/>
        <v>#N/A</v>
      </c>
      <c r="O6" s="11"/>
      <c r="P6" s="21"/>
      <c r="Q6" s="11"/>
      <c r="R6" s="20"/>
      <c r="S6" s="27"/>
      <c r="T6" s="27"/>
      <c r="U6" s="23"/>
      <c r="V6" s="26"/>
    </row>
    <row r="7" spans="1:22" x14ac:dyDescent="0.25">
      <c r="A7" s="14">
        <v>15</v>
      </c>
      <c r="B7" s="14">
        <v>105</v>
      </c>
      <c r="C7" s="16">
        <f>Input!E9</f>
        <v>18</v>
      </c>
      <c r="D7" s="16">
        <f>Input!F9</f>
        <v>7</v>
      </c>
      <c r="E7" s="16" t="e">
        <f>Input!G9</f>
        <v>#N/A</v>
      </c>
      <c r="F7" s="16" t="e">
        <f>Input!H9</f>
        <v>#N/A</v>
      </c>
      <c r="G7" s="10">
        <f t="shared" si="0"/>
        <v>17.20201923023361</v>
      </c>
      <c r="H7" s="10">
        <f t="shared" si="5"/>
        <v>0.63677330891696049</v>
      </c>
      <c r="I7" s="10">
        <f t="shared" si="1"/>
        <v>7.4293956228802349</v>
      </c>
      <c r="J7" s="10">
        <f t="shared" si="6"/>
        <v>0.18438060094870493</v>
      </c>
      <c r="K7" s="10" t="e">
        <f t="shared" si="2"/>
        <v>#N/A</v>
      </c>
      <c r="L7" s="10" t="e">
        <f t="shared" si="7"/>
        <v>#N/A</v>
      </c>
      <c r="M7" s="10" t="e">
        <f t="shared" si="3"/>
        <v>#N/A</v>
      </c>
      <c r="N7" s="8" t="e">
        <f t="shared" si="4"/>
        <v>#N/A</v>
      </c>
      <c r="O7" s="22"/>
      <c r="P7" s="22"/>
      <c r="Q7" s="11"/>
      <c r="R7" s="22"/>
      <c r="S7" s="27"/>
      <c r="T7" s="27"/>
      <c r="U7" s="27"/>
      <c r="V7" s="27"/>
    </row>
    <row r="8" spans="1:22" x14ac:dyDescent="0.25">
      <c r="A8" s="14">
        <v>20</v>
      </c>
      <c r="B8" s="14">
        <v>105</v>
      </c>
      <c r="C8" s="16">
        <f>Input!E10</f>
        <v>15</v>
      </c>
      <c r="D8" s="16">
        <f>Input!F10</f>
        <v>7</v>
      </c>
      <c r="E8" s="16" t="e">
        <f>Input!G10</f>
        <v>#N/A</v>
      </c>
      <c r="F8" s="16" t="e">
        <f>Input!H10</f>
        <v>#N/A</v>
      </c>
      <c r="G8" s="10">
        <f t="shared" si="0"/>
        <v>13.470753377936944</v>
      </c>
      <c r="H8" s="10">
        <f t="shared" si="5"/>
        <v>2.3385952310912668</v>
      </c>
      <c r="I8" s="10">
        <f t="shared" si="1"/>
        <v>7.4293956228802349</v>
      </c>
      <c r="J8" s="10">
        <f t="shared" si="6"/>
        <v>0.18438060094870493</v>
      </c>
      <c r="K8" s="10" t="e">
        <f t="shared" si="2"/>
        <v>#N/A</v>
      </c>
      <c r="L8" s="10" t="e">
        <f t="shared" si="7"/>
        <v>#N/A</v>
      </c>
      <c r="M8" s="10" t="e">
        <f t="shared" si="3"/>
        <v>#N/A</v>
      </c>
      <c r="N8" s="8" t="e">
        <f t="shared" si="4"/>
        <v>#N/A</v>
      </c>
      <c r="O8" s="11" t="s">
        <v>11</v>
      </c>
      <c r="P8" s="12">
        <f>AVERAGEIF(wrnGrasNat,"&lt;&gt;#N/A")</f>
        <v>14.833333333333334</v>
      </c>
      <c r="Q8" s="11"/>
      <c r="R8" s="12">
        <f>AVERAGEIF(wrnGrasDroog,"&lt;&gt;#N/A")</f>
        <v>8.75</v>
      </c>
      <c r="S8" s="23"/>
      <c r="T8" s="28" t="e">
        <f>AVERAGEIF(wrnBouwNat,"&lt;&gt;#N/A")</f>
        <v>#DIV/0!</v>
      </c>
      <c r="U8" s="23"/>
      <c r="V8" s="28" t="e">
        <f>AVERAGEIF(wrnBouwDroog,"&lt;&gt;#N/A")</f>
        <v>#DIV/0!</v>
      </c>
    </row>
    <row r="9" spans="1:22" x14ac:dyDescent="0.25">
      <c r="A9" s="14">
        <v>30</v>
      </c>
      <c r="B9" s="14">
        <v>110</v>
      </c>
      <c r="C9" s="16">
        <f>Input!E11</f>
        <v>9</v>
      </c>
      <c r="D9" s="16">
        <f>Input!F11</f>
        <v>8</v>
      </c>
      <c r="E9" s="16" t="e">
        <f>Input!G11</f>
        <v>#N/A</v>
      </c>
      <c r="F9" s="16" t="e">
        <f>Input!H11</f>
        <v>#N/A</v>
      </c>
      <c r="G9" s="10">
        <f t="shared" si="0"/>
        <v>8.2686955272684184</v>
      </c>
      <c r="H9" s="10">
        <f t="shared" si="5"/>
        <v>0.53480623183721654</v>
      </c>
      <c r="I9" s="10">
        <f t="shared" si="1"/>
        <v>8.4460067407472739</v>
      </c>
      <c r="J9" s="10">
        <f t="shared" si="6"/>
        <v>0.19892201279200597</v>
      </c>
      <c r="K9" s="10" t="e">
        <f t="shared" si="2"/>
        <v>#N/A</v>
      </c>
      <c r="L9" s="10" t="e">
        <f t="shared" si="7"/>
        <v>#N/A</v>
      </c>
      <c r="M9" s="10" t="e">
        <f t="shared" si="3"/>
        <v>#N/A</v>
      </c>
      <c r="N9" s="8" t="e">
        <f t="shared" si="4"/>
        <v>#N/A</v>
      </c>
      <c r="O9" s="11" t="s">
        <v>12</v>
      </c>
      <c r="P9" s="12">
        <f>COUNT(wrnGrasNat)-COUNT(prmGrasNat)</f>
        <v>9</v>
      </c>
      <c r="Q9" s="11"/>
      <c r="R9" s="12">
        <f>COUNT(wrnGrasDroog)-COUNT(prmGrasDroog)</f>
        <v>8</v>
      </c>
      <c r="S9" s="23"/>
      <c r="T9" s="28">
        <f>COUNT(wrnBouwNat)-COUNT(prmBouwNat)</f>
        <v>0</v>
      </c>
      <c r="U9" s="23"/>
      <c r="V9" s="28">
        <f>COUNT(wrnBouwDroog)-COUNT(prmBouwDroog)</f>
        <v>-1</v>
      </c>
    </row>
    <row r="10" spans="1:22" x14ac:dyDescent="0.25">
      <c r="A10" s="14">
        <v>50</v>
      </c>
      <c r="B10" s="14">
        <v>110</v>
      </c>
      <c r="C10" s="16">
        <f>Input!E12</f>
        <v>2</v>
      </c>
      <c r="D10" s="16">
        <f>Input!F12</f>
        <v>8</v>
      </c>
      <c r="E10" s="16" t="e">
        <f>Input!G12</f>
        <v>#N/A</v>
      </c>
      <c r="F10" s="16" t="e">
        <f>Input!H12</f>
        <v>#N/A</v>
      </c>
      <c r="G10" s="10">
        <f t="shared" si="0"/>
        <v>2.7204512424234313</v>
      </c>
      <c r="H10" s="10">
        <f t="shared" si="5"/>
        <v>0.51904999270946572</v>
      </c>
      <c r="I10" s="10">
        <f t="shared" si="1"/>
        <v>8.4460067407472739</v>
      </c>
      <c r="J10" s="10">
        <f t="shared" si="6"/>
        <v>0.19892201279200597</v>
      </c>
      <c r="K10" s="10" t="e">
        <f t="shared" si="2"/>
        <v>#N/A</v>
      </c>
      <c r="L10" s="10" t="e">
        <f t="shared" si="7"/>
        <v>#N/A</v>
      </c>
      <c r="M10" s="10" t="e">
        <f t="shared" si="3"/>
        <v>#N/A</v>
      </c>
      <c r="N10" s="8" t="e">
        <f t="shared" si="4"/>
        <v>#N/A</v>
      </c>
      <c r="O10" s="11" t="s">
        <v>14</v>
      </c>
      <c r="P10" s="12">
        <f>SUMIF(SQRgrasNat,"&lt;&gt;#N/A")</f>
        <v>28.378642550556364</v>
      </c>
      <c r="Q10" s="11"/>
      <c r="R10" s="12">
        <f>SUMIF(SQRgraDrg,"&lt;&gt;#N/A")</f>
        <v>6.6808829204405642</v>
      </c>
      <c r="S10" s="23"/>
      <c r="T10" s="28">
        <f>SUMIF(SQRbouwNat,"&lt;&gt;#N/A")</f>
        <v>0</v>
      </c>
      <c r="U10" s="23"/>
      <c r="V10" s="28">
        <f>SUMIF(SQRbouwDroog,"&lt;&gt;#N/A")</f>
        <v>0</v>
      </c>
    </row>
    <row r="11" spans="1:22" x14ac:dyDescent="0.25">
      <c r="A11" s="14">
        <v>25</v>
      </c>
      <c r="B11" s="14">
        <v>140</v>
      </c>
      <c r="C11" s="16">
        <f>Input!E13</f>
        <v>9</v>
      </c>
      <c r="D11" s="16">
        <f>Input!F13</f>
        <v>15</v>
      </c>
      <c r="E11" s="16" t="e">
        <f>Input!G13</f>
        <v>#N/A</v>
      </c>
      <c r="F11" s="16" t="e">
        <f>Input!H13</f>
        <v>#N/A</v>
      </c>
      <c r="G11" s="10">
        <f t="shared" si="0"/>
        <v>10.561563813345678</v>
      </c>
      <c r="H11" s="10">
        <f t="shared" si="5"/>
        <v>2.4384815431506968</v>
      </c>
      <c r="I11" s="10">
        <f t="shared" si="1"/>
        <v>15.207337878877386</v>
      </c>
      <c r="J11" s="10">
        <f t="shared" si="6"/>
        <v>4.2988996017373528E-2</v>
      </c>
      <c r="K11" s="10" t="e">
        <f t="shared" si="2"/>
        <v>#N/A</v>
      </c>
      <c r="L11" s="10" t="e">
        <f t="shared" si="7"/>
        <v>#N/A</v>
      </c>
      <c r="M11" s="10" t="e">
        <f t="shared" si="3"/>
        <v>#N/A</v>
      </c>
      <c r="N11" s="8" t="e">
        <f t="shared" si="4"/>
        <v>#N/A</v>
      </c>
      <c r="O11" s="11" t="s">
        <v>13</v>
      </c>
      <c r="P11" s="12">
        <f>SQRT(P10/P9)</f>
        <v>1.7757202779766226</v>
      </c>
      <c r="Q11" s="11"/>
      <c r="R11" s="12">
        <f>SQRT(R10/R9)</f>
        <v>0.91384373120083862</v>
      </c>
      <c r="S11" s="23"/>
      <c r="T11" s="28" t="e">
        <f>SQRT(T10/T9)</f>
        <v>#DIV/0!</v>
      </c>
      <c r="U11" s="23"/>
      <c r="V11" s="28">
        <f>SQRT(V10/V9)</f>
        <v>0</v>
      </c>
    </row>
    <row r="12" spans="1:22" x14ac:dyDescent="0.25">
      <c r="A12" s="14">
        <v>35</v>
      </c>
      <c r="B12" s="14">
        <v>150</v>
      </c>
      <c r="C12" s="16">
        <f>Input!E14</f>
        <v>4</v>
      </c>
      <c r="D12" s="16">
        <f>Input!F14</f>
        <v>17</v>
      </c>
      <c r="E12" s="16" t="e">
        <f>Input!G14</f>
        <v>#N/A</v>
      </c>
      <c r="F12" s="16" t="e">
        <f>Input!H14</f>
        <v>#N/A</v>
      </c>
      <c r="G12" s="10">
        <f t="shared" si="0"/>
        <v>6.4302297602784568</v>
      </c>
      <c r="H12" s="10">
        <f t="shared" si="5"/>
        <v>5.9060166877430857</v>
      </c>
      <c r="I12" s="10">
        <f t="shared" si="1"/>
        <v>17.497805298577905</v>
      </c>
      <c r="J12" s="10">
        <f t="shared" si="6"/>
        <v>0.24781011529223726</v>
      </c>
      <c r="K12" s="10" t="e">
        <f t="shared" si="2"/>
        <v>#N/A</v>
      </c>
      <c r="L12" s="10" t="e">
        <f t="shared" si="7"/>
        <v>#N/A</v>
      </c>
      <c r="M12" s="10" t="e">
        <f t="shared" si="3"/>
        <v>#N/A</v>
      </c>
      <c r="N12" s="8" t="e">
        <f t="shared" si="4"/>
        <v>#N/A</v>
      </c>
      <c r="O12" s="11" t="s">
        <v>15</v>
      </c>
      <c r="P12" s="17">
        <f t="array" ref="P12">1-P10/(SUMIF(wrnGrasNat,"&lt;&gt;#N/A")-P8)^2</f>
        <v>0.99893406987825017</v>
      </c>
      <c r="Q12" s="11"/>
      <c r="R12" s="17">
        <f t="array" ref="R12">1-R10/(SUMIF(wrnGrasDroog,"&lt;&gt;#N/A")-R8)^2</f>
        <v>0.99927883874699241</v>
      </c>
      <c r="S12" s="23"/>
      <c r="T12" s="17" t="e">
        <f t="array" ref="T12">1-T10/(SUMIF(wrnBouwNat,"&lt;&gt;#N/A")-T8)^2</f>
        <v>#DIV/0!</v>
      </c>
      <c r="U12" s="23"/>
      <c r="V12" s="17" t="e">
        <f t="array" ref="V12">1-V10/(SUMIF(wrnBouwDroog,"&lt;&gt;#N/A")-V8)^2</f>
        <v>#DIV/0!</v>
      </c>
    </row>
    <row r="13" spans="1:22" x14ac:dyDescent="0.25">
      <c r="A13" s="14">
        <v>60</v>
      </c>
      <c r="B13" s="14">
        <v>170</v>
      </c>
      <c r="C13" s="16">
        <f>Input!E15</f>
        <v>1</v>
      </c>
      <c r="D13" s="16">
        <f>Input!F15</f>
        <v>23</v>
      </c>
      <c r="E13" s="16" t="e">
        <f>Input!G15</f>
        <v>#N/A</v>
      </c>
      <c r="F13" s="16" t="e">
        <f>Input!H15</f>
        <v>#N/A</v>
      </c>
      <c r="G13" s="10">
        <f t="shared" si="0"/>
        <v>1.1751260193637922</v>
      </c>
      <c r="H13" s="10">
        <f t="shared" si="5"/>
        <v>3.0669122658207336E-2</v>
      </c>
      <c r="I13" s="10">
        <f t="shared" si="1"/>
        <v>21.783614844532728</v>
      </c>
      <c r="J13" s="10">
        <f t="shared" si="6"/>
        <v>1.479592846441139</v>
      </c>
      <c r="K13" s="10" t="e">
        <f t="shared" si="2"/>
        <v>#N/A</v>
      </c>
      <c r="L13" s="10" t="e">
        <f t="shared" si="7"/>
        <v>#N/A</v>
      </c>
      <c r="M13" s="10" t="e">
        <f t="shared" si="3"/>
        <v>#N/A</v>
      </c>
      <c r="N13" s="8" t="e">
        <f t="shared" si="4"/>
        <v>#N/A</v>
      </c>
      <c r="O13" s="11" t="s">
        <v>17</v>
      </c>
      <c r="P13" s="12">
        <f>TINV(0.05,P9)</f>
        <v>2.2621571627982053</v>
      </c>
      <c r="Q13" s="11"/>
      <c r="R13" s="12">
        <f>TINV(0.05,R9)</f>
        <v>2.3060041352041671</v>
      </c>
      <c r="S13" s="23"/>
      <c r="T13" s="28" t="e">
        <f>TINV(0.05,T9)</f>
        <v>#NUM!</v>
      </c>
      <c r="U13" s="23"/>
      <c r="V13" s="28" t="e">
        <f>TINV(0.05,V9)</f>
        <v>#NUM!</v>
      </c>
    </row>
    <row r="14" spans="1:22" x14ac:dyDescent="0.25">
      <c r="A14" s="14">
        <v>100</v>
      </c>
      <c r="B14" s="14">
        <v>200</v>
      </c>
      <c r="C14" s="16" t="e">
        <f>Input!E16</f>
        <v>#N/A</v>
      </c>
      <c r="D14" s="16" t="e">
        <f>Input!F16</f>
        <v>#N/A</v>
      </c>
      <c r="E14" s="16" t="e">
        <f>Input!G16</f>
        <v>#N/A</v>
      </c>
      <c r="F14" s="16" t="e">
        <f>Input!H16</f>
        <v>#N/A</v>
      </c>
      <c r="G14" s="10">
        <f t="shared" si="0"/>
        <v>0</v>
      </c>
      <c r="H14" s="10" t="e">
        <f t="shared" si="5"/>
        <v>#N/A</v>
      </c>
      <c r="I14" s="10">
        <f t="shared" si="1"/>
        <v>27.059345927973784</v>
      </c>
      <c r="J14" s="10" t="e">
        <f t="shared" si="6"/>
        <v>#N/A</v>
      </c>
      <c r="K14" s="10" t="e">
        <f t="shared" si="2"/>
        <v>#N/A</v>
      </c>
      <c r="L14" s="10" t="e">
        <f t="shared" si="7"/>
        <v>#N/A</v>
      </c>
      <c r="M14" s="10" t="e">
        <f t="shared" si="3"/>
        <v>#N/A</v>
      </c>
      <c r="N14" s="8" t="e">
        <f t="shared" si="4"/>
        <v>#N/A</v>
      </c>
      <c r="O14" s="11" t="s">
        <v>16</v>
      </c>
      <c r="P14" s="12">
        <f>P13*P11</f>
        <v>4.0169583459508367</v>
      </c>
      <c r="Q14" s="11"/>
      <c r="R14" s="12">
        <f>R13*R11</f>
        <v>2.1073274230795391</v>
      </c>
      <c r="S14" s="23"/>
      <c r="T14" s="28" t="e">
        <f>T13*T11</f>
        <v>#NUM!</v>
      </c>
      <c r="U14" s="23"/>
      <c r="V14" s="28" t="e">
        <f>V13*V11</f>
        <v>#NUM!</v>
      </c>
    </row>
    <row r="15" spans="1:22" x14ac:dyDescent="0.25">
      <c r="A15" s="14">
        <v>160</v>
      </c>
      <c r="B15" s="14">
        <v>260</v>
      </c>
      <c r="C15" s="16" t="e">
        <f>Input!E17</f>
        <v>#N/A</v>
      </c>
      <c r="D15" s="16" t="e">
        <f>Input!F17</f>
        <v>#N/A</v>
      </c>
      <c r="E15" s="16" t="e">
        <f>Input!G17</f>
        <v>#N/A</v>
      </c>
      <c r="F15" s="16" t="e">
        <f>Input!H17</f>
        <v>#N/A</v>
      </c>
      <c r="G15" s="10">
        <f t="shared" si="0"/>
        <v>0</v>
      </c>
      <c r="H15" s="10" t="e">
        <f t="shared" si="5"/>
        <v>#N/A</v>
      </c>
      <c r="I15" s="10">
        <f t="shared" si="1"/>
        <v>33.500304676322244</v>
      </c>
      <c r="J15" s="10" t="e">
        <f t="shared" si="6"/>
        <v>#N/A</v>
      </c>
      <c r="K15" s="10" t="e">
        <f t="shared" si="2"/>
        <v>#N/A</v>
      </c>
      <c r="L15" s="10" t="e">
        <f t="shared" si="7"/>
        <v>#N/A</v>
      </c>
      <c r="M15" s="10" t="e">
        <f t="shared" si="3"/>
        <v>#N/A</v>
      </c>
      <c r="N15" s="8" t="e">
        <f t="shared" si="4"/>
        <v>#N/A</v>
      </c>
      <c r="O15" s="22"/>
      <c r="P15" s="22"/>
      <c r="Q15" s="11"/>
      <c r="R15" s="22"/>
      <c r="S15" s="27"/>
      <c r="T15" s="27"/>
      <c r="U15" s="27"/>
      <c r="V15" s="27"/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2" tint="-0.499984740745262"/>
  </sheetPr>
  <dimension ref="A1:V15"/>
  <sheetViews>
    <sheetView zoomScale="93" zoomScaleNormal="93" workbookViewId="0">
      <selection activeCell="F7" sqref="F7"/>
    </sheetView>
    <sheetView workbookViewId="1"/>
  </sheetViews>
  <sheetFormatPr defaultRowHeight="15" x14ac:dyDescent="0.25"/>
  <cols>
    <col min="1" max="1" width="4.85546875" bestFit="1" customWidth="1"/>
    <col min="2" max="2" width="4.42578125" bestFit="1" customWidth="1"/>
    <col min="3" max="3" width="10" style="1" bestFit="1" customWidth="1"/>
    <col min="4" max="4" width="10.140625" style="1" bestFit="1" customWidth="1"/>
    <col min="5" max="5" width="11.140625" style="1" bestFit="1" customWidth="1"/>
    <col min="6" max="6" width="11.28515625" style="1" bestFit="1" customWidth="1"/>
    <col min="7" max="7" width="13.140625" style="32" bestFit="1" customWidth="1"/>
    <col min="8" max="8" width="7.42578125" style="32" hidden="1" customWidth="1"/>
    <col min="9" max="9" width="13.28515625" style="32" bestFit="1" customWidth="1"/>
    <col min="10" max="10" width="7.42578125" style="32" hidden="1" customWidth="1"/>
    <col min="11" max="11" width="14.28515625" style="32" bestFit="1" customWidth="1"/>
    <col min="12" max="12" width="7.42578125" style="32" hidden="1" customWidth="1"/>
    <col min="13" max="13" width="14.42578125" style="32" bestFit="1" customWidth="1"/>
    <col min="14" max="14" width="7.42578125" style="9" hidden="1" customWidth="1"/>
    <col min="15" max="15" width="10.85546875" bestFit="1" customWidth="1"/>
    <col min="16" max="16" width="10.7109375" customWidth="1"/>
    <col min="17" max="17" width="10.85546875" style="1" bestFit="1" customWidth="1"/>
    <col min="18" max="18" width="10.85546875" bestFit="1" customWidth="1"/>
    <col min="19" max="20" width="10.5703125" customWidth="1"/>
    <col min="22" max="22" width="10.85546875" bestFit="1" customWidth="1"/>
  </cols>
  <sheetData>
    <row r="1" spans="1:22" s="3" customFormat="1" x14ac:dyDescent="0.25">
      <c r="A1" s="13" t="s">
        <v>0</v>
      </c>
      <c r="B1" s="13" t="s">
        <v>1</v>
      </c>
      <c r="C1" s="5" t="s">
        <v>5</v>
      </c>
      <c r="D1" s="5" t="s">
        <v>2</v>
      </c>
      <c r="E1" s="5" t="s">
        <v>3</v>
      </c>
      <c r="F1" s="5" t="s">
        <v>4</v>
      </c>
      <c r="G1" s="31" t="s">
        <v>18</v>
      </c>
      <c r="H1" s="31" t="s">
        <v>116</v>
      </c>
      <c r="I1" s="31" t="s">
        <v>10</v>
      </c>
      <c r="J1" s="31" t="s">
        <v>116</v>
      </c>
      <c r="K1" s="31" t="s">
        <v>22</v>
      </c>
      <c r="L1" s="31" t="s">
        <v>116</v>
      </c>
      <c r="M1" s="31" t="s">
        <v>23</v>
      </c>
      <c r="N1" s="2" t="s">
        <v>116</v>
      </c>
      <c r="O1" s="5" t="s">
        <v>5</v>
      </c>
      <c r="P1" s="13"/>
      <c r="Q1" s="5" t="s">
        <v>2</v>
      </c>
      <c r="R1" s="5"/>
      <c r="S1" s="15" t="str">
        <f>E1</f>
        <v>Bouwla-nat</v>
      </c>
      <c r="T1" s="13"/>
      <c r="U1" s="13" t="str">
        <f>F1</f>
        <v>Bouwla-dro</v>
      </c>
      <c r="V1" s="13"/>
    </row>
    <row r="2" spans="1:22" x14ac:dyDescent="0.25">
      <c r="A2" s="14">
        <v>5</v>
      </c>
      <c r="B2" s="14">
        <v>70</v>
      </c>
      <c r="C2" s="16">
        <f>Input!I4</f>
        <v>31</v>
      </c>
      <c r="D2" s="16">
        <f>Input!J4</f>
        <v>3</v>
      </c>
      <c r="E2" s="16" t="e">
        <f>Input!K4</f>
        <v>#N/A</v>
      </c>
      <c r="F2" s="16" t="e">
        <f>Input!L4</f>
        <v>#N/A</v>
      </c>
      <c r="G2" s="10">
        <f t="shared" ref="G2:G12" si="0">MIN(MAX(0,AgrasNT+BgrasNT*10000*(A2+60)^-3+CgrasNT*EXP(-0.2*B2)),40)</f>
        <v>32.382029430726647</v>
      </c>
      <c r="H2" s="10">
        <f>(G2-C2)^2</f>
        <v>1.9100053473946186</v>
      </c>
      <c r="I2" s="10">
        <f t="shared" ref="I2:I15" si="1">MAX(MIN(Agras*(1-(1/(1+(MAX(Bgras*(B2-Cgras),0.01))^Dgras))),40),0)</f>
        <v>2.1418904827415286</v>
      </c>
      <c r="J2" s="10">
        <f>(I2-D2)^2</f>
        <v>0.73635194360956679</v>
      </c>
      <c r="K2" s="10">
        <f t="shared" ref="K2:K12" si="2">MIN(MAX(AbouwNT+BbouwNT*10000*(A2+60)^-2+CbouwNT*EXP(-0.2*B2),0),45)</f>
        <v>45</v>
      </c>
      <c r="L2" s="33" t="e">
        <f>(K2-E2)^2</f>
        <v>#N/A</v>
      </c>
      <c r="M2" s="10">
        <f t="shared" ref="M2:M15" si="3">MAX(MIN(Abouw*(1-(1/(1+(MAX(Bbouw*(B2-Cbouw),0.01))^Dbouw))),40),0)</f>
        <v>0.99268154034183098</v>
      </c>
      <c r="N2" s="8" t="e">
        <f t="shared" ref="N2:N15" si="4">(M2-F2)^2</f>
        <v>#N/A</v>
      </c>
      <c r="O2" s="11" t="s">
        <v>19</v>
      </c>
      <c r="P2" s="18">
        <v>-4</v>
      </c>
      <c r="Q2" s="11" t="s">
        <v>6</v>
      </c>
      <c r="R2" s="18">
        <v>40</v>
      </c>
      <c r="S2" s="23" t="s">
        <v>24</v>
      </c>
      <c r="T2" s="24">
        <v>-4</v>
      </c>
      <c r="U2" s="23" t="s">
        <v>28</v>
      </c>
      <c r="V2" s="24">
        <v>40</v>
      </c>
    </row>
    <row r="3" spans="1:22" x14ac:dyDescent="0.25">
      <c r="A3" s="14">
        <v>10</v>
      </c>
      <c r="B3" s="14">
        <v>70</v>
      </c>
      <c r="C3" s="16">
        <f>Input!I5</f>
        <v>26</v>
      </c>
      <c r="D3" s="16">
        <f>Input!J5</f>
        <v>3</v>
      </c>
      <c r="E3" s="16" t="e">
        <f>Input!K5</f>
        <v>#N/A</v>
      </c>
      <c r="F3" s="16" t="e">
        <f>Input!L5</f>
        <v>#N/A</v>
      </c>
      <c r="G3" s="10">
        <f t="shared" si="0"/>
        <v>26.208970725396757</v>
      </c>
      <c r="H3" s="10">
        <f t="shared" ref="H3:H15" si="5">(G3-C3)^2</f>
        <v>4.3668764072846721E-2</v>
      </c>
      <c r="I3" s="10">
        <f t="shared" si="1"/>
        <v>2.1418904827415286</v>
      </c>
      <c r="J3" s="10">
        <f t="shared" ref="J3:J15" si="6">(I3-D3)^2</f>
        <v>0.73635194360956679</v>
      </c>
      <c r="K3" s="10">
        <f t="shared" si="2"/>
        <v>45</v>
      </c>
      <c r="L3" s="33" t="e">
        <f t="shared" ref="L3:L15" si="7">(K3-E3)^2</f>
        <v>#N/A</v>
      </c>
      <c r="M3" s="10">
        <f t="shared" si="3"/>
        <v>0.99268154034183098</v>
      </c>
      <c r="N3" s="8" t="e">
        <f t="shared" si="4"/>
        <v>#N/A</v>
      </c>
      <c r="O3" s="11" t="s">
        <v>20</v>
      </c>
      <c r="P3" s="18">
        <v>850.42742625852839</v>
      </c>
      <c r="Q3" s="11" t="s">
        <v>7</v>
      </c>
      <c r="R3" s="29">
        <v>6.1963881458619707E-3</v>
      </c>
      <c r="S3" s="23" t="s">
        <v>25</v>
      </c>
      <c r="T3" s="24">
        <v>15.033747296317044</v>
      </c>
      <c r="U3" s="23" t="s">
        <v>29</v>
      </c>
      <c r="V3" s="30">
        <v>6.2165741311759181E-3</v>
      </c>
    </row>
    <row r="4" spans="1:22" x14ac:dyDescent="0.25">
      <c r="A4" s="14">
        <v>15</v>
      </c>
      <c r="B4" s="14">
        <v>70</v>
      </c>
      <c r="C4" s="16">
        <f>Input!I6</f>
        <v>22</v>
      </c>
      <c r="D4" s="16">
        <f>Input!J6</f>
        <v>3</v>
      </c>
      <c r="E4" s="16" t="e">
        <f>Input!K6</f>
        <v>#N/A</v>
      </c>
      <c r="F4" s="16" t="e">
        <f>Input!L6</f>
        <v>#N/A</v>
      </c>
      <c r="G4" s="10">
        <f t="shared" si="0"/>
        <v>21.573447944106341</v>
      </c>
      <c r="H4" s="10">
        <f t="shared" si="5"/>
        <v>0.18194665638710689</v>
      </c>
      <c r="I4" s="10">
        <f t="shared" si="1"/>
        <v>2.1418904827415286</v>
      </c>
      <c r="J4" s="10">
        <f t="shared" si="6"/>
        <v>0.73635194360956679</v>
      </c>
      <c r="K4" s="10">
        <f t="shared" si="2"/>
        <v>45</v>
      </c>
      <c r="L4" s="33" t="e">
        <f t="shared" si="7"/>
        <v>#N/A</v>
      </c>
      <c r="M4" s="10">
        <f t="shared" si="3"/>
        <v>0.99268154034183098</v>
      </c>
      <c r="N4" s="8" t="e">
        <f t="shared" si="4"/>
        <v>#N/A</v>
      </c>
      <c r="O4" s="11" t="s">
        <v>21</v>
      </c>
      <c r="P4" s="19">
        <v>6512304.4895054167</v>
      </c>
      <c r="Q4" s="11" t="s">
        <v>8</v>
      </c>
      <c r="R4" s="18">
        <v>0</v>
      </c>
      <c r="S4" s="23" t="s">
        <v>26</v>
      </c>
      <c r="T4" s="25">
        <v>12224139501.109587</v>
      </c>
      <c r="U4" s="23" t="s">
        <v>30</v>
      </c>
      <c r="V4" s="24">
        <v>6.8470727430175948E-4</v>
      </c>
    </row>
    <row r="5" spans="1:22" x14ac:dyDescent="0.25">
      <c r="A5" s="14">
        <v>25</v>
      </c>
      <c r="B5" s="14">
        <v>75</v>
      </c>
      <c r="C5" s="16">
        <f>Input!I7</f>
        <v>15</v>
      </c>
      <c r="D5" s="16">
        <f>Input!J7</f>
        <v>4</v>
      </c>
      <c r="E5" s="16" t="e">
        <f>Input!K7</f>
        <v>#N/A</v>
      </c>
      <c r="F5" s="16" t="e">
        <f>Input!L7</f>
        <v>#N/A</v>
      </c>
      <c r="G5" s="10">
        <f t="shared" si="0"/>
        <v>11.839919427774209</v>
      </c>
      <c r="H5" s="10">
        <f t="shared" si="5"/>
        <v>9.9861092229588824</v>
      </c>
      <c r="I5" s="10">
        <f t="shared" si="1"/>
        <v>2.6769715111259229</v>
      </c>
      <c r="J5" s="10">
        <f t="shared" si="6"/>
        <v>1.750404382372424</v>
      </c>
      <c r="K5" s="10">
        <f t="shared" si="2"/>
        <v>45</v>
      </c>
      <c r="L5" s="33" t="e">
        <f t="shared" si="7"/>
        <v>#N/A</v>
      </c>
      <c r="M5" s="10">
        <f t="shared" si="3"/>
        <v>1.33411689234324</v>
      </c>
      <c r="N5" s="8" t="e">
        <f t="shared" si="4"/>
        <v>#N/A</v>
      </c>
      <c r="O5" s="11"/>
      <c r="P5" s="21"/>
      <c r="Q5" s="11" t="s">
        <v>9</v>
      </c>
      <c r="R5" s="20">
        <v>3.4384997200827394</v>
      </c>
      <c r="S5" s="27"/>
      <c r="T5" s="27"/>
      <c r="U5" s="23" t="s">
        <v>27</v>
      </c>
      <c r="V5" s="26">
        <v>4.4121037419384006</v>
      </c>
    </row>
    <row r="6" spans="1:22" x14ac:dyDescent="0.25">
      <c r="A6" s="14">
        <v>10</v>
      </c>
      <c r="B6" s="14">
        <v>105</v>
      </c>
      <c r="C6" s="16">
        <f>Input!I8</f>
        <v>21</v>
      </c>
      <c r="D6" s="16">
        <f>Input!J8</f>
        <v>7</v>
      </c>
      <c r="E6" s="16">
        <f>Input!K8</f>
        <v>37</v>
      </c>
      <c r="F6" s="16">
        <f>Input!L8</f>
        <v>5</v>
      </c>
      <c r="G6" s="10">
        <f t="shared" si="0"/>
        <v>20.798740509057566</v>
      </c>
      <c r="H6" s="10">
        <f t="shared" si="5"/>
        <v>4.0505382694407538E-2</v>
      </c>
      <c r="I6" s="10">
        <f t="shared" si="1"/>
        <v>7.429401398249218</v>
      </c>
      <c r="J6" s="10">
        <f t="shared" si="6"/>
        <v>0.1843855608183835</v>
      </c>
      <c r="K6" s="10">
        <f t="shared" si="2"/>
        <v>35.950144575898108</v>
      </c>
      <c r="L6" s="33">
        <f t="shared" si="7"/>
        <v>1.102196411516164</v>
      </c>
      <c r="M6" s="10">
        <f t="shared" si="3"/>
        <v>5.2857940351755728</v>
      </c>
      <c r="N6" s="8">
        <f t="shared" si="4"/>
        <v>8.1678230541936528E-2</v>
      </c>
      <c r="O6" s="11"/>
      <c r="P6" s="21"/>
      <c r="Q6" s="11"/>
      <c r="R6" s="20"/>
      <c r="S6" s="27"/>
      <c r="T6" s="27"/>
      <c r="U6" s="23"/>
      <c r="V6" s="26"/>
    </row>
    <row r="7" spans="1:22" x14ac:dyDescent="0.25">
      <c r="A7" s="14">
        <v>15</v>
      </c>
      <c r="B7" s="14">
        <v>105</v>
      </c>
      <c r="C7" s="16">
        <f>Input!I9</f>
        <v>17</v>
      </c>
      <c r="D7" s="16">
        <f>Input!J9</f>
        <v>7</v>
      </c>
      <c r="E7" s="16">
        <f>Input!K9</f>
        <v>32</v>
      </c>
      <c r="F7" s="16">
        <f>Input!L9</f>
        <v>5</v>
      </c>
      <c r="G7" s="10">
        <f t="shared" si="0"/>
        <v>16.163217727767151</v>
      </c>
      <c r="H7" s="10">
        <f t="shared" si="5"/>
        <v>0.70020457112316992</v>
      </c>
      <c r="I7" s="10">
        <f t="shared" si="1"/>
        <v>7.429401398249218</v>
      </c>
      <c r="J7" s="10">
        <f t="shared" si="6"/>
        <v>0.1843855608183835</v>
      </c>
      <c r="K7" s="10">
        <f t="shared" si="2"/>
        <v>31.995689504758026</v>
      </c>
      <c r="L7" s="33">
        <f t="shared" si="7"/>
        <v>1.8580369231079723E-5</v>
      </c>
      <c r="M7" s="10">
        <f t="shared" si="3"/>
        <v>5.2857940351755728</v>
      </c>
      <c r="N7" s="8">
        <f t="shared" si="4"/>
        <v>8.1678230541936528E-2</v>
      </c>
      <c r="O7" s="22"/>
      <c r="P7" s="22"/>
      <c r="Q7" s="11"/>
      <c r="R7" s="22"/>
      <c r="S7" s="27"/>
      <c r="T7" s="27"/>
      <c r="U7" s="27"/>
      <c r="V7" s="27"/>
    </row>
    <row r="8" spans="1:22" x14ac:dyDescent="0.25">
      <c r="A8" s="14">
        <v>20</v>
      </c>
      <c r="B8" s="14">
        <v>105</v>
      </c>
      <c r="C8" s="16">
        <f>Input!I10</f>
        <v>14</v>
      </c>
      <c r="D8" s="16">
        <f>Input!J10</f>
        <v>7</v>
      </c>
      <c r="E8" s="16">
        <f>Input!K10</f>
        <v>28</v>
      </c>
      <c r="F8" s="16">
        <f>Input!L10</f>
        <v>5</v>
      </c>
      <c r="G8" s="10">
        <f t="shared" si="0"/>
        <v>12.614848663343547</v>
      </c>
      <c r="H8" s="10">
        <f t="shared" si="5"/>
        <v>1.9186442254411571</v>
      </c>
      <c r="I8" s="10">
        <f t="shared" si="1"/>
        <v>7.429401398249218</v>
      </c>
      <c r="J8" s="10">
        <f t="shared" si="6"/>
        <v>0.1843855608183835</v>
      </c>
      <c r="K8" s="10">
        <f t="shared" si="2"/>
        <v>28.759257795134218</v>
      </c>
      <c r="L8" s="33">
        <f t="shared" si="7"/>
        <v>0.57647239947207396</v>
      </c>
      <c r="M8" s="10">
        <f t="shared" si="3"/>
        <v>5.2857940351755728</v>
      </c>
      <c r="N8" s="8">
        <f t="shared" si="4"/>
        <v>8.1678230541936528E-2</v>
      </c>
      <c r="O8" s="11" t="s">
        <v>11</v>
      </c>
      <c r="P8" s="12">
        <f>AVERAGEIF(wrnGrasNat,"&lt;&gt;#N/A")</f>
        <v>14</v>
      </c>
      <c r="Q8" s="11"/>
      <c r="R8" s="12">
        <f>AVERAGEIF(wrnGrasDroog,"&lt;&gt;#N/A")</f>
        <v>8.75</v>
      </c>
      <c r="S8" s="23"/>
      <c r="T8" s="28">
        <f>AVERAGEIF(wrnBouwNat,"&lt;&gt;#N/A")</f>
        <v>17.888888888888889</v>
      </c>
      <c r="U8" s="23"/>
      <c r="V8" s="28">
        <f>AVERAGEIF(wrnBouwDroog,"&lt;&gt;#N/A")</f>
        <v>12.333333333333334</v>
      </c>
    </row>
    <row r="9" spans="1:22" x14ac:dyDescent="0.25">
      <c r="A9" s="14">
        <v>30</v>
      </c>
      <c r="B9" s="14">
        <v>110</v>
      </c>
      <c r="C9" s="16">
        <f>Input!I11</f>
        <v>8</v>
      </c>
      <c r="D9" s="16">
        <f>Input!J11</f>
        <v>8</v>
      </c>
      <c r="E9" s="16">
        <f>Input!K11</f>
        <v>20</v>
      </c>
      <c r="F9" s="16">
        <f>Input!L11</f>
        <v>7</v>
      </c>
      <c r="G9" s="10">
        <f t="shared" si="0"/>
        <v>7.667487728650749</v>
      </c>
      <c r="H9" s="10">
        <f t="shared" si="5"/>
        <v>0.11056441059783792</v>
      </c>
      <c r="I9" s="10">
        <f t="shared" si="1"/>
        <v>8.4460117261337722</v>
      </c>
      <c r="J9" s="10">
        <f t="shared" si="6"/>
        <v>0.19892645984882698</v>
      </c>
      <c r="K9" s="10">
        <f t="shared" si="2"/>
        <v>17.970066557417375</v>
      </c>
      <c r="L9" s="33">
        <f t="shared" si="7"/>
        <v>4.1206297813153459</v>
      </c>
      <c r="M9" s="10">
        <f t="shared" si="3"/>
        <v>6.3003954430749998</v>
      </c>
      <c r="N9" s="8">
        <f t="shared" si="4"/>
        <v>0.48944653607022587</v>
      </c>
      <c r="O9" s="11" t="s">
        <v>12</v>
      </c>
      <c r="P9" s="12">
        <f>COUNT(wrnGrasNat)-COUNT(prmGrasNat)</f>
        <v>9</v>
      </c>
      <c r="Q9" s="11"/>
      <c r="R9" s="12">
        <f>COUNT(wrnGrasDroog)-COUNT(prmGrasDroog)</f>
        <v>8</v>
      </c>
      <c r="S9" s="23"/>
      <c r="T9" s="28">
        <f>COUNT(wrnBouwNat)-COUNT(prmBouwNat)</f>
        <v>6</v>
      </c>
      <c r="U9" s="23"/>
      <c r="V9" s="28">
        <f>COUNT(wrnBouwDroog)-COUNT(prmBouwDroog)</f>
        <v>5</v>
      </c>
    </row>
    <row r="10" spans="1:22" x14ac:dyDescent="0.25">
      <c r="A10" s="14">
        <v>50</v>
      </c>
      <c r="B10" s="14">
        <v>110</v>
      </c>
      <c r="C10" s="16">
        <f>Input!I12</f>
        <v>1</v>
      </c>
      <c r="D10" s="16">
        <f>Input!J12</f>
        <v>8</v>
      </c>
      <c r="E10" s="16">
        <f>Input!K12</f>
        <v>9</v>
      </c>
      <c r="F10" s="16">
        <f>Input!L12</f>
        <v>7</v>
      </c>
      <c r="G10" s="10">
        <f t="shared" si="0"/>
        <v>2.3912037109651267</v>
      </c>
      <c r="H10" s="10">
        <f t="shared" si="5"/>
        <v>1.9354477654031399</v>
      </c>
      <c r="I10" s="10">
        <f t="shared" si="1"/>
        <v>8.4460117261337722</v>
      </c>
      <c r="J10" s="10">
        <f t="shared" si="6"/>
        <v>0.19892645984882698</v>
      </c>
      <c r="K10" s="10">
        <f t="shared" si="2"/>
        <v>11.834469252523165</v>
      </c>
      <c r="L10" s="33">
        <f t="shared" si="7"/>
        <v>8.0342159434992322</v>
      </c>
      <c r="M10" s="10">
        <f t="shared" si="3"/>
        <v>6.3003954430749998</v>
      </c>
      <c r="N10" s="8">
        <f t="shared" si="4"/>
        <v>0.48944653607022587</v>
      </c>
      <c r="O10" s="11" t="s">
        <v>14</v>
      </c>
      <c r="P10" s="12">
        <f>SUMIF(SQRgrasNat,"&lt;&gt;#N/A")</f>
        <v>23.930047938037614</v>
      </c>
      <c r="Q10" s="11"/>
      <c r="R10" s="12">
        <f>SUMIF(SQRgraDrg,"&lt;&gt;#N/A")</f>
        <v>6.6808829208936089</v>
      </c>
      <c r="S10" s="23"/>
      <c r="T10" s="28">
        <f>SUMIF(SQRbouwNat,"&lt;&gt;#N/A")</f>
        <v>22.384311654597294</v>
      </c>
      <c r="U10" s="23"/>
      <c r="V10" s="28">
        <f>SUMIF(SQRbouwDroog,"&lt;&gt;#N/A")</f>
        <v>2.4446483934700942</v>
      </c>
    </row>
    <row r="11" spans="1:22" x14ac:dyDescent="0.25">
      <c r="A11" s="14">
        <v>25</v>
      </c>
      <c r="B11" s="14">
        <v>140</v>
      </c>
      <c r="C11" s="16">
        <f>Input!I13</f>
        <v>8</v>
      </c>
      <c r="D11" s="16">
        <f>Input!J13</f>
        <v>15</v>
      </c>
      <c r="E11" s="16">
        <f>Input!K13</f>
        <v>18</v>
      </c>
      <c r="F11" s="16">
        <f>Input!L13</f>
        <v>14</v>
      </c>
      <c r="G11" s="10">
        <f t="shared" si="0"/>
        <v>9.8477948754879296</v>
      </c>
      <c r="H11" s="10">
        <f t="shared" si="5"/>
        <v>3.4143459018794533</v>
      </c>
      <c r="I11" s="10">
        <f t="shared" si="1"/>
        <v>15.207334845151209</v>
      </c>
      <c r="J11" s="10">
        <f t="shared" si="6"/>
        <v>4.298773801387578E-2</v>
      </c>
      <c r="K11" s="10">
        <f t="shared" si="2"/>
        <v>16.816406994534287</v>
      </c>
      <c r="L11" s="33">
        <f t="shared" si="7"/>
        <v>1.4008924025873601</v>
      </c>
      <c r="M11" s="10">
        <f t="shared" si="3"/>
        <v>14.056503371225997</v>
      </c>
      <c r="N11" s="8">
        <f t="shared" si="4"/>
        <v>3.1926309599028032E-3</v>
      </c>
      <c r="O11" s="11" t="s">
        <v>13</v>
      </c>
      <c r="P11" s="12">
        <f>SQRT(P10/P9)</f>
        <v>1.6306116077525981</v>
      </c>
      <c r="Q11" s="11"/>
      <c r="R11" s="12">
        <f>SQRT(R10/R9)</f>
        <v>0.91384373123182339</v>
      </c>
      <c r="S11" s="23"/>
      <c r="T11" s="28">
        <f>SQRT(T10/T9)</f>
        <v>1.9315068234669919</v>
      </c>
      <c r="U11" s="23"/>
      <c r="V11" s="28">
        <f>SQRT(V10/V9)</f>
        <v>0.69923506683662462</v>
      </c>
    </row>
    <row r="12" spans="1:22" x14ac:dyDescent="0.25">
      <c r="A12" s="14">
        <v>35</v>
      </c>
      <c r="B12" s="14">
        <v>150</v>
      </c>
      <c r="C12" s="16">
        <f>Input!I14</f>
        <v>4</v>
      </c>
      <c r="D12" s="16">
        <f>Input!J14</f>
        <v>17</v>
      </c>
      <c r="E12" s="16">
        <f>Input!K14</f>
        <v>12</v>
      </c>
      <c r="F12" s="16">
        <f>Input!L14</f>
        <v>16</v>
      </c>
      <c r="G12" s="10">
        <f t="shared" si="0"/>
        <v>5.9189675288723738</v>
      </c>
      <c r="H12" s="10">
        <f t="shared" si="5"/>
        <v>3.6824363768665447</v>
      </c>
      <c r="I12" s="10">
        <f t="shared" si="1"/>
        <v>17.497799116885751</v>
      </c>
      <c r="J12" s="10">
        <f t="shared" si="6"/>
        <v>0.24780396077223399</v>
      </c>
      <c r="K12" s="10">
        <f t="shared" si="2"/>
        <v>12.659035629957215</v>
      </c>
      <c r="L12" s="33">
        <f t="shared" si="7"/>
        <v>0.43432796155310277</v>
      </c>
      <c r="M12" s="10">
        <f t="shared" si="3"/>
        <v>16.939913729355283</v>
      </c>
      <c r="N12" s="8">
        <f t="shared" si="4"/>
        <v>0.88343781863055548</v>
      </c>
      <c r="O12" s="11" t="s">
        <v>15</v>
      </c>
      <c r="P12" s="17">
        <f t="array" ref="P12">1-P10/(SUMIF(wrnGrasNat,"&lt;&gt;#N/A")-P8)^2</f>
        <v>0.99899097453457419</v>
      </c>
      <c r="Q12" s="11"/>
      <c r="R12" s="17">
        <f t="array" ref="R12">1-R10/(SUMIF(wrnGrasDroog,"&lt;&gt;#N/A")-R8)^2</f>
        <v>0.99927883874694357</v>
      </c>
      <c r="S12" s="23"/>
      <c r="T12" s="17">
        <f t="array" ref="T12">1-T10/(SUMIF(wrnBouwNat,"&lt;&gt;#N/A")-T8)^2</f>
        <v>0.99890705819845493</v>
      </c>
      <c r="U12" s="23"/>
      <c r="V12" s="17">
        <f t="array" ref="V12">1-V10/(SUMIF(wrnBouwDroog,"&lt;&gt;#N/A")-V8)^2</f>
        <v>0.99974888335987455</v>
      </c>
    </row>
    <row r="13" spans="1:22" x14ac:dyDescent="0.25">
      <c r="A13" s="14">
        <v>60</v>
      </c>
      <c r="B13" s="14">
        <v>170</v>
      </c>
      <c r="C13" s="16">
        <f>Input!I15</f>
        <v>1</v>
      </c>
      <c r="D13" s="16">
        <f>Input!J15</f>
        <v>23</v>
      </c>
      <c r="E13" s="16">
        <f>Input!K15</f>
        <v>4</v>
      </c>
      <c r="F13" s="16">
        <f>Input!L15</f>
        <v>23</v>
      </c>
      <c r="G13" s="10">
        <f t="shared" ref="G13:G15" si="8">MIN(MAX(0,AgrasNT+BgrasNT*10000*(A13+60)^-3+CgrasNT*EXP(-0.2*B13)),40)</f>
        <v>0.92145502423168113</v>
      </c>
      <c r="H13" s="10">
        <f t="shared" si="5"/>
        <v>6.1693132184457988E-3</v>
      </c>
      <c r="I13" s="10">
        <f t="shared" si="1"/>
        <v>21.783603104758331</v>
      </c>
      <c r="J13" s="10">
        <f t="shared" si="6"/>
        <v>1.4796214067535713</v>
      </c>
      <c r="K13" s="10">
        <f t="shared" ref="K13:K15" si="9">MIN(MAX(AbouwNT+BbouwNT*10000*(A13+60)^-2+CbouwNT*EXP(-0.2*B13),0),45)</f>
        <v>6.4401232401648176</v>
      </c>
      <c r="L13" s="33">
        <f t="shared" si="7"/>
        <v>5.9542014271924479</v>
      </c>
      <c r="M13" s="10">
        <f t="shared" si="3"/>
        <v>22.426039592316592</v>
      </c>
      <c r="N13" s="8">
        <f t="shared" si="4"/>
        <v>0.32943054958810436</v>
      </c>
      <c r="O13" s="11" t="s">
        <v>17</v>
      </c>
      <c r="P13" s="12">
        <f>TINV(0.05,P9)</f>
        <v>2.2621571627982053</v>
      </c>
      <c r="Q13" s="11"/>
      <c r="R13" s="12">
        <f>TINV(0.05,R9)</f>
        <v>2.3060041352041671</v>
      </c>
      <c r="S13" s="23"/>
      <c r="T13" s="28">
        <f>TINV(0.05,T9)</f>
        <v>2.4469118511449697</v>
      </c>
      <c r="U13" s="23"/>
      <c r="V13" s="28">
        <f>TINV(0.05,V9)</f>
        <v>2.570581835636315</v>
      </c>
    </row>
    <row r="14" spans="1:22" x14ac:dyDescent="0.25">
      <c r="A14" s="14">
        <v>100</v>
      </c>
      <c r="B14" s="14">
        <v>200</v>
      </c>
      <c r="C14" s="16" t="e">
        <f>Input!I16</f>
        <v>#N/A</v>
      </c>
      <c r="D14" s="16" t="e">
        <f>Input!J16</f>
        <v>#N/A</v>
      </c>
      <c r="E14" s="16">
        <f>Input!K16</f>
        <v>1</v>
      </c>
      <c r="F14" s="16">
        <f>Input!L16</f>
        <v>29</v>
      </c>
      <c r="G14" s="10">
        <f t="shared" si="8"/>
        <v>0</v>
      </c>
      <c r="H14" s="10" t="e">
        <f t="shared" si="5"/>
        <v>#N/A</v>
      </c>
      <c r="I14" s="10">
        <f t="shared" si="1"/>
        <v>27.059329255363576</v>
      </c>
      <c r="J14" s="10" t="e">
        <f t="shared" si="6"/>
        <v>#N/A</v>
      </c>
      <c r="K14" s="10">
        <f t="shared" si="9"/>
        <v>1.8725575895563205</v>
      </c>
      <c r="L14" s="33">
        <f t="shared" si="7"/>
        <v>0.76135674709233614</v>
      </c>
      <c r="M14" s="10">
        <f t="shared" si="3"/>
        <v>28.931738513601957</v>
      </c>
      <c r="N14" s="8">
        <f t="shared" si="4"/>
        <v>4.6596305252702506E-3</v>
      </c>
      <c r="O14" s="11" t="s">
        <v>16</v>
      </c>
      <c r="P14" s="12">
        <f>P13*P11</f>
        <v>3.6886997282194374</v>
      </c>
      <c r="Q14" s="11"/>
      <c r="R14" s="12">
        <f>R13*R11</f>
        <v>2.1073274231509904</v>
      </c>
      <c r="S14" s="23"/>
      <c r="T14" s="28">
        <f>T13*T11</f>
        <v>4.7262269369087573</v>
      </c>
      <c r="U14" s="23"/>
      <c r="V14" s="28">
        <f>V13*V11</f>
        <v>1.7974409616501719</v>
      </c>
    </row>
    <row r="15" spans="1:22" x14ac:dyDescent="0.25">
      <c r="A15" s="14">
        <v>160</v>
      </c>
      <c r="B15" s="14">
        <v>260</v>
      </c>
      <c r="C15" s="16" t="e">
        <f>Input!I17</f>
        <v>#N/A</v>
      </c>
      <c r="D15" s="16" t="e">
        <f>Input!J17</f>
        <v>#N/A</v>
      </c>
      <c r="E15" s="16" t="e">
        <f>Input!K17</f>
        <v>#N/A</v>
      </c>
      <c r="F15" s="16" t="e">
        <f>Input!L17</f>
        <v>#N/A</v>
      </c>
      <c r="G15" s="10">
        <f t="shared" si="8"/>
        <v>0</v>
      </c>
      <c r="H15" s="10" t="e">
        <f t="shared" si="5"/>
        <v>#N/A</v>
      </c>
      <c r="I15" s="10">
        <f t="shared" si="1"/>
        <v>33.50028797150442</v>
      </c>
      <c r="J15" s="10" t="e">
        <f t="shared" si="6"/>
        <v>#N/A</v>
      </c>
      <c r="K15" s="10">
        <f t="shared" si="9"/>
        <v>0</v>
      </c>
      <c r="L15" s="33" t="e">
        <f t="shared" si="7"/>
        <v>#N/A</v>
      </c>
      <c r="M15" s="10">
        <f t="shared" si="3"/>
        <v>35.707300454493861</v>
      </c>
      <c r="N15" s="8" t="e">
        <f t="shared" si="4"/>
        <v>#N/A</v>
      </c>
      <c r="O15" s="22"/>
      <c r="P15" s="22"/>
      <c r="Q15" s="11"/>
      <c r="R15" s="22"/>
      <c r="S15" s="27"/>
      <c r="T15" s="27"/>
      <c r="U15" s="27"/>
      <c r="V15" s="27"/>
    </row>
  </sheetData>
  <hyperlinks>
    <hyperlink ref="K2:M5" r:id="rId1" display="=@na()"/>
    <hyperlink ref="L3:L15" r:id="rId2" display="=@na()"/>
    <hyperlink ref="K3:K15" r:id="rId3" display="=@na()"/>
    <hyperlink ref="M3:M15" r:id="rId4" display="=@na()"/>
  </hyperlinks>
  <pageMargins left="0.7" right="0.7" top="0.75" bottom="0.75" header="0.3" footer="0.3"/>
  <drawing r:id="rId5"/>
  <legacy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2" tint="-0.499984740745262"/>
  </sheetPr>
  <dimension ref="A1:V15"/>
  <sheetViews>
    <sheetView zoomScale="93" zoomScaleNormal="93" workbookViewId="0">
      <selection activeCell="F7" sqref="F7"/>
    </sheetView>
    <sheetView workbookViewId="1"/>
  </sheetViews>
  <sheetFormatPr defaultRowHeight="15" x14ac:dyDescent="0.25"/>
  <cols>
    <col min="1" max="1" width="4.85546875" bestFit="1" customWidth="1"/>
    <col min="2" max="2" width="4.42578125" bestFit="1" customWidth="1"/>
    <col min="3" max="3" width="10" style="1" bestFit="1" customWidth="1"/>
    <col min="4" max="4" width="10.140625" style="1" bestFit="1" customWidth="1"/>
    <col min="5" max="5" width="11.140625" style="1" bestFit="1" customWidth="1"/>
    <col min="6" max="6" width="11.28515625" style="1" bestFit="1" customWidth="1"/>
    <col min="7" max="7" width="13.140625" style="32" bestFit="1" customWidth="1"/>
    <col min="8" max="8" width="7.42578125" style="32" hidden="1" customWidth="1"/>
    <col min="9" max="9" width="13.28515625" style="32" bestFit="1" customWidth="1"/>
    <col min="10" max="10" width="7.42578125" style="32" hidden="1" customWidth="1"/>
    <col min="11" max="11" width="14.28515625" style="32" bestFit="1" customWidth="1"/>
    <col min="12" max="12" width="7.42578125" style="32" hidden="1" customWidth="1"/>
    <col min="13" max="13" width="14.42578125" style="32" bestFit="1" customWidth="1"/>
    <col min="14" max="14" width="7.42578125" style="9" hidden="1" customWidth="1"/>
    <col min="15" max="15" width="10.85546875" bestFit="1" customWidth="1"/>
    <col min="16" max="16" width="10.7109375" customWidth="1"/>
    <col min="17" max="17" width="10.85546875" style="1" bestFit="1" customWidth="1"/>
    <col min="18" max="18" width="10.85546875" bestFit="1" customWidth="1"/>
    <col min="19" max="20" width="10.5703125" customWidth="1"/>
    <col min="22" max="22" width="10.85546875" bestFit="1" customWidth="1"/>
  </cols>
  <sheetData>
    <row r="1" spans="1:22" s="3" customFormat="1" x14ac:dyDescent="0.25">
      <c r="A1" s="13" t="s">
        <v>0</v>
      </c>
      <c r="B1" s="13" t="s">
        <v>1</v>
      </c>
      <c r="C1" s="5" t="s">
        <v>5</v>
      </c>
      <c r="D1" s="5" t="s">
        <v>2</v>
      </c>
      <c r="E1" s="5" t="s">
        <v>3</v>
      </c>
      <c r="F1" s="5" t="s">
        <v>4</v>
      </c>
      <c r="G1" s="31" t="s">
        <v>18</v>
      </c>
      <c r="H1" s="31" t="s">
        <v>116</v>
      </c>
      <c r="I1" s="31" t="s">
        <v>10</v>
      </c>
      <c r="J1" s="31" t="s">
        <v>116</v>
      </c>
      <c r="K1" s="31" t="s">
        <v>22</v>
      </c>
      <c r="L1" s="31" t="s">
        <v>116</v>
      </c>
      <c r="M1" s="31" t="s">
        <v>23</v>
      </c>
      <c r="N1" s="2" t="s">
        <v>116</v>
      </c>
      <c r="O1" s="5" t="s">
        <v>5</v>
      </c>
      <c r="P1" s="13"/>
      <c r="Q1" s="5" t="s">
        <v>2</v>
      </c>
      <c r="R1" s="5"/>
      <c r="S1" s="15" t="str">
        <f>E1</f>
        <v>Bouwla-nat</v>
      </c>
      <c r="T1" s="13"/>
      <c r="U1" s="13" t="str">
        <f>F1</f>
        <v>Bouwla-dro</v>
      </c>
      <c r="V1" s="13"/>
    </row>
    <row r="2" spans="1:22" x14ac:dyDescent="0.25">
      <c r="A2" s="14">
        <v>5</v>
      </c>
      <c r="B2" s="14">
        <v>70</v>
      </c>
      <c r="C2" s="16">
        <f>Input!M4</f>
        <v>30</v>
      </c>
      <c r="D2" s="16">
        <f>Input!N4</f>
        <v>3</v>
      </c>
      <c r="E2" s="16" t="e">
        <f>Input!O4</f>
        <v>#N/A</v>
      </c>
      <c r="F2" s="16" t="e">
        <f>Input!P4</f>
        <v>#N/A</v>
      </c>
      <c r="G2" s="10">
        <f t="shared" ref="G2:G12" si="0">MIN(MAX(0,AgrasNT+BgrasNT*10000*(A2+60)^-3+CgrasNT*EXP(-0.2*B2)),40)</f>
        <v>31.099026221889492</v>
      </c>
      <c r="H2" s="10">
        <f>(G2-C2)^2</f>
        <v>1.2078586364006907</v>
      </c>
      <c r="I2" s="10">
        <f t="shared" ref="I2:I15" si="1">MAX(MIN(Agras*(1-(1/(1+(MAX(Bgras*(B2-Cgras),0.01))^Dgras))),40),0)</f>
        <v>2.1418920298015687</v>
      </c>
      <c r="J2" s="10">
        <f>(I2-D2)^2</f>
        <v>0.73634928851807191</v>
      </c>
      <c r="K2" s="10" t="e">
        <f t="shared" ref="K2:K12" si="2">MIN(MAX(AbouwNT+BbouwNT*10000*(A2+60)^-2+CbouwNT*EXP(-0.2*B2),0),45)</f>
        <v>#N/A</v>
      </c>
      <c r="L2" s="33" t="e">
        <f>(K2-E2)^2</f>
        <v>#N/A</v>
      </c>
      <c r="M2" s="10" t="e">
        <f t="shared" ref="M2:M15" si="3">MAX(MIN(Abouw*(1-(1/(1+(MAX(Bbouw*(B2-Cbouw),0.01))^Dbouw))),40),0)</f>
        <v>#N/A</v>
      </c>
      <c r="N2" s="8" t="e">
        <f t="shared" ref="N2:N15" si="4">(M2-F2)^2</f>
        <v>#N/A</v>
      </c>
      <c r="O2" s="11" t="s">
        <v>19</v>
      </c>
      <c r="P2" s="18">
        <v>-4</v>
      </c>
      <c r="Q2" s="11" t="s">
        <v>6</v>
      </c>
      <c r="R2" s="18">
        <v>40</v>
      </c>
      <c r="S2" s="23" t="s">
        <v>24</v>
      </c>
      <c r="T2" s="24" t="e">
        <f>NA()</f>
        <v>#N/A</v>
      </c>
      <c r="U2" s="23" t="s">
        <v>28</v>
      </c>
      <c r="V2" s="24">
        <v>40</v>
      </c>
    </row>
    <row r="3" spans="1:22" x14ac:dyDescent="0.25">
      <c r="A3" s="14">
        <v>10</v>
      </c>
      <c r="B3" s="14">
        <v>70</v>
      </c>
      <c r="C3" s="16">
        <f>Input!M5</f>
        <v>25</v>
      </c>
      <c r="D3" s="16">
        <f>Input!N5</f>
        <v>3</v>
      </c>
      <c r="E3" s="16" t="e">
        <f>Input!O5</f>
        <v>#N/A</v>
      </c>
      <c r="F3" s="16" t="e">
        <f>Input!P5</f>
        <v>#N/A</v>
      </c>
      <c r="G3" s="10">
        <f t="shared" si="0"/>
        <v>25.17713790557282</v>
      </c>
      <c r="H3" s="10">
        <f t="shared" ref="H3:H15" si="5">(G3-C3)^2</f>
        <v>3.1377837590725433E-2</v>
      </c>
      <c r="I3" s="10">
        <f t="shared" si="1"/>
        <v>2.1418920298015687</v>
      </c>
      <c r="J3" s="10">
        <f t="shared" ref="J3:J15" si="6">(I3-D3)^2</f>
        <v>0.73634928851807191</v>
      </c>
      <c r="K3" s="10" t="e">
        <f t="shared" si="2"/>
        <v>#N/A</v>
      </c>
      <c r="L3" s="33" t="e">
        <f t="shared" ref="L3:L15" si="7">(K3-E3)^2</f>
        <v>#N/A</v>
      </c>
      <c r="M3" s="10" t="e">
        <f t="shared" si="3"/>
        <v>#N/A</v>
      </c>
      <c r="N3" s="8" t="e">
        <f t="shared" si="4"/>
        <v>#N/A</v>
      </c>
      <c r="O3" s="11" t="s">
        <v>20</v>
      </c>
      <c r="P3" s="18">
        <v>815.82510062432732</v>
      </c>
      <c r="Q3" s="11" t="s">
        <v>7</v>
      </c>
      <c r="R3" s="29">
        <v>6.1963895070209964E-3</v>
      </c>
      <c r="S3" s="23" t="s">
        <v>25</v>
      </c>
      <c r="T3" s="24" t="e">
        <f>NA()</f>
        <v>#N/A</v>
      </c>
      <c r="U3" s="23" t="s">
        <v>29</v>
      </c>
      <c r="V3" s="30" t="e">
        <f>NA()</f>
        <v>#N/A</v>
      </c>
    </row>
    <row r="4" spans="1:22" x14ac:dyDescent="0.25">
      <c r="A4" s="14">
        <v>15</v>
      </c>
      <c r="B4" s="14">
        <v>70</v>
      </c>
      <c r="C4" s="16">
        <f>Input!M6</f>
        <v>21</v>
      </c>
      <c r="D4" s="16">
        <f>Input!N6</f>
        <v>3</v>
      </c>
      <c r="E4" s="16" t="e">
        <f>Input!O6</f>
        <v>#N/A</v>
      </c>
      <c r="F4" s="16" t="e">
        <f>Input!P6</f>
        <v>#N/A</v>
      </c>
      <c r="G4" s="10">
        <f t="shared" si="0"/>
        <v>20.730226008421752</v>
      </c>
      <c r="H4" s="10">
        <f t="shared" si="5"/>
        <v>7.2778006532060499E-2</v>
      </c>
      <c r="I4" s="10">
        <f t="shared" si="1"/>
        <v>2.1418920298015687</v>
      </c>
      <c r="J4" s="10">
        <f t="shared" si="6"/>
        <v>0.73634928851807191</v>
      </c>
      <c r="K4" s="10" t="e">
        <f t="shared" si="2"/>
        <v>#N/A</v>
      </c>
      <c r="L4" s="33" t="e">
        <f t="shared" si="7"/>
        <v>#N/A</v>
      </c>
      <c r="M4" s="10" t="e">
        <f t="shared" si="3"/>
        <v>#N/A</v>
      </c>
      <c r="N4" s="8" t="e">
        <f t="shared" si="4"/>
        <v>#N/A</v>
      </c>
      <c r="O4" s="11" t="s">
        <v>21</v>
      </c>
      <c r="P4" s="19">
        <v>6484622.1486991597</v>
      </c>
      <c r="Q4" s="11" t="s">
        <v>8</v>
      </c>
      <c r="R4" s="18">
        <v>0</v>
      </c>
      <c r="S4" s="23" t="s">
        <v>26</v>
      </c>
      <c r="T4" s="25" t="e">
        <f>NA()</f>
        <v>#N/A</v>
      </c>
      <c r="U4" s="23" t="s">
        <v>30</v>
      </c>
      <c r="V4" s="24" t="e">
        <f>NA()</f>
        <v>#N/A</v>
      </c>
    </row>
    <row r="5" spans="1:22" x14ac:dyDescent="0.25">
      <c r="A5" s="14">
        <v>25</v>
      </c>
      <c r="B5" s="14">
        <v>75</v>
      </c>
      <c r="C5" s="16">
        <f>Input!M7</f>
        <v>14</v>
      </c>
      <c r="D5" s="16">
        <f>Input!N7</f>
        <v>4</v>
      </c>
      <c r="E5" s="16" t="e">
        <f>Input!O7</f>
        <v>#N/A</v>
      </c>
      <c r="F5" s="16" t="e">
        <f>Input!P7</f>
        <v>#N/A</v>
      </c>
      <c r="G5" s="10">
        <f t="shared" si="0"/>
        <v>11.268010250457971</v>
      </c>
      <c r="H5" s="10">
        <f t="shared" si="5"/>
        <v>7.463767991602718</v>
      </c>
      <c r="I5" s="10">
        <f t="shared" si="1"/>
        <v>2.6769734157268932</v>
      </c>
      <c r="J5" s="10">
        <f t="shared" si="6"/>
        <v>1.7503993426933642</v>
      </c>
      <c r="K5" s="10" t="e">
        <f t="shared" si="2"/>
        <v>#N/A</v>
      </c>
      <c r="L5" s="33" t="e">
        <f t="shared" si="7"/>
        <v>#N/A</v>
      </c>
      <c r="M5" s="10" t="e">
        <f t="shared" si="3"/>
        <v>#N/A</v>
      </c>
      <c r="N5" s="8" t="e">
        <f t="shared" si="4"/>
        <v>#N/A</v>
      </c>
      <c r="O5" s="11"/>
      <c r="P5" s="21"/>
      <c r="Q5" s="11" t="s">
        <v>9</v>
      </c>
      <c r="R5" s="20">
        <v>3.4384997107239541</v>
      </c>
      <c r="S5" s="27"/>
      <c r="T5" s="27"/>
      <c r="U5" s="23" t="s">
        <v>27</v>
      </c>
      <c r="V5" s="26" t="e">
        <f>NA()</f>
        <v>#N/A</v>
      </c>
    </row>
    <row r="6" spans="1:22" x14ac:dyDescent="0.25">
      <c r="A6" s="14">
        <v>10</v>
      </c>
      <c r="B6" s="14">
        <v>105</v>
      </c>
      <c r="C6" s="16">
        <f>Input!M8</f>
        <v>20</v>
      </c>
      <c r="D6" s="16">
        <f>Input!N8</f>
        <v>7</v>
      </c>
      <c r="E6" s="16" t="e">
        <f>Input!O8</f>
        <v>#N/A</v>
      </c>
      <c r="F6" s="16" t="e">
        <f>Input!P8</f>
        <v>#N/A</v>
      </c>
      <c r="G6" s="10">
        <f t="shared" si="0"/>
        <v>19.78990536032385</v>
      </c>
      <c r="H6" s="10">
        <f t="shared" si="5"/>
        <v>4.4139757620651324E-2</v>
      </c>
      <c r="I6" s="10">
        <f t="shared" si="1"/>
        <v>7.4294059919811772</v>
      </c>
      <c r="J6" s="10">
        <f t="shared" si="6"/>
        <v>0.18438950594933884</v>
      </c>
      <c r="K6" s="10" t="e">
        <f t="shared" si="2"/>
        <v>#N/A</v>
      </c>
      <c r="L6" s="33" t="e">
        <f t="shared" si="7"/>
        <v>#N/A</v>
      </c>
      <c r="M6" s="10" t="e">
        <f t="shared" si="3"/>
        <v>#N/A</v>
      </c>
      <c r="N6" s="8" t="e">
        <f t="shared" si="4"/>
        <v>#N/A</v>
      </c>
      <c r="O6" s="11"/>
      <c r="P6" s="21"/>
      <c r="Q6" s="11"/>
      <c r="R6" s="20"/>
      <c r="S6" s="27"/>
      <c r="T6" s="27"/>
      <c r="U6" s="23"/>
      <c r="V6" s="26"/>
    </row>
    <row r="7" spans="1:22" x14ac:dyDescent="0.25">
      <c r="A7" s="14">
        <v>15</v>
      </c>
      <c r="B7" s="14">
        <v>105</v>
      </c>
      <c r="C7" s="16">
        <f>Input!M9</f>
        <v>16</v>
      </c>
      <c r="D7" s="16">
        <f>Input!N9</f>
        <v>7</v>
      </c>
      <c r="E7" s="16" t="e">
        <f>Input!O9</f>
        <v>#N/A</v>
      </c>
      <c r="F7" s="16" t="e">
        <f>Input!P9</f>
        <v>#N/A</v>
      </c>
      <c r="G7" s="10">
        <f t="shared" si="0"/>
        <v>15.342993463172784</v>
      </c>
      <c r="H7" s="10">
        <f t="shared" si="5"/>
        <v>0.43165758943369253</v>
      </c>
      <c r="I7" s="10">
        <f t="shared" si="1"/>
        <v>7.4294059919811772</v>
      </c>
      <c r="J7" s="10">
        <f t="shared" si="6"/>
        <v>0.18438950594933884</v>
      </c>
      <c r="K7" s="10" t="e">
        <f t="shared" si="2"/>
        <v>#N/A</v>
      </c>
      <c r="L7" s="33" t="e">
        <f t="shared" si="7"/>
        <v>#N/A</v>
      </c>
      <c r="M7" s="10" t="e">
        <f t="shared" si="3"/>
        <v>#N/A</v>
      </c>
      <c r="N7" s="8" t="e">
        <f t="shared" si="4"/>
        <v>#N/A</v>
      </c>
      <c r="O7" s="22"/>
      <c r="P7" s="22"/>
      <c r="Q7" s="11"/>
      <c r="R7" s="22"/>
      <c r="S7" s="27"/>
      <c r="T7" s="27"/>
      <c r="U7" s="27"/>
      <c r="V7" s="27"/>
    </row>
    <row r="8" spans="1:22" x14ac:dyDescent="0.25">
      <c r="A8" s="14">
        <v>20</v>
      </c>
      <c r="B8" s="14">
        <v>105</v>
      </c>
      <c r="C8" s="16">
        <f>Input!M10</f>
        <v>13</v>
      </c>
      <c r="D8" s="16">
        <f>Input!N10</f>
        <v>7</v>
      </c>
      <c r="E8" s="16" t="e">
        <f>Input!O10</f>
        <v>#N/A</v>
      </c>
      <c r="F8" s="16" t="e">
        <f>Input!P10</f>
        <v>#N/A</v>
      </c>
      <c r="G8" s="10">
        <f t="shared" si="0"/>
        <v>11.939001000498363</v>
      </c>
      <c r="H8" s="10">
        <f t="shared" si="5"/>
        <v>1.1257188769434741</v>
      </c>
      <c r="I8" s="10">
        <f t="shared" si="1"/>
        <v>7.4294059919811772</v>
      </c>
      <c r="J8" s="10">
        <f t="shared" si="6"/>
        <v>0.18438950594933884</v>
      </c>
      <c r="K8" s="10" t="e">
        <f t="shared" si="2"/>
        <v>#N/A</v>
      </c>
      <c r="L8" s="33" t="e">
        <f t="shared" si="7"/>
        <v>#N/A</v>
      </c>
      <c r="M8" s="10" t="e">
        <f t="shared" si="3"/>
        <v>#N/A</v>
      </c>
      <c r="N8" s="8" t="e">
        <f t="shared" si="4"/>
        <v>#N/A</v>
      </c>
      <c r="O8" s="11" t="s">
        <v>11</v>
      </c>
      <c r="P8" s="12">
        <f>AVERAGEIF(wrnGrasNat,"&lt;&gt;#N/A")</f>
        <v>13.333333333333334</v>
      </c>
      <c r="Q8" s="11"/>
      <c r="R8" s="12">
        <f>AVERAGEIF(wrnGrasDroog,"&lt;&gt;#N/A")</f>
        <v>8.75</v>
      </c>
      <c r="S8" s="23"/>
      <c r="T8" s="28" t="e">
        <f>AVERAGEIF(wrnBouwNat,"&lt;&gt;#N/A")</f>
        <v>#DIV/0!</v>
      </c>
      <c r="U8" s="23"/>
      <c r="V8" s="28" t="e">
        <f>AVERAGEIF(wrnBouwDroog,"&lt;&gt;#N/A")</f>
        <v>#DIV/0!</v>
      </c>
    </row>
    <row r="9" spans="1:22" x14ac:dyDescent="0.25">
      <c r="A9" s="14">
        <v>30</v>
      </c>
      <c r="B9" s="14">
        <v>110</v>
      </c>
      <c r="C9" s="16">
        <f>Input!M11</f>
        <v>7</v>
      </c>
      <c r="D9" s="16">
        <f>Input!N11</f>
        <v>8</v>
      </c>
      <c r="E9" s="16" t="e">
        <f>Input!O11</f>
        <v>#N/A</v>
      </c>
      <c r="F9" s="16" t="e">
        <f>Input!P11</f>
        <v>#N/A</v>
      </c>
      <c r="G9" s="10">
        <f t="shared" si="0"/>
        <v>7.1928253341273223</v>
      </c>
      <c r="H9" s="10">
        <f t="shared" si="5"/>
        <v>3.718160948131348E-2</v>
      </c>
      <c r="I9" s="10">
        <f t="shared" si="1"/>
        <v>8.4460167825515331</v>
      </c>
      <c r="J9" s="10">
        <f t="shared" si="6"/>
        <v>0.19893097031762155</v>
      </c>
      <c r="K9" s="10" t="e">
        <f t="shared" si="2"/>
        <v>#N/A</v>
      </c>
      <c r="L9" s="33" t="e">
        <f t="shared" si="7"/>
        <v>#N/A</v>
      </c>
      <c r="M9" s="10" t="e">
        <f t="shared" si="3"/>
        <v>#N/A</v>
      </c>
      <c r="N9" s="8" t="e">
        <f t="shared" si="4"/>
        <v>#N/A</v>
      </c>
      <c r="O9" s="11" t="s">
        <v>12</v>
      </c>
      <c r="P9" s="12">
        <f>COUNT(wrnGrasNat)-COUNT(prmGrasNat)</f>
        <v>9</v>
      </c>
      <c r="Q9" s="11"/>
      <c r="R9" s="12">
        <f>COUNT(wrnGrasDroog)-COUNT(prmGrasDroog)</f>
        <v>8</v>
      </c>
      <c r="S9" s="23"/>
      <c r="T9" s="28">
        <f>COUNT(wrnBouwNat)-COUNT(prmBouwNat)</f>
        <v>0</v>
      </c>
      <c r="U9" s="23"/>
      <c r="V9" s="28">
        <f>COUNT(wrnBouwDroog)-COUNT(prmBouwDroog)</f>
        <v>-1</v>
      </c>
    </row>
    <row r="10" spans="1:22" x14ac:dyDescent="0.25">
      <c r="A10" s="14">
        <v>50</v>
      </c>
      <c r="B10" s="14">
        <v>110</v>
      </c>
      <c r="C10" s="16">
        <f>Input!M12</f>
        <v>1</v>
      </c>
      <c r="D10" s="16">
        <f>Input!N12</f>
        <v>8</v>
      </c>
      <c r="E10" s="16" t="e">
        <f>Input!O12</f>
        <v>#N/A</v>
      </c>
      <c r="F10" s="16" t="e">
        <f>Input!P12</f>
        <v>#N/A</v>
      </c>
      <c r="G10" s="10">
        <f t="shared" si="0"/>
        <v>2.1312235951185725</v>
      </c>
      <c r="H10" s="10">
        <f t="shared" si="5"/>
        <v>1.2796668221529881</v>
      </c>
      <c r="I10" s="10">
        <f t="shared" si="1"/>
        <v>8.4460167825515331</v>
      </c>
      <c r="J10" s="10">
        <f t="shared" si="6"/>
        <v>0.19893097031762155</v>
      </c>
      <c r="K10" s="10" t="e">
        <f t="shared" si="2"/>
        <v>#N/A</v>
      </c>
      <c r="L10" s="33" t="e">
        <f t="shared" si="7"/>
        <v>#N/A</v>
      </c>
      <c r="M10" s="10" t="e">
        <f t="shared" si="3"/>
        <v>#N/A</v>
      </c>
      <c r="N10" s="8" t="e">
        <f t="shared" si="4"/>
        <v>#N/A</v>
      </c>
      <c r="O10" s="11" t="s">
        <v>14</v>
      </c>
      <c r="P10" s="12">
        <f>SUMIF(SQRgrasNat,"&lt;&gt;#N/A")</f>
        <v>15.717821286535862</v>
      </c>
      <c r="Q10" s="11"/>
      <c r="R10" s="12">
        <f>SUMIF(SQRgraDrg,"&lt;&gt;#N/A")</f>
        <v>6.6808829211772069</v>
      </c>
      <c r="S10" s="23"/>
      <c r="T10" s="28">
        <f>SUMIF(SQRbouwNat,"&lt;&gt;#N/A")</f>
        <v>0</v>
      </c>
      <c r="U10" s="23"/>
      <c r="V10" s="28">
        <f>SUMIF(SQRbouwDroog,"&lt;&gt;#N/A")</f>
        <v>0</v>
      </c>
    </row>
    <row r="11" spans="1:22" x14ac:dyDescent="0.25">
      <c r="A11" s="14">
        <v>25</v>
      </c>
      <c r="B11" s="14">
        <v>140</v>
      </c>
      <c r="C11" s="16">
        <f>Input!M13</f>
        <v>8</v>
      </c>
      <c r="D11" s="16">
        <f>Input!N13</f>
        <v>15</v>
      </c>
      <c r="E11" s="16" t="e">
        <f>Input!O13</f>
        <v>#N/A</v>
      </c>
      <c r="F11" s="16" t="e">
        <f>Input!P13</f>
        <v>#N/A</v>
      </c>
      <c r="G11" s="10">
        <f t="shared" si="0"/>
        <v>9.2843537713205713</v>
      </c>
      <c r="H11" s="10">
        <f t="shared" si="5"/>
        <v>1.6495646099053742</v>
      </c>
      <c r="I11" s="10">
        <f t="shared" si="1"/>
        <v>15.207341977290042</v>
      </c>
      <c r="J11" s="10">
        <f t="shared" si="6"/>
        <v>4.2990695546544382E-2</v>
      </c>
      <c r="K11" s="10" t="e">
        <f t="shared" si="2"/>
        <v>#N/A</v>
      </c>
      <c r="L11" s="33" t="e">
        <f t="shared" si="7"/>
        <v>#N/A</v>
      </c>
      <c r="M11" s="10" t="e">
        <f t="shared" si="3"/>
        <v>#N/A</v>
      </c>
      <c r="N11" s="8" t="e">
        <f t="shared" si="4"/>
        <v>#N/A</v>
      </c>
      <c r="O11" s="11" t="s">
        <v>13</v>
      </c>
      <c r="P11" s="12">
        <f>SQRT(P10/P9)</f>
        <v>1.3215235856362435</v>
      </c>
      <c r="Q11" s="11"/>
      <c r="R11" s="12">
        <f>SQRT(R10/R9)</f>
        <v>0.91384373125121943</v>
      </c>
      <c r="S11" s="23"/>
      <c r="T11" s="28" t="e">
        <f>SQRT(T10/T9)</f>
        <v>#DIV/0!</v>
      </c>
      <c r="U11" s="23"/>
      <c r="V11" s="28">
        <f>SQRT(V10/V9)</f>
        <v>0</v>
      </c>
    </row>
    <row r="12" spans="1:22" x14ac:dyDescent="0.25">
      <c r="A12" s="14">
        <v>35</v>
      </c>
      <c r="B12" s="14">
        <v>150</v>
      </c>
      <c r="C12" s="16">
        <f>Input!M14</f>
        <v>4</v>
      </c>
      <c r="D12" s="16">
        <f>Input!N14</f>
        <v>17</v>
      </c>
      <c r="E12" s="16" t="e">
        <f>Input!O14</f>
        <v>#N/A</v>
      </c>
      <c r="F12" s="16" t="e">
        <f>Input!P14</f>
        <v>#N/A</v>
      </c>
      <c r="G12" s="10">
        <f t="shared" si="0"/>
        <v>5.5153830313503285</v>
      </c>
      <c r="H12" s="10">
        <f t="shared" si="5"/>
        <v>2.2963857317045107</v>
      </c>
      <c r="I12" s="10">
        <f t="shared" si="1"/>
        <v>17.497806558739178</v>
      </c>
      <c r="J12" s="10">
        <f t="shared" si="6"/>
        <v>0.24781136992374289</v>
      </c>
      <c r="K12" s="10" t="e">
        <f t="shared" si="2"/>
        <v>#N/A</v>
      </c>
      <c r="L12" s="33" t="e">
        <f t="shared" si="7"/>
        <v>#N/A</v>
      </c>
      <c r="M12" s="10" t="e">
        <f t="shared" si="3"/>
        <v>#N/A</v>
      </c>
      <c r="N12" s="8" t="e">
        <f t="shared" si="4"/>
        <v>#N/A</v>
      </c>
      <c r="O12" s="11" t="s">
        <v>15</v>
      </c>
      <c r="P12" s="17">
        <f t="array" ref="P12">1-P10/(SUMIF(wrnGrasNat,"&lt;&gt;#N/A")-P8)^2</f>
        <v>0.99926931615920034</v>
      </c>
      <c r="Q12" s="11"/>
      <c r="R12" s="17">
        <f t="array" ref="R12">1-R10/(SUMIF(wrnGrasDroog,"&lt;&gt;#N/A")-R8)^2</f>
        <v>0.99927883874691292</v>
      </c>
      <c r="S12" s="23"/>
      <c r="T12" s="17" t="e">
        <f t="array" ref="T12">1-T10/(SUMIF(wrnBouwNat,"&lt;&gt;#N/A")-T8)^2</f>
        <v>#DIV/0!</v>
      </c>
      <c r="U12" s="23"/>
      <c r="V12" s="17" t="e">
        <f t="array" ref="V12">1-V10/(SUMIF(wrnBouwDroog,"&lt;&gt;#N/A")-V8)^2</f>
        <v>#DIV/0!</v>
      </c>
    </row>
    <row r="13" spans="1:22" x14ac:dyDescent="0.25">
      <c r="A13" s="14">
        <v>60</v>
      </c>
      <c r="B13" s="14">
        <v>170</v>
      </c>
      <c r="C13" s="16">
        <f>Input!M15</f>
        <v>1</v>
      </c>
      <c r="D13" s="16">
        <f>Input!N15</f>
        <v>23</v>
      </c>
      <c r="E13" s="16" t="e">
        <f>Input!O15</f>
        <v>#N/A</v>
      </c>
      <c r="F13" s="16" t="e">
        <f>Input!P15</f>
        <v>#N/A</v>
      </c>
      <c r="G13" s="10">
        <f t="shared" ref="G13:G15" si="8">MIN(MAX(0,AgrasNT+BgrasNT*10000*(A13+60)^-3+CgrasNT*EXP(-0.2*B13)),40)</f>
        <v>0.72121008417149857</v>
      </c>
      <c r="H13" s="10">
        <f t="shared" si="5"/>
        <v>7.7723817167662912E-2</v>
      </c>
      <c r="I13" s="10">
        <f t="shared" si="1"/>
        <v>21.783610593199661</v>
      </c>
      <c r="J13" s="10">
        <f t="shared" si="6"/>
        <v>1.4796031889760799</v>
      </c>
      <c r="K13" s="10" t="e">
        <f t="shared" ref="K13:K15" si="9">MIN(MAX(AbouwNT+BbouwNT*10000*(A13+60)^-2+CbouwNT*EXP(-0.2*B13),0),45)</f>
        <v>#N/A</v>
      </c>
      <c r="L13" s="33" t="e">
        <f t="shared" si="7"/>
        <v>#N/A</v>
      </c>
      <c r="M13" s="10" t="e">
        <f t="shared" si="3"/>
        <v>#N/A</v>
      </c>
      <c r="N13" s="8" t="e">
        <f t="shared" si="4"/>
        <v>#N/A</v>
      </c>
      <c r="O13" s="11" t="s">
        <v>17</v>
      </c>
      <c r="P13" s="12">
        <f>TINV(0.05,P9)</f>
        <v>2.2621571627982053</v>
      </c>
      <c r="Q13" s="11"/>
      <c r="R13" s="12">
        <f>TINV(0.05,R9)</f>
        <v>2.3060041352041671</v>
      </c>
      <c r="S13" s="23"/>
      <c r="T13" s="28" t="e">
        <f>TINV(0.05,T9)</f>
        <v>#NUM!</v>
      </c>
      <c r="U13" s="23"/>
      <c r="V13" s="28" t="e">
        <f>TINV(0.05,V9)</f>
        <v>#NUM!</v>
      </c>
    </row>
    <row r="14" spans="1:22" x14ac:dyDescent="0.25">
      <c r="A14" s="14">
        <v>100</v>
      </c>
      <c r="B14" s="14">
        <v>200</v>
      </c>
      <c r="C14" s="16" t="e">
        <f>Input!M16</f>
        <v>#N/A</v>
      </c>
      <c r="D14" s="16" t="e">
        <f>Input!N16</f>
        <v>#N/A</v>
      </c>
      <c r="E14" s="16" t="e">
        <f>Input!O16</f>
        <v>#N/A</v>
      </c>
      <c r="F14" s="16" t="e">
        <f>Input!P16</f>
        <v>#N/A</v>
      </c>
      <c r="G14" s="10">
        <f t="shared" si="8"/>
        <v>0</v>
      </c>
      <c r="H14" s="10" t="e">
        <f t="shared" si="5"/>
        <v>#N/A</v>
      </c>
      <c r="I14" s="10">
        <f t="shared" si="1"/>
        <v>27.05933585009393</v>
      </c>
      <c r="J14" s="10" t="e">
        <f t="shared" si="6"/>
        <v>#N/A</v>
      </c>
      <c r="K14" s="10" t="e">
        <f t="shared" si="9"/>
        <v>#N/A</v>
      </c>
      <c r="L14" s="33" t="e">
        <f t="shared" si="7"/>
        <v>#N/A</v>
      </c>
      <c r="M14" s="10" t="e">
        <f t="shared" si="3"/>
        <v>#N/A</v>
      </c>
      <c r="N14" s="8" t="e">
        <f t="shared" si="4"/>
        <v>#N/A</v>
      </c>
      <c r="O14" s="11" t="s">
        <v>16</v>
      </c>
      <c r="P14" s="12">
        <f>P13*P11</f>
        <v>2.9894940450537959</v>
      </c>
      <c r="Q14" s="11"/>
      <c r="R14" s="12">
        <f>R13*R11</f>
        <v>2.1073274231957178</v>
      </c>
      <c r="S14" s="23"/>
      <c r="T14" s="28" t="e">
        <f>T13*T11</f>
        <v>#NUM!</v>
      </c>
      <c r="U14" s="23"/>
      <c r="V14" s="28" t="e">
        <f>V13*V11</f>
        <v>#NUM!</v>
      </c>
    </row>
    <row r="15" spans="1:22" x14ac:dyDescent="0.25">
      <c r="A15" s="14">
        <v>160</v>
      </c>
      <c r="B15" s="14">
        <v>260</v>
      </c>
      <c r="C15" s="16" t="e">
        <f>Input!M17</f>
        <v>#N/A</v>
      </c>
      <c r="D15" s="16" t="e">
        <f>Input!N17</f>
        <v>#N/A</v>
      </c>
      <c r="E15" s="16" t="e">
        <f>Input!O17</f>
        <v>#N/A</v>
      </c>
      <c r="F15" s="16" t="e">
        <f>Input!P17</f>
        <v>#N/A</v>
      </c>
      <c r="G15" s="10">
        <f t="shared" si="8"/>
        <v>0</v>
      </c>
      <c r="H15" s="10" t="e">
        <f t="shared" si="5"/>
        <v>#N/A</v>
      </c>
      <c r="I15" s="10">
        <f t="shared" si="1"/>
        <v>33.500292058912223</v>
      </c>
      <c r="J15" s="10" t="e">
        <f t="shared" si="6"/>
        <v>#N/A</v>
      </c>
      <c r="K15" s="10" t="e">
        <f t="shared" si="9"/>
        <v>#N/A</v>
      </c>
      <c r="L15" s="33" t="e">
        <f t="shared" si="7"/>
        <v>#N/A</v>
      </c>
      <c r="M15" s="10" t="e">
        <f t="shared" si="3"/>
        <v>#N/A</v>
      </c>
      <c r="N15" s="8" t="e">
        <f t="shared" si="4"/>
        <v>#N/A</v>
      </c>
      <c r="O15" s="22"/>
      <c r="P15" s="22"/>
      <c r="Q15" s="11"/>
      <c r="R15" s="22"/>
      <c r="S15" s="27"/>
      <c r="T15" s="27"/>
      <c r="U15" s="27"/>
      <c r="V15" s="27"/>
    </row>
  </sheetData>
  <hyperlinks>
    <hyperlink ref="K2:M5" r:id="rId1" display="=@na()"/>
    <hyperlink ref="L3:L15" r:id="rId2" display="=@na()"/>
    <hyperlink ref="K3:K15" r:id="rId3" display="=@na()"/>
    <hyperlink ref="M3:M15" r:id="rId4" display="=@na()"/>
  </hyperlinks>
  <pageMargins left="0.7" right="0.7" top="0.75" bottom="0.75" header="0.3" footer="0.3"/>
  <drawing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2" tint="-0.499984740745262"/>
  </sheetPr>
  <dimension ref="A1:V15"/>
  <sheetViews>
    <sheetView topLeftCell="B1" zoomScale="93" zoomScaleNormal="93" workbookViewId="0">
      <selection activeCell="F7" sqref="F7"/>
    </sheetView>
    <sheetView workbookViewId="1"/>
  </sheetViews>
  <sheetFormatPr defaultRowHeight="15" x14ac:dyDescent="0.25"/>
  <cols>
    <col min="1" max="1" width="4.85546875" bestFit="1" customWidth="1"/>
    <col min="2" max="2" width="4.42578125" bestFit="1" customWidth="1"/>
    <col min="3" max="3" width="10" style="1" bestFit="1" customWidth="1"/>
    <col min="4" max="4" width="10.140625" style="1" bestFit="1" customWidth="1"/>
    <col min="5" max="5" width="11.140625" style="1" bestFit="1" customWidth="1"/>
    <col min="6" max="6" width="11.28515625" style="1" bestFit="1" customWidth="1"/>
    <col min="7" max="7" width="13.140625" style="32" bestFit="1" customWidth="1"/>
    <col min="8" max="8" width="7.42578125" style="32" hidden="1" customWidth="1"/>
    <col min="9" max="9" width="13.28515625" style="32" bestFit="1" customWidth="1"/>
    <col min="10" max="10" width="7.42578125" style="32" hidden="1" customWidth="1"/>
    <col min="11" max="11" width="14.28515625" style="32" bestFit="1" customWidth="1"/>
    <col min="12" max="12" width="7.42578125" style="32" hidden="1" customWidth="1"/>
    <col min="13" max="13" width="14.42578125" style="32" bestFit="1" customWidth="1"/>
    <col min="14" max="14" width="7.42578125" style="9" hidden="1" customWidth="1"/>
    <col min="15" max="15" width="10.85546875" bestFit="1" customWidth="1"/>
    <col min="16" max="16" width="10.7109375" customWidth="1"/>
    <col min="17" max="17" width="10.85546875" style="1" bestFit="1" customWidth="1"/>
    <col min="18" max="18" width="10.85546875" bestFit="1" customWidth="1"/>
    <col min="19" max="20" width="10.5703125" customWidth="1"/>
    <col min="22" max="22" width="10.85546875" bestFit="1" customWidth="1"/>
  </cols>
  <sheetData>
    <row r="1" spans="1:22" s="3" customFormat="1" x14ac:dyDescent="0.25">
      <c r="A1" s="13" t="s">
        <v>0</v>
      </c>
      <c r="B1" s="13" t="s">
        <v>1</v>
      </c>
      <c r="C1" s="5" t="s">
        <v>5</v>
      </c>
      <c r="D1" s="5" t="s">
        <v>2</v>
      </c>
      <c r="E1" s="5" t="s">
        <v>3</v>
      </c>
      <c r="F1" s="5" t="s">
        <v>4</v>
      </c>
      <c r="G1" s="31" t="s">
        <v>18</v>
      </c>
      <c r="H1" s="31" t="s">
        <v>116</v>
      </c>
      <c r="I1" s="31" t="s">
        <v>10</v>
      </c>
      <c r="J1" s="31" t="s">
        <v>116</v>
      </c>
      <c r="K1" s="31" t="s">
        <v>22</v>
      </c>
      <c r="L1" s="31" t="s">
        <v>116</v>
      </c>
      <c r="M1" s="31" t="s">
        <v>23</v>
      </c>
      <c r="N1" s="2" t="s">
        <v>116</v>
      </c>
      <c r="O1" s="5" t="s">
        <v>5</v>
      </c>
      <c r="P1" s="13"/>
      <c r="Q1" s="5" t="s">
        <v>2</v>
      </c>
      <c r="R1" s="5"/>
      <c r="S1" s="15" t="str">
        <f>E1</f>
        <v>Bouwla-nat</v>
      </c>
      <c r="T1" s="13"/>
      <c r="U1" s="13" t="str">
        <f>F1</f>
        <v>Bouwla-dro</v>
      </c>
      <c r="V1" s="13"/>
    </row>
    <row r="2" spans="1:22" x14ac:dyDescent="0.25">
      <c r="A2" s="14">
        <v>5</v>
      </c>
      <c r="B2" s="14">
        <v>70</v>
      </c>
      <c r="C2" s="16">
        <f>Input!Q4</f>
        <v>28</v>
      </c>
      <c r="D2" s="16">
        <f>Input!R4</f>
        <v>3</v>
      </c>
      <c r="E2" s="16" t="e">
        <f>Input!S4</f>
        <v>#N/A</v>
      </c>
      <c r="F2" s="16" t="e">
        <f>Input!T4</f>
        <v>#N/A</v>
      </c>
      <c r="G2" s="10">
        <f t="shared" ref="G2:G12" si="0">MIN(MAX(0,AgrasNT+BgrasNT*10000*(A2+60)^-3+CgrasNT*EXP(-0.2*B2)),40)</f>
        <v>28.732515717491765</v>
      </c>
      <c r="H2" s="10">
        <f>(G2-C2)^2</f>
        <v>0.53657927637247516</v>
      </c>
      <c r="I2" s="10">
        <f t="shared" ref="I2:I15" si="1">MAX(MIN(Agras*(1-(1/(1+(MAX(Bgras*(B2-Cgras),0.01))^Dgras))),40),0)</f>
        <v>2.1418904827415286</v>
      </c>
      <c r="J2" s="10">
        <f>(I2-D2)^2</f>
        <v>0.73635194360956679</v>
      </c>
      <c r="K2" s="10" t="e">
        <f t="shared" ref="K2:K12" si="2">MIN(MAX(AbouwNT+BbouwNT*10000*(A2+60)^-2+CbouwNT*EXP(-0.2*B2),0),45)</f>
        <v>#N/A</v>
      </c>
      <c r="L2" s="33" t="e">
        <f>(K2-E2)^2</f>
        <v>#N/A</v>
      </c>
      <c r="M2" s="10" t="e">
        <f t="shared" ref="M2:M15" si="3">MAX(MIN(Abouw*(1-(1/(1+(MAX(Bbouw*(B2-Cbouw),0.01))^Dbouw))),40),0)</f>
        <v>#N/A</v>
      </c>
      <c r="N2" s="8" t="e">
        <f t="shared" ref="N2:N15" si="4">(M2-F2)^2</f>
        <v>#N/A</v>
      </c>
      <c r="O2" s="11" t="s">
        <v>19</v>
      </c>
      <c r="P2" s="18">
        <v>-4</v>
      </c>
      <c r="Q2" s="11" t="s">
        <v>6</v>
      </c>
      <c r="R2" s="18">
        <v>40</v>
      </c>
      <c r="S2" s="23" t="s">
        <v>24</v>
      </c>
      <c r="T2" s="24" t="e">
        <f>NA()</f>
        <v>#N/A</v>
      </c>
      <c r="U2" s="23" t="s">
        <v>28</v>
      </c>
      <c r="V2" s="24">
        <v>40</v>
      </c>
    </row>
    <row r="3" spans="1:22" x14ac:dyDescent="0.25">
      <c r="A3" s="14">
        <v>10</v>
      </c>
      <c r="B3" s="14">
        <v>70</v>
      </c>
      <c r="C3" s="16">
        <f>Input!Q5</f>
        <v>23</v>
      </c>
      <c r="D3" s="16">
        <f>Input!R5</f>
        <v>3</v>
      </c>
      <c r="E3" s="16" t="e">
        <f>Input!S5</f>
        <v>#N/A</v>
      </c>
      <c r="F3" s="16" t="e">
        <f>Input!T5</f>
        <v>#N/A</v>
      </c>
      <c r="G3" s="10">
        <f t="shared" si="0"/>
        <v>23.073348758186086</v>
      </c>
      <c r="H3" s="10">
        <f t="shared" ref="H3:H15" si="5">(G3-C3)^2</f>
        <v>5.3800403274408678E-3</v>
      </c>
      <c r="I3" s="10">
        <f t="shared" si="1"/>
        <v>2.1418904827415286</v>
      </c>
      <c r="J3" s="10">
        <f t="shared" ref="J3:J15" si="6">(I3-D3)^2</f>
        <v>0.73635194360956679</v>
      </c>
      <c r="K3" s="10" t="e">
        <f t="shared" si="2"/>
        <v>#N/A</v>
      </c>
      <c r="L3" s="33" t="e">
        <f t="shared" ref="L3:L15" si="7">(K3-E3)^2</f>
        <v>#N/A</v>
      </c>
      <c r="M3" s="10" t="e">
        <f t="shared" si="3"/>
        <v>#N/A</v>
      </c>
      <c r="N3" s="8" t="e">
        <f t="shared" si="4"/>
        <v>#N/A</v>
      </c>
      <c r="O3" s="11" t="s">
        <v>20</v>
      </c>
      <c r="P3" s="18">
        <v>779.63146338042793</v>
      </c>
      <c r="Q3" s="11" t="s">
        <v>7</v>
      </c>
      <c r="R3" s="29">
        <v>6.1963881458619707E-3</v>
      </c>
      <c r="S3" s="23" t="s">
        <v>25</v>
      </c>
      <c r="T3" s="24" t="e">
        <f>NA()</f>
        <v>#N/A</v>
      </c>
      <c r="U3" s="23" t="s">
        <v>29</v>
      </c>
      <c r="V3" s="30" t="e">
        <f>NA()</f>
        <v>#N/A</v>
      </c>
    </row>
    <row r="4" spans="1:22" x14ac:dyDescent="0.25">
      <c r="A4" s="14">
        <v>15</v>
      </c>
      <c r="B4" s="14">
        <v>70</v>
      </c>
      <c r="C4" s="16">
        <f>Input!Q6</f>
        <v>19</v>
      </c>
      <c r="D4" s="16">
        <f>Input!R6</f>
        <v>3</v>
      </c>
      <c r="E4" s="16" t="e">
        <f>Input!S6</f>
        <v>#N/A</v>
      </c>
      <c r="F4" s="16" t="e">
        <f>Input!T6</f>
        <v>#N/A</v>
      </c>
      <c r="G4" s="10">
        <f t="shared" si="0"/>
        <v>18.823721690758809</v>
      </c>
      <c r="H4" s="10">
        <f t="shared" si="5"/>
        <v>3.1074042308932896E-2</v>
      </c>
      <c r="I4" s="10">
        <f t="shared" si="1"/>
        <v>2.1418904827415286</v>
      </c>
      <c r="J4" s="10">
        <f t="shared" si="6"/>
        <v>0.73635194360956679</v>
      </c>
      <c r="K4" s="10" t="e">
        <f t="shared" si="2"/>
        <v>#N/A</v>
      </c>
      <c r="L4" s="33" t="e">
        <f t="shared" si="7"/>
        <v>#N/A</v>
      </c>
      <c r="M4" s="10" t="e">
        <f t="shared" si="3"/>
        <v>#N/A</v>
      </c>
      <c r="N4" s="8" t="e">
        <f t="shared" si="4"/>
        <v>#N/A</v>
      </c>
      <c r="O4" s="11" t="s">
        <v>21</v>
      </c>
      <c r="P4" s="19">
        <v>5223594.0682684034</v>
      </c>
      <c r="Q4" s="11" t="s">
        <v>8</v>
      </c>
      <c r="R4" s="18">
        <v>0</v>
      </c>
      <c r="S4" s="23" t="s">
        <v>26</v>
      </c>
      <c r="T4" s="25" t="e">
        <f>NA()</f>
        <v>#N/A</v>
      </c>
      <c r="U4" s="23" t="s">
        <v>30</v>
      </c>
      <c r="V4" s="24" t="e">
        <f>NA()</f>
        <v>#N/A</v>
      </c>
    </row>
    <row r="5" spans="1:22" x14ac:dyDescent="0.25">
      <c r="A5" s="14">
        <v>25</v>
      </c>
      <c r="B5" s="14">
        <v>75</v>
      </c>
      <c r="C5" s="16">
        <f>Input!Q7</f>
        <v>12</v>
      </c>
      <c r="D5" s="16">
        <f>Input!R7</f>
        <v>4</v>
      </c>
      <c r="E5" s="16" t="e">
        <f>Input!S7</f>
        <v>#N/A</v>
      </c>
      <c r="F5" s="16" t="e">
        <f>Input!T7</f>
        <v>#N/A</v>
      </c>
      <c r="G5" s="10">
        <f t="shared" si="0"/>
        <v>10.292905897429939</v>
      </c>
      <c r="H5" s="10">
        <f t="shared" si="5"/>
        <v>2.9141702750294805</v>
      </c>
      <c r="I5" s="10">
        <f t="shared" si="1"/>
        <v>2.6769715111259229</v>
      </c>
      <c r="J5" s="10">
        <f t="shared" si="6"/>
        <v>1.750404382372424</v>
      </c>
      <c r="K5" s="10" t="e">
        <f t="shared" si="2"/>
        <v>#N/A</v>
      </c>
      <c r="L5" s="33" t="e">
        <f t="shared" si="7"/>
        <v>#N/A</v>
      </c>
      <c r="M5" s="10" t="e">
        <f t="shared" si="3"/>
        <v>#N/A</v>
      </c>
      <c r="N5" s="8" t="e">
        <f t="shared" si="4"/>
        <v>#N/A</v>
      </c>
      <c r="O5" s="11"/>
      <c r="P5" s="21"/>
      <c r="Q5" s="11" t="s">
        <v>9</v>
      </c>
      <c r="R5" s="20">
        <v>3.4384997200827394</v>
      </c>
      <c r="S5" s="27"/>
      <c r="T5" s="27"/>
      <c r="U5" s="23" t="s">
        <v>27</v>
      </c>
      <c r="V5" s="26" t="e">
        <f>NA()</f>
        <v>#N/A</v>
      </c>
    </row>
    <row r="6" spans="1:22" x14ac:dyDescent="0.25">
      <c r="A6" s="14">
        <v>10</v>
      </c>
      <c r="B6" s="14">
        <v>105</v>
      </c>
      <c r="C6" s="16">
        <f>Input!Q8</f>
        <v>19</v>
      </c>
      <c r="D6" s="16">
        <f>Input!R8</f>
        <v>7</v>
      </c>
      <c r="E6" s="16" t="e">
        <f>Input!S8</f>
        <v>#N/A</v>
      </c>
      <c r="F6" s="16" t="e">
        <f>Input!T8</f>
        <v>#N/A</v>
      </c>
      <c r="G6" s="10">
        <f t="shared" si="0"/>
        <v>18.733741095249218</v>
      </c>
      <c r="H6" s="10">
        <f t="shared" si="5"/>
        <v>7.0893804359085738E-2</v>
      </c>
      <c r="I6" s="10">
        <f t="shared" si="1"/>
        <v>7.429401398249218</v>
      </c>
      <c r="J6" s="10">
        <f t="shared" si="6"/>
        <v>0.1843855608183835</v>
      </c>
      <c r="K6" s="10" t="e">
        <f t="shared" si="2"/>
        <v>#N/A</v>
      </c>
      <c r="L6" s="33" t="e">
        <f t="shared" si="7"/>
        <v>#N/A</v>
      </c>
      <c r="M6" s="10" t="e">
        <f t="shared" si="3"/>
        <v>#N/A</v>
      </c>
      <c r="N6" s="8" t="e">
        <f t="shared" si="4"/>
        <v>#N/A</v>
      </c>
      <c r="O6" s="11"/>
      <c r="P6" s="21"/>
      <c r="Q6" s="11"/>
      <c r="R6" s="20"/>
      <c r="S6" s="27"/>
      <c r="T6" s="27"/>
      <c r="U6" s="23"/>
      <c r="V6" s="26"/>
    </row>
    <row r="7" spans="1:22" x14ac:dyDescent="0.25">
      <c r="A7" s="14">
        <v>15</v>
      </c>
      <c r="B7" s="14">
        <v>105</v>
      </c>
      <c r="C7" s="16">
        <f>Input!Q9</f>
        <v>15</v>
      </c>
      <c r="D7" s="16">
        <f>Input!R9</f>
        <v>7</v>
      </c>
      <c r="E7" s="16" t="e">
        <f>Input!S9</f>
        <v>#N/A</v>
      </c>
      <c r="F7" s="16" t="e">
        <f>Input!T9</f>
        <v>#N/A</v>
      </c>
      <c r="G7" s="10">
        <f t="shared" si="0"/>
        <v>14.48411402782194</v>
      </c>
      <c r="H7" s="10">
        <f t="shared" si="5"/>
        <v>0.26613833629010186</v>
      </c>
      <c r="I7" s="10">
        <f t="shared" si="1"/>
        <v>7.429401398249218</v>
      </c>
      <c r="J7" s="10">
        <f t="shared" si="6"/>
        <v>0.1843855608183835</v>
      </c>
      <c r="K7" s="10" t="e">
        <f t="shared" si="2"/>
        <v>#N/A</v>
      </c>
      <c r="L7" s="33" t="e">
        <f t="shared" si="7"/>
        <v>#N/A</v>
      </c>
      <c r="M7" s="10" t="e">
        <f t="shared" si="3"/>
        <v>#N/A</v>
      </c>
      <c r="N7" s="8" t="e">
        <f t="shared" si="4"/>
        <v>#N/A</v>
      </c>
      <c r="O7" s="22"/>
      <c r="P7" s="22"/>
      <c r="Q7" s="11"/>
      <c r="R7" s="22"/>
      <c r="S7" s="27"/>
      <c r="T7" s="27"/>
      <c r="U7" s="27"/>
      <c r="V7" s="27"/>
    </row>
    <row r="8" spans="1:22" x14ac:dyDescent="0.25">
      <c r="A8" s="14">
        <v>20</v>
      </c>
      <c r="B8" s="14">
        <v>105</v>
      </c>
      <c r="C8" s="16">
        <f>Input!Q10</f>
        <v>12</v>
      </c>
      <c r="D8" s="16">
        <f>Input!R10</f>
        <v>7</v>
      </c>
      <c r="E8" s="16" t="e">
        <f>Input!S10</f>
        <v>#N/A</v>
      </c>
      <c r="F8" s="16" t="e">
        <f>Input!T10</f>
        <v>#N/A</v>
      </c>
      <c r="G8" s="10">
        <f t="shared" si="0"/>
        <v>11.231137840916336</v>
      </c>
      <c r="H8" s="10">
        <f t="shared" si="5"/>
        <v>0.59114901967079336</v>
      </c>
      <c r="I8" s="10">
        <f t="shared" si="1"/>
        <v>7.429401398249218</v>
      </c>
      <c r="J8" s="10">
        <f t="shared" si="6"/>
        <v>0.1843855608183835</v>
      </c>
      <c r="K8" s="10" t="e">
        <f t="shared" si="2"/>
        <v>#N/A</v>
      </c>
      <c r="L8" s="33" t="e">
        <f t="shared" si="7"/>
        <v>#N/A</v>
      </c>
      <c r="M8" s="10" t="e">
        <f t="shared" si="3"/>
        <v>#N/A</v>
      </c>
      <c r="N8" s="8" t="e">
        <f t="shared" si="4"/>
        <v>#N/A</v>
      </c>
      <c r="O8" s="11" t="s">
        <v>11</v>
      </c>
      <c r="P8" s="12">
        <f>AVERAGEIF(wrnGrasNat,"&lt;&gt;#N/A")</f>
        <v>12.416666666666666</v>
      </c>
      <c r="Q8" s="11"/>
      <c r="R8" s="12">
        <f>AVERAGEIF(wrnGrasDroog,"&lt;&gt;#N/A")</f>
        <v>8.75</v>
      </c>
      <c r="S8" s="23"/>
      <c r="T8" s="28" t="e">
        <f>AVERAGEIF(wrnBouwNat,"&lt;&gt;#N/A")</f>
        <v>#DIV/0!</v>
      </c>
      <c r="U8" s="23"/>
      <c r="V8" s="28" t="e">
        <f>AVERAGEIF(wrnBouwDroog,"&lt;&gt;#N/A")</f>
        <v>#DIV/0!</v>
      </c>
    </row>
    <row r="9" spans="1:22" x14ac:dyDescent="0.25">
      <c r="A9" s="14">
        <v>30</v>
      </c>
      <c r="B9" s="14">
        <v>110</v>
      </c>
      <c r="C9" s="16">
        <f>Input!Q11</f>
        <v>7</v>
      </c>
      <c r="D9" s="16">
        <f>Input!R11</f>
        <v>8</v>
      </c>
      <c r="E9" s="16" t="e">
        <f>Input!S11</f>
        <v>#N/A</v>
      </c>
      <c r="F9" s="16" t="e">
        <f>Input!T11</f>
        <v>#N/A</v>
      </c>
      <c r="G9" s="10">
        <f t="shared" si="0"/>
        <v>6.6959902102540187</v>
      </c>
      <c r="H9" s="10">
        <f t="shared" si="5"/>
        <v>9.2421952261395726E-2</v>
      </c>
      <c r="I9" s="10">
        <f t="shared" si="1"/>
        <v>8.4460117261337722</v>
      </c>
      <c r="J9" s="10">
        <f t="shared" si="6"/>
        <v>0.19892645984882698</v>
      </c>
      <c r="K9" s="10" t="e">
        <f t="shared" si="2"/>
        <v>#N/A</v>
      </c>
      <c r="L9" s="33" t="e">
        <f t="shared" si="7"/>
        <v>#N/A</v>
      </c>
      <c r="M9" s="10" t="e">
        <f t="shared" si="3"/>
        <v>#N/A</v>
      </c>
      <c r="N9" s="8" t="e">
        <f t="shared" si="4"/>
        <v>#N/A</v>
      </c>
      <c r="O9" s="11" t="s">
        <v>12</v>
      </c>
      <c r="P9" s="12">
        <f>COUNT(wrnGrasNat)-COUNT(prmGrasNat)</f>
        <v>9</v>
      </c>
      <c r="Q9" s="11"/>
      <c r="R9" s="12">
        <f>COUNT(wrnGrasDroog)-COUNT(prmGrasDroog)</f>
        <v>8</v>
      </c>
      <c r="S9" s="23"/>
      <c r="T9" s="28">
        <f>COUNT(wrnBouwNat)-COUNT(prmBouwNat)</f>
        <v>0</v>
      </c>
      <c r="U9" s="23"/>
      <c r="V9" s="28">
        <f>COUNT(wrnBouwDroog)-COUNT(prmBouwDroog)</f>
        <v>-1</v>
      </c>
    </row>
    <row r="10" spans="1:22" x14ac:dyDescent="0.25">
      <c r="A10" s="14">
        <v>50</v>
      </c>
      <c r="B10" s="14">
        <v>110</v>
      </c>
      <c r="C10" s="16">
        <f>Input!Q12</f>
        <v>2</v>
      </c>
      <c r="D10" s="16">
        <f>Input!R12</f>
        <v>8</v>
      </c>
      <c r="E10" s="16" t="e">
        <f>Input!S12</f>
        <v>#N/A</v>
      </c>
      <c r="F10" s="16" t="e">
        <f>Input!T12</f>
        <v>#N/A</v>
      </c>
      <c r="G10" s="10">
        <f t="shared" si="0"/>
        <v>1.8589436817610725</v>
      </c>
      <c r="H10" s="10">
        <f t="shared" si="5"/>
        <v>1.9896884915121593E-2</v>
      </c>
      <c r="I10" s="10">
        <f t="shared" si="1"/>
        <v>8.4460117261337722</v>
      </c>
      <c r="J10" s="10">
        <f t="shared" si="6"/>
        <v>0.19892645984882698</v>
      </c>
      <c r="K10" s="10" t="e">
        <f t="shared" si="2"/>
        <v>#N/A</v>
      </c>
      <c r="L10" s="33" t="e">
        <f t="shared" si="7"/>
        <v>#N/A</v>
      </c>
      <c r="M10" s="10" t="e">
        <f t="shared" si="3"/>
        <v>#N/A</v>
      </c>
      <c r="N10" s="8" t="e">
        <f t="shared" si="4"/>
        <v>#N/A</v>
      </c>
      <c r="O10" s="11" t="s">
        <v>14</v>
      </c>
      <c r="P10" s="12">
        <f>SUMIF(SQRgrasNat,"&lt;&gt;#N/A")</f>
        <v>13.997244146569228</v>
      </c>
      <c r="Q10" s="11"/>
      <c r="R10" s="12">
        <f>SUMIF(SQRgraDrg,"&lt;&gt;#N/A")</f>
        <v>6.6808829208936089</v>
      </c>
      <c r="S10" s="23"/>
      <c r="T10" s="28">
        <f>SUMIF(SQRbouwNat,"&lt;&gt;#N/A")</f>
        <v>0</v>
      </c>
      <c r="U10" s="23"/>
      <c r="V10" s="28">
        <f>SUMIF(SQRbouwDroog,"&lt;&gt;#N/A")</f>
        <v>0</v>
      </c>
    </row>
    <row r="11" spans="1:22" x14ac:dyDescent="0.25">
      <c r="A11" s="14">
        <v>25</v>
      </c>
      <c r="B11" s="14">
        <v>140</v>
      </c>
      <c r="C11" s="16">
        <f>Input!Q13</f>
        <v>7</v>
      </c>
      <c r="D11" s="16">
        <f>Input!R13</f>
        <v>15</v>
      </c>
      <c r="E11" s="16" t="e">
        <f>Input!S13</f>
        <v>#N/A</v>
      </c>
      <c r="F11" s="16" t="e">
        <f>Input!T13</f>
        <v>#N/A</v>
      </c>
      <c r="G11" s="10">
        <f t="shared" si="0"/>
        <v>8.6949999623889997</v>
      </c>
      <c r="H11" s="10">
        <f t="shared" si="5"/>
        <v>2.8730248724987106</v>
      </c>
      <c r="I11" s="10">
        <f t="shared" si="1"/>
        <v>15.207334845151209</v>
      </c>
      <c r="J11" s="10">
        <f t="shared" si="6"/>
        <v>4.298773801387578E-2</v>
      </c>
      <c r="K11" s="10" t="e">
        <f t="shared" si="2"/>
        <v>#N/A</v>
      </c>
      <c r="L11" s="33" t="e">
        <f t="shared" si="7"/>
        <v>#N/A</v>
      </c>
      <c r="M11" s="10" t="e">
        <f t="shared" si="3"/>
        <v>#N/A</v>
      </c>
      <c r="N11" s="8" t="e">
        <f t="shared" si="4"/>
        <v>#N/A</v>
      </c>
      <c r="O11" s="11" t="s">
        <v>13</v>
      </c>
      <c r="P11" s="12">
        <f>SQRT(P10/P9)</f>
        <v>1.2470963674146449</v>
      </c>
      <c r="Q11" s="11"/>
      <c r="R11" s="12">
        <f>SQRT(R10/R9)</f>
        <v>0.91384373123182339</v>
      </c>
      <c r="S11" s="23"/>
      <c r="T11" s="28" t="e">
        <f>SQRT(T10/T9)</f>
        <v>#DIV/0!</v>
      </c>
      <c r="U11" s="23"/>
      <c r="V11" s="28">
        <f>SQRT(V10/V9)</f>
        <v>0</v>
      </c>
    </row>
    <row r="12" spans="1:22" x14ac:dyDescent="0.25">
      <c r="A12" s="14">
        <v>35</v>
      </c>
      <c r="B12" s="14">
        <v>150</v>
      </c>
      <c r="C12" s="16">
        <f>Input!Q14</f>
        <v>3</v>
      </c>
      <c r="D12" s="16">
        <f>Input!R14</f>
        <v>17</v>
      </c>
      <c r="E12" s="16" t="e">
        <f>Input!S14</f>
        <v>#N/A</v>
      </c>
      <c r="F12" s="16" t="e">
        <f>Input!T14</f>
        <v>#N/A</v>
      </c>
      <c r="G12" s="10">
        <f t="shared" si="0"/>
        <v>5.0932381430445393</v>
      </c>
      <c r="H12" s="10">
        <f t="shared" si="5"/>
        <v>4.381645923496551</v>
      </c>
      <c r="I12" s="10">
        <f t="shared" si="1"/>
        <v>17.497799116885751</v>
      </c>
      <c r="J12" s="10">
        <f t="shared" si="6"/>
        <v>0.24780396077223399</v>
      </c>
      <c r="K12" s="10" t="e">
        <f t="shared" si="2"/>
        <v>#N/A</v>
      </c>
      <c r="L12" s="33" t="e">
        <f t="shared" si="7"/>
        <v>#N/A</v>
      </c>
      <c r="M12" s="10" t="e">
        <f t="shared" si="3"/>
        <v>#N/A</v>
      </c>
      <c r="N12" s="8" t="e">
        <f t="shared" si="4"/>
        <v>#N/A</v>
      </c>
      <c r="O12" s="11" t="s">
        <v>15</v>
      </c>
      <c r="P12" s="17">
        <f t="array" ref="P12">1-P10/(SUMIF(wrnGrasNat,"&lt;&gt;#N/A")-P8)^2</f>
        <v>0.9992496789634947</v>
      </c>
      <c r="Q12" s="11"/>
      <c r="R12" s="17">
        <f t="array" ref="R12">1-R10/(SUMIF(wrnGrasDroog,"&lt;&gt;#N/A")-R8)^2</f>
        <v>0.99927883874694357</v>
      </c>
      <c r="S12" s="23"/>
      <c r="T12" s="17" t="e">
        <f t="array" ref="T12">1-T10/(SUMIF(wrnBouwNat,"&lt;&gt;#N/A")-T8)^2</f>
        <v>#DIV/0!</v>
      </c>
      <c r="U12" s="23"/>
      <c r="V12" s="17" t="e">
        <f t="array" ref="V12">1-V10/(SUMIF(wrnBouwDroog,"&lt;&gt;#N/A")-V8)^2</f>
        <v>#DIV/0!</v>
      </c>
    </row>
    <row r="13" spans="1:22" x14ac:dyDescent="0.25">
      <c r="A13" s="14">
        <v>60</v>
      </c>
      <c r="B13" s="14">
        <v>170</v>
      </c>
      <c r="C13" s="16">
        <f>Input!Q15</f>
        <v>2</v>
      </c>
      <c r="D13" s="16">
        <f>Input!R15</f>
        <v>23</v>
      </c>
      <c r="E13" s="16" t="e">
        <f>Input!S15</f>
        <v>#N/A</v>
      </c>
      <c r="F13" s="16" t="e">
        <f>Input!T15</f>
        <v>#N/A</v>
      </c>
      <c r="G13" s="10">
        <f t="shared" ref="G13:G15" si="8">MIN(MAX(0,AgrasNT+BgrasNT*10000*(A13+60)^-3+CgrasNT*EXP(-0.2*B13)),40)</f>
        <v>0.5117561627746825</v>
      </c>
      <c r="H13" s="10">
        <f t="shared" si="5"/>
        <v>2.2148697190391373</v>
      </c>
      <c r="I13" s="10">
        <f t="shared" si="1"/>
        <v>21.783603104758331</v>
      </c>
      <c r="J13" s="10">
        <f t="shared" si="6"/>
        <v>1.4796214067535713</v>
      </c>
      <c r="K13" s="10" t="e">
        <f t="shared" ref="K13:K15" si="9">MIN(MAX(AbouwNT+BbouwNT*10000*(A13+60)^-2+CbouwNT*EXP(-0.2*B13),0),45)</f>
        <v>#N/A</v>
      </c>
      <c r="L13" s="33" t="e">
        <f t="shared" si="7"/>
        <v>#N/A</v>
      </c>
      <c r="M13" s="10" t="e">
        <f t="shared" si="3"/>
        <v>#N/A</v>
      </c>
      <c r="N13" s="8" t="e">
        <f t="shared" si="4"/>
        <v>#N/A</v>
      </c>
      <c r="O13" s="11" t="s">
        <v>17</v>
      </c>
      <c r="P13" s="12">
        <f>TINV(0.05,P9)</f>
        <v>2.2621571627982053</v>
      </c>
      <c r="Q13" s="11"/>
      <c r="R13" s="12">
        <f>TINV(0.05,R9)</f>
        <v>2.3060041352041671</v>
      </c>
      <c r="S13" s="23"/>
      <c r="T13" s="28" t="e">
        <f>TINV(0.05,T9)</f>
        <v>#NUM!</v>
      </c>
      <c r="U13" s="23"/>
      <c r="V13" s="28" t="e">
        <f>TINV(0.05,V9)</f>
        <v>#NUM!</v>
      </c>
    </row>
    <row r="14" spans="1:22" x14ac:dyDescent="0.25">
      <c r="A14" s="14">
        <v>100</v>
      </c>
      <c r="B14" s="14">
        <v>200</v>
      </c>
      <c r="C14" s="16" t="e">
        <f>Input!Q16</f>
        <v>#N/A</v>
      </c>
      <c r="D14" s="16" t="e">
        <f>Input!R16</f>
        <v>#N/A</v>
      </c>
      <c r="E14" s="16" t="e">
        <f>Input!S16</f>
        <v>#N/A</v>
      </c>
      <c r="F14" s="16" t="e">
        <f>Input!T16</f>
        <v>#N/A</v>
      </c>
      <c r="G14" s="10">
        <f t="shared" si="8"/>
        <v>0</v>
      </c>
      <c r="H14" s="10" t="e">
        <f t="shared" si="5"/>
        <v>#N/A</v>
      </c>
      <c r="I14" s="10">
        <f t="shared" si="1"/>
        <v>27.059329255363576</v>
      </c>
      <c r="J14" s="10" t="e">
        <f t="shared" si="6"/>
        <v>#N/A</v>
      </c>
      <c r="K14" s="10" t="e">
        <f t="shared" si="9"/>
        <v>#N/A</v>
      </c>
      <c r="L14" s="33" t="e">
        <f t="shared" si="7"/>
        <v>#N/A</v>
      </c>
      <c r="M14" s="10" t="e">
        <f t="shared" si="3"/>
        <v>#N/A</v>
      </c>
      <c r="N14" s="8" t="e">
        <f t="shared" si="4"/>
        <v>#N/A</v>
      </c>
      <c r="O14" s="11" t="s">
        <v>16</v>
      </c>
      <c r="P14" s="12">
        <f>P13*P11</f>
        <v>2.8211279802466613</v>
      </c>
      <c r="Q14" s="11"/>
      <c r="R14" s="12">
        <f>R13*R11</f>
        <v>2.1073274231509904</v>
      </c>
      <c r="S14" s="23"/>
      <c r="T14" s="28" t="e">
        <f>T13*T11</f>
        <v>#NUM!</v>
      </c>
      <c r="U14" s="23"/>
      <c r="V14" s="28" t="e">
        <f>V13*V11</f>
        <v>#NUM!</v>
      </c>
    </row>
    <row r="15" spans="1:22" x14ac:dyDescent="0.25">
      <c r="A15" s="14">
        <v>160</v>
      </c>
      <c r="B15" s="14">
        <v>260</v>
      </c>
      <c r="C15" s="16" t="e">
        <f>Input!Q17</f>
        <v>#N/A</v>
      </c>
      <c r="D15" s="16" t="e">
        <f>Input!R17</f>
        <v>#N/A</v>
      </c>
      <c r="E15" s="16" t="e">
        <f>Input!S17</f>
        <v>#N/A</v>
      </c>
      <c r="F15" s="16" t="e">
        <f>Input!T17</f>
        <v>#N/A</v>
      </c>
      <c r="G15" s="10">
        <f t="shared" si="8"/>
        <v>0</v>
      </c>
      <c r="H15" s="10" t="e">
        <f t="shared" si="5"/>
        <v>#N/A</v>
      </c>
      <c r="I15" s="10">
        <f t="shared" si="1"/>
        <v>33.50028797150442</v>
      </c>
      <c r="J15" s="10" t="e">
        <f t="shared" si="6"/>
        <v>#N/A</v>
      </c>
      <c r="K15" s="10" t="e">
        <f t="shared" si="9"/>
        <v>#N/A</v>
      </c>
      <c r="L15" s="33" t="e">
        <f t="shared" si="7"/>
        <v>#N/A</v>
      </c>
      <c r="M15" s="10" t="e">
        <f t="shared" si="3"/>
        <v>#N/A</v>
      </c>
      <c r="N15" s="8" t="e">
        <f t="shared" si="4"/>
        <v>#N/A</v>
      </c>
      <c r="O15" s="22"/>
      <c r="P15" s="22"/>
      <c r="Q15" s="11"/>
      <c r="R15" s="22"/>
      <c r="S15" s="27"/>
      <c r="T15" s="27"/>
      <c r="U15" s="27"/>
      <c r="V15" s="27"/>
    </row>
  </sheetData>
  <hyperlinks>
    <hyperlink ref="K2:M5" r:id="rId1" display="=@na()"/>
    <hyperlink ref="L3:L15" r:id="rId2" display="=@na()"/>
    <hyperlink ref="K3:K15" r:id="rId3" display="=@na()"/>
    <hyperlink ref="M3:M15" r:id="rId4" display="=@na()"/>
  </hyperlinks>
  <pageMargins left="0.7" right="0.7" top="0.75" bottom="0.75" header="0.3" footer="0.3"/>
  <drawing r:id="rId5"/>
  <legacy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2" tint="-0.499984740745262"/>
  </sheetPr>
  <dimension ref="A1:V15"/>
  <sheetViews>
    <sheetView topLeftCell="B1" zoomScale="93" zoomScaleNormal="93" workbookViewId="0">
      <selection activeCell="F7" sqref="F7"/>
    </sheetView>
    <sheetView workbookViewId="1"/>
  </sheetViews>
  <sheetFormatPr defaultRowHeight="15" x14ac:dyDescent="0.25"/>
  <cols>
    <col min="1" max="1" width="4.85546875" bestFit="1" customWidth="1"/>
    <col min="2" max="2" width="4.42578125" bestFit="1" customWidth="1"/>
    <col min="3" max="3" width="10" style="1" bestFit="1" customWidth="1"/>
    <col min="4" max="4" width="10.140625" style="1" bestFit="1" customWidth="1"/>
    <col min="5" max="5" width="11.140625" style="1" bestFit="1" customWidth="1"/>
    <col min="6" max="6" width="11.28515625" style="1" bestFit="1" customWidth="1"/>
    <col min="7" max="7" width="13.140625" style="32" bestFit="1" customWidth="1"/>
    <col min="8" max="8" width="7.42578125" style="32" hidden="1" customWidth="1"/>
    <col min="9" max="9" width="13.28515625" style="32" bestFit="1" customWidth="1"/>
    <col min="10" max="10" width="7.42578125" style="32" hidden="1" customWidth="1"/>
    <col min="11" max="11" width="14.28515625" style="32" bestFit="1" customWidth="1"/>
    <col min="12" max="12" width="7.42578125" style="32" hidden="1" customWidth="1"/>
    <col min="13" max="13" width="14.42578125" style="32" bestFit="1" customWidth="1"/>
    <col min="14" max="14" width="7.42578125" style="9" hidden="1" customWidth="1"/>
    <col min="15" max="15" width="10.85546875" bestFit="1" customWidth="1"/>
    <col min="16" max="16" width="10.7109375" customWidth="1"/>
    <col min="17" max="17" width="10.85546875" style="1" bestFit="1" customWidth="1"/>
    <col min="18" max="18" width="10.85546875" bestFit="1" customWidth="1"/>
    <col min="19" max="20" width="10.5703125" customWidth="1"/>
    <col min="22" max="22" width="10.85546875" bestFit="1" customWidth="1"/>
  </cols>
  <sheetData>
    <row r="1" spans="1:22" s="3" customFormat="1" x14ac:dyDescent="0.25">
      <c r="A1" s="13" t="s">
        <v>0</v>
      </c>
      <c r="B1" s="13" t="s">
        <v>1</v>
      </c>
      <c r="C1" s="5" t="s">
        <v>5</v>
      </c>
      <c r="D1" s="5" t="s">
        <v>2</v>
      </c>
      <c r="E1" s="5" t="s">
        <v>3</v>
      </c>
      <c r="F1" s="5" t="s">
        <v>4</v>
      </c>
      <c r="G1" s="31" t="s">
        <v>18</v>
      </c>
      <c r="H1" s="31" t="s">
        <v>116</v>
      </c>
      <c r="I1" s="31" t="s">
        <v>10</v>
      </c>
      <c r="J1" s="31" t="s">
        <v>116</v>
      </c>
      <c r="K1" s="31" t="s">
        <v>22</v>
      </c>
      <c r="L1" s="31" t="s">
        <v>116</v>
      </c>
      <c r="M1" s="31" t="s">
        <v>23</v>
      </c>
      <c r="N1" s="2" t="s">
        <v>116</v>
      </c>
      <c r="O1" s="5" t="s">
        <v>5</v>
      </c>
      <c r="P1" s="13"/>
      <c r="Q1" s="5" t="s">
        <v>2</v>
      </c>
      <c r="R1" s="5"/>
      <c r="S1" s="15" t="str">
        <f>E1</f>
        <v>Bouwla-nat</v>
      </c>
      <c r="T1" s="13"/>
      <c r="U1" s="13" t="str">
        <f>F1</f>
        <v>Bouwla-dro</v>
      </c>
      <c r="V1" s="13"/>
    </row>
    <row r="2" spans="1:22" x14ac:dyDescent="0.25">
      <c r="A2" s="14">
        <v>5</v>
      </c>
      <c r="B2" s="14">
        <v>70</v>
      </c>
      <c r="C2" s="16">
        <f>Input!U4</f>
        <v>26</v>
      </c>
      <c r="D2" s="16">
        <f>Input!V4</f>
        <v>3</v>
      </c>
      <c r="E2" s="16" t="e">
        <f>Input!W4</f>
        <v>#N/A</v>
      </c>
      <c r="F2" s="16" t="e">
        <f>Input!X4</f>
        <v>#N/A</v>
      </c>
      <c r="G2" s="10">
        <f t="shared" ref="G2:G12" si="0">MIN(MAX(0,AgrasNT+BgrasNT*10000*(A2+60)^-3+CgrasNT*EXP(-0.2*B2)),40)</f>
        <v>25.98779675104154</v>
      </c>
      <c r="H2" s="10">
        <f>(G2-C2)^2</f>
        <v>1.4891928514216673E-4</v>
      </c>
      <c r="I2" s="10">
        <f t="shared" ref="I2:I15" si="1">MAX(MIN(Agras*(1-(1/(1+(MAX(Bgras*(B2-Cgras),0.01))^Dgras))),40),0)</f>
        <v>1.7567838858220064</v>
      </c>
      <c r="J2" s="10">
        <f>(I2-D2)^2</f>
        <v>1.54558630655183</v>
      </c>
      <c r="K2" s="10">
        <f t="shared" ref="K2:K12" si="2">MIN(MAX(AbouwNT+BbouwNT*10000*(A2+60)^-2+CbouwNT*EXP(-0.2*B2),0),45)</f>
        <v>45</v>
      </c>
      <c r="L2" s="33" t="e">
        <f>(K2-E2)^2</f>
        <v>#N/A</v>
      </c>
      <c r="M2" s="10">
        <f t="shared" ref="M2:M15" si="3">MAX(MIN(Abouw*(1-(1/(1+(MAX(Bbouw*(B2-Cbouw),0.01))^Dbouw))),40),0)</f>
        <v>0.99268154034183098</v>
      </c>
      <c r="N2" s="8" t="e">
        <f t="shared" ref="N2:N15" si="4">(M2-F2)^2</f>
        <v>#N/A</v>
      </c>
      <c r="O2" s="11" t="s">
        <v>19</v>
      </c>
      <c r="P2" s="18">
        <v>-4</v>
      </c>
      <c r="Q2" s="11" t="s">
        <v>6</v>
      </c>
      <c r="R2" s="18">
        <v>40</v>
      </c>
      <c r="S2" s="23" t="s">
        <v>24</v>
      </c>
      <c r="T2" s="24">
        <v>-4</v>
      </c>
      <c r="U2" s="23" t="s">
        <v>28</v>
      </c>
      <c r="V2" s="24">
        <v>40</v>
      </c>
    </row>
    <row r="3" spans="1:22" x14ac:dyDescent="0.25">
      <c r="A3" s="14">
        <v>10</v>
      </c>
      <c r="B3" s="14">
        <v>70</v>
      </c>
      <c r="C3" s="16">
        <f>Input!U5</f>
        <v>21</v>
      </c>
      <c r="D3" s="16">
        <f>Input!V5</f>
        <v>3</v>
      </c>
      <c r="E3" s="16" t="e">
        <f>Input!W5</f>
        <v>#N/A</v>
      </c>
      <c r="F3" s="16" t="e">
        <f>Input!X5</f>
        <v>#N/A</v>
      </c>
      <c r="G3" s="10">
        <f t="shared" si="0"/>
        <v>21.046492632211542</v>
      </c>
      <c r="H3" s="10">
        <f t="shared" ref="H3:H15" si="5">(G3-C3)^2</f>
        <v>2.1615648499577526E-3</v>
      </c>
      <c r="I3" s="10">
        <f t="shared" si="1"/>
        <v>1.7567838858220064</v>
      </c>
      <c r="J3" s="10">
        <f t="shared" ref="J3:J15" si="6">(I3-D3)^2</f>
        <v>1.54558630655183</v>
      </c>
      <c r="K3" s="10">
        <f t="shared" si="2"/>
        <v>45</v>
      </c>
      <c r="L3" s="33" t="e">
        <f t="shared" ref="L3:L15" si="7">(K3-E3)^2</f>
        <v>#N/A</v>
      </c>
      <c r="M3" s="10">
        <f t="shared" si="3"/>
        <v>0.99268154034183098</v>
      </c>
      <c r="N3" s="8" t="e">
        <f t="shared" si="4"/>
        <v>#N/A</v>
      </c>
      <c r="O3" s="11" t="s">
        <v>20</v>
      </c>
      <c r="P3" s="18">
        <v>680.73555505134175</v>
      </c>
      <c r="Q3" s="11" t="s">
        <v>7</v>
      </c>
      <c r="R3" s="29">
        <v>6.3898328368051606E-3</v>
      </c>
      <c r="S3" s="23" t="s">
        <v>25</v>
      </c>
      <c r="T3" s="24">
        <v>13.181883536372707</v>
      </c>
      <c r="U3" s="23" t="s">
        <v>29</v>
      </c>
      <c r="V3" s="30">
        <v>6.2165741311759181E-3</v>
      </c>
    </row>
    <row r="4" spans="1:22" x14ac:dyDescent="0.25">
      <c r="A4" s="14">
        <v>15</v>
      </c>
      <c r="B4" s="14">
        <v>70</v>
      </c>
      <c r="C4" s="16">
        <f>Input!U6</f>
        <v>17</v>
      </c>
      <c r="D4" s="16">
        <f>Input!V6</f>
        <v>3</v>
      </c>
      <c r="E4" s="16" t="e">
        <f>Input!W6</f>
        <v>#N/A</v>
      </c>
      <c r="F4" s="16" t="e">
        <f>Input!X6</f>
        <v>#N/A</v>
      </c>
      <c r="G4" s="10">
        <f t="shared" si="0"/>
        <v>17.335928889744018</v>
      </c>
      <c r="H4" s="10">
        <f t="shared" si="5"/>
        <v>0.11284821896464861</v>
      </c>
      <c r="I4" s="10">
        <f t="shared" si="1"/>
        <v>1.7567838858220064</v>
      </c>
      <c r="J4" s="10">
        <f t="shared" si="6"/>
        <v>1.54558630655183</v>
      </c>
      <c r="K4" s="10">
        <f t="shared" si="2"/>
        <v>45</v>
      </c>
      <c r="L4" s="33" t="e">
        <f t="shared" si="7"/>
        <v>#N/A</v>
      </c>
      <c r="M4" s="10">
        <f t="shared" si="3"/>
        <v>0.99268154034183098</v>
      </c>
      <c r="N4" s="8" t="e">
        <f t="shared" si="4"/>
        <v>#N/A</v>
      </c>
      <c r="O4" s="11" t="s">
        <v>21</v>
      </c>
      <c r="P4" s="19">
        <v>6253512.2032063808</v>
      </c>
      <c r="Q4" s="11" t="s">
        <v>8</v>
      </c>
      <c r="R4" s="18">
        <v>0</v>
      </c>
      <c r="S4" s="23" t="s">
        <v>26</v>
      </c>
      <c r="T4" s="25">
        <v>10825050644.791317</v>
      </c>
      <c r="U4" s="23" t="s">
        <v>30</v>
      </c>
      <c r="V4" s="24">
        <v>6.8470727430175948E-4</v>
      </c>
    </row>
    <row r="5" spans="1:22" x14ac:dyDescent="0.25">
      <c r="A5" s="14">
        <v>25</v>
      </c>
      <c r="B5" s="14">
        <v>75</v>
      </c>
      <c r="C5" s="16">
        <f>Input!U7</f>
        <v>10</v>
      </c>
      <c r="D5" s="16">
        <f>Input!V7</f>
        <v>4</v>
      </c>
      <c r="E5" s="16" t="e">
        <f>Input!W7</f>
        <v>#N/A</v>
      </c>
      <c r="F5" s="16" t="e">
        <f>Input!X7</f>
        <v>#N/A</v>
      </c>
      <c r="G5" s="10">
        <f t="shared" si="0"/>
        <v>8.9976055396996557</v>
      </c>
      <c r="H5" s="10">
        <f t="shared" si="5"/>
        <v>1.0047946540408186</v>
      </c>
      <c r="I5" s="10">
        <f t="shared" si="1"/>
        <v>2.2579439604813167</v>
      </c>
      <c r="J5" s="10">
        <f t="shared" si="6"/>
        <v>3.0347592448235203</v>
      </c>
      <c r="K5" s="10">
        <f t="shared" si="2"/>
        <v>45</v>
      </c>
      <c r="L5" s="33" t="e">
        <f t="shared" si="7"/>
        <v>#N/A</v>
      </c>
      <c r="M5" s="10">
        <f t="shared" si="3"/>
        <v>1.33411689234324</v>
      </c>
      <c r="N5" s="8" t="e">
        <f t="shared" si="4"/>
        <v>#N/A</v>
      </c>
      <c r="O5" s="11"/>
      <c r="P5" s="21"/>
      <c r="Q5" s="11" t="s">
        <v>9</v>
      </c>
      <c r="R5" s="20">
        <v>3.828816111361486</v>
      </c>
      <c r="S5" s="27"/>
      <c r="T5" s="27"/>
      <c r="U5" s="23" t="s">
        <v>27</v>
      </c>
      <c r="V5" s="26">
        <v>4.4121037419384006</v>
      </c>
    </row>
    <row r="6" spans="1:22" x14ac:dyDescent="0.25">
      <c r="A6" s="14">
        <v>10</v>
      </c>
      <c r="B6" s="14">
        <v>105</v>
      </c>
      <c r="C6" s="16">
        <f>Input!U8</f>
        <v>16</v>
      </c>
      <c r="D6" s="16">
        <f>Input!V8</f>
        <v>7</v>
      </c>
      <c r="E6" s="16">
        <f>Input!W8</f>
        <v>32</v>
      </c>
      <c r="F6" s="16">
        <f>Input!X8</f>
        <v>5</v>
      </c>
      <c r="G6" s="10">
        <f t="shared" si="0"/>
        <v>15.85125940339756</v>
      </c>
      <c r="H6" s="10">
        <f t="shared" si="5"/>
        <v>2.2123765077649914E-2</v>
      </c>
      <c r="I6" s="10">
        <f t="shared" si="1"/>
        <v>7.1312838351767338</v>
      </c>
      <c r="J6" s="10">
        <f t="shared" si="6"/>
        <v>1.723544537871181E-2</v>
      </c>
      <c r="K6" s="10">
        <f t="shared" si="2"/>
        <v>31.109963200388194</v>
      </c>
      <c r="L6" s="33">
        <f t="shared" si="7"/>
        <v>0.79216550466322677</v>
      </c>
      <c r="M6" s="10">
        <f t="shared" si="3"/>
        <v>5.2857940351755728</v>
      </c>
      <c r="N6" s="8">
        <f t="shared" si="4"/>
        <v>8.1678230541936528E-2</v>
      </c>
      <c r="O6" s="11"/>
      <c r="P6" s="21"/>
      <c r="Q6" s="11"/>
      <c r="R6" s="20"/>
      <c r="S6" s="27"/>
      <c r="T6" s="27"/>
      <c r="U6" s="23"/>
      <c r="V6" s="26"/>
    </row>
    <row r="7" spans="1:22" x14ac:dyDescent="0.25">
      <c r="A7" s="14">
        <v>15</v>
      </c>
      <c r="B7" s="14">
        <v>105</v>
      </c>
      <c r="C7" s="16">
        <f>Input!U9</f>
        <v>13</v>
      </c>
      <c r="D7" s="16">
        <f>Input!V9</f>
        <v>7</v>
      </c>
      <c r="E7" s="16">
        <f>Input!W9</f>
        <v>28</v>
      </c>
      <c r="F7" s="16">
        <f>Input!X9</f>
        <v>5</v>
      </c>
      <c r="G7" s="10">
        <f t="shared" si="0"/>
        <v>12.140695660930035</v>
      </c>
      <c r="H7" s="10">
        <f t="shared" si="5"/>
        <v>0.73840394714446911</v>
      </c>
      <c r="I7" s="10">
        <f t="shared" si="1"/>
        <v>7.1312838351767338</v>
      </c>
      <c r="J7" s="10">
        <f t="shared" si="6"/>
        <v>1.723544537871181E-2</v>
      </c>
      <c r="K7" s="10">
        <f t="shared" si="2"/>
        <v>27.642619685151836</v>
      </c>
      <c r="L7" s="33">
        <f t="shared" si="7"/>
        <v>0.12772068944097315</v>
      </c>
      <c r="M7" s="10">
        <f t="shared" si="3"/>
        <v>5.2857940351755728</v>
      </c>
      <c r="N7" s="8">
        <f t="shared" si="4"/>
        <v>8.1678230541936528E-2</v>
      </c>
      <c r="O7" s="22"/>
      <c r="P7" s="22"/>
      <c r="Q7" s="11"/>
      <c r="R7" s="22"/>
      <c r="S7" s="27"/>
      <c r="T7" s="27"/>
      <c r="U7" s="27"/>
      <c r="V7" s="27"/>
    </row>
    <row r="8" spans="1:22" x14ac:dyDescent="0.25">
      <c r="A8" s="14">
        <v>20</v>
      </c>
      <c r="B8" s="14">
        <v>105</v>
      </c>
      <c r="C8" s="16">
        <f>Input!U10</f>
        <v>10</v>
      </c>
      <c r="D8" s="16">
        <f>Input!V10</f>
        <v>7</v>
      </c>
      <c r="E8" s="16">
        <f>Input!W10</f>
        <v>24</v>
      </c>
      <c r="F8" s="16">
        <f>Input!X10</f>
        <v>5</v>
      </c>
      <c r="G8" s="10">
        <f t="shared" si="0"/>
        <v>9.3003580730132676</v>
      </c>
      <c r="H8" s="10">
        <f t="shared" si="5"/>
        <v>0.48949882599770828</v>
      </c>
      <c r="I8" s="10">
        <f t="shared" si="1"/>
        <v>7.1312838351767338</v>
      </c>
      <c r="J8" s="10">
        <f t="shared" si="6"/>
        <v>1.723544537871181E-2</v>
      </c>
      <c r="K8" s="10">
        <f t="shared" si="2"/>
        <v>24.804853090516048</v>
      </c>
      <c r="L8" s="33">
        <f t="shared" si="7"/>
        <v>0.64778849731323307</v>
      </c>
      <c r="M8" s="10">
        <f t="shared" si="3"/>
        <v>5.2857940351755728</v>
      </c>
      <c r="N8" s="8">
        <f t="shared" si="4"/>
        <v>8.1678230541936528E-2</v>
      </c>
      <c r="O8" s="11" t="s">
        <v>11</v>
      </c>
      <c r="P8" s="12">
        <f>AVERAGEIF(wrnGrasNat,"&lt;&gt;#N/A")</f>
        <v>9.7692307692307701</v>
      </c>
      <c r="Q8" s="11"/>
      <c r="R8" s="12">
        <f>AVERAGEIF(wrnGrasDroog,"&lt;&gt;#N/A")</f>
        <v>10.461538461538462</v>
      </c>
      <c r="S8" s="23"/>
      <c r="T8" s="28">
        <f>AVERAGEIF(wrnBouwNat,"&lt;&gt;#N/A")</f>
        <v>15.111111111111111</v>
      </c>
      <c r="U8" s="23"/>
      <c r="V8" s="28">
        <f>AVERAGEIF(wrnBouwDroog,"&lt;&gt;#N/A")</f>
        <v>12.333333333333334</v>
      </c>
    </row>
    <row r="9" spans="1:22" x14ac:dyDescent="0.25">
      <c r="A9" s="14">
        <v>30</v>
      </c>
      <c r="B9" s="14">
        <v>110</v>
      </c>
      <c r="C9" s="16">
        <f>Input!U11</f>
        <v>5</v>
      </c>
      <c r="D9" s="16">
        <f>Input!V11</f>
        <v>8</v>
      </c>
      <c r="E9" s="16">
        <f>Input!W11</f>
        <v>17</v>
      </c>
      <c r="F9" s="16">
        <f>Input!X11</f>
        <v>7</v>
      </c>
      <c r="G9" s="10">
        <f t="shared" si="0"/>
        <v>5.3396806805590735</v>
      </c>
      <c r="H9" s="10">
        <f t="shared" si="5"/>
        <v>0.11538296474507535</v>
      </c>
      <c r="I9" s="10">
        <f t="shared" si="1"/>
        <v>8.2353807873163696</v>
      </c>
      <c r="J9" s="10">
        <f t="shared" si="6"/>
        <v>5.5404115037674007E-2</v>
      </c>
      <c r="K9" s="10">
        <f t="shared" si="2"/>
        <v>15.293543629551714</v>
      </c>
      <c r="L9" s="33">
        <f t="shared" si="7"/>
        <v>2.9119933442435393</v>
      </c>
      <c r="M9" s="10">
        <f t="shared" si="3"/>
        <v>6.3003954430749998</v>
      </c>
      <c r="N9" s="8">
        <f t="shared" si="4"/>
        <v>0.48944653607022587</v>
      </c>
      <c r="O9" s="11" t="s">
        <v>12</v>
      </c>
      <c r="P9" s="12">
        <f>COUNT(wrnGrasNat)-COUNT(prmGrasNat)</f>
        <v>10</v>
      </c>
      <c r="Q9" s="11"/>
      <c r="R9" s="12">
        <f>COUNT(wrnGrasDroog)-COUNT(prmGrasDroog)</f>
        <v>9</v>
      </c>
      <c r="S9" s="23"/>
      <c r="T9" s="28">
        <f>COUNT(wrnBouwNat)-COUNT(prmBouwNat)</f>
        <v>6</v>
      </c>
      <c r="U9" s="23"/>
      <c r="V9" s="28">
        <f>COUNT(wrnBouwDroog)-COUNT(prmBouwDroog)</f>
        <v>5</v>
      </c>
    </row>
    <row r="10" spans="1:22" x14ac:dyDescent="0.25">
      <c r="A10" s="14">
        <v>50</v>
      </c>
      <c r="B10" s="14">
        <v>110</v>
      </c>
      <c r="C10" s="16">
        <f>Input!U12</f>
        <v>1</v>
      </c>
      <c r="D10" s="16">
        <f>Input!V12</f>
        <v>8</v>
      </c>
      <c r="E10" s="16">
        <f>Input!W12</f>
        <v>7</v>
      </c>
      <c r="F10" s="16">
        <f>Input!X12</f>
        <v>7</v>
      </c>
      <c r="G10" s="10">
        <f t="shared" si="0"/>
        <v>1.1162113773761595</v>
      </c>
      <c r="H10" s="10">
        <f t="shared" si="5"/>
        <v>1.3505084231664155E-2</v>
      </c>
      <c r="I10" s="10">
        <f t="shared" si="1"/>
        <v>8.2353807873163696</v>
      </c>
      <c r="J10" s="10">
        <f t="shared" si="6"/>
        <v>5.5404115037674007E-2</v>
      </c>
      <c r="K10" s="10">
        <f t="shared" si="2"/>
        <v>9.9137319628349676</v>
      </c>
      <c r="L10" s="33">
        <f t="shared" si="7"/>
        <v>8.4898339512461138</v>
      </c>
      <c r="M10" s="10">
        <f t="shared" si="3"/>
        <v>6.3003954430749998</v>
      </c>
      <c r="N10" s="8">
        <f t="shared" si="4"/>
        <v>0.48944653607022587</v>
      </c>
      <c r="O10" s="11" t="s">
        <v>14</v>
      </c>
      <c r="P10" s="12">
        <f>SUMIF(SQRgrasNat,"&lt;&gt;#N/A")</f>
        <v>7.4380132384438724</v>
      </c>
      <c r="Q10" s="11"/>
      <c r="R10" s="12">
        <f>SUMIF(SQRgraDrg,"&lt;&gt;#N/A")</f>
        <v>15.427170089818727</v>
      </c>
      <c r="S10" s="23"/>
      <c r="T10" s="28">
        <f>SUMIF(SQRbouwNat,"&lt;&gt;#N/A")</f>
        <v>27.661330888155817</v>
      </c>
      <c r="U10" s="23"/>
      <c r="V10" s="28">
        <f>SUMIF(SQRbouwDroog,"&lt;&gt;#N/A")</f>
        <v>2.4446483934700942</v>
      </c>
    </row>
    <row r="11" spans="1:22" x14ac:dyDescent="0.25">
      <c r="A11" s="14">
        <v>25</v>
      </c>
      <c r="B11" s="14">
        <v>140</v>
      </c>
      <c r="C11" s="16">
        <f>Input!U13</f>
        <v>6</v>
      </c>
      <c r="D11" s="16">
        <f>Input!V13</f>
        <v>15</v>
      </c>
      <c r="E11" s="16">
        <f>Input!W13</f>
        <v>16</v>
      </c>
      <c r="F11" s="16">
        <f>Input!X13</f>
        <v>14</v>
      </c>
      <c r="G11" s="10">
        <f t="shared" si="0"/>
        <v>7.0846459693808832</v>
      </c>
      <c r="H11" s="10">
        <f t="shared" si="5"/>
        <v>1.1764568788941958</v>
      </c>
      <c r="I11" s="10">
        <f t="shared" si="1"/>
        <v>15.798034687012446</v>
      </c>
      <c r="J11" s="10">
        <f t="shared" si="6"/>
        <v>0.6368593616750533</v>
      </c>
      <c r="K11" s="10">
        <f t="shared" si="2"/>
        <v>14.252306376763643</v>
      </c>
      <c r="L11" s="33">
        <f t="shared" si="7"/>
        <v>3.0544330007010241</v>
      </c>
      <c r="M11" s="10">
        <f t="shared" si="3"/>
        <v>14.056503371225997</v>
      </c>
      <c r="N11" s="8">
        <f t="shared" si="4"/>
        <v>3.1926309599028032E-3</v>
      </c>
      <c r="O11" s="11" t="s">
        <v>13</v>
      </c>
      <c r="P11" s="12">
        <f>SQRT(P10/P9)</f>
        <v>0.86243917109810542</v>
      </c>
      <c r="Q11" s="11"/>
      <c r="R11" s="12">
        <f>SQRT(R10/R9)</f>
        <v>1.3092478795017615</v>
      </c>
      <c r="S11" s="23"/>
      <c r="T11" s="28">
        <f>SQRT(T10/T9)</f>
        <v>2.147142709437972</v>
      </c>
      <c r="U11" s="23"/>
      <c r="V11" s="28">
        <f>SQRT(V10/V9)</f>
        <v>0.69923506683662462</v>
      </c>
    </row>
    <row r="12" spans="1:22" x14ac:dyDescent="0.25">
      <c r="A12" s="14">
        <v>35</v>
      </c>
      <c r="B12" s="14">
        <v>150</v>
      </c>
      <c r="C12" s="16">
        <f>Input!U14</f>
        <v>2</v>
      </c>
      <c r="D12" s="16">
        <f>Input!V14</f>
        <v>17</v>
      </c>
      <c r="E12" s="16">
        <f>Input!W14</f>
        <v>10</v>
      </c>
      <c r="F12" s="16">
        <f>Input!X14</f>
        <v>16</v>
      </c>
      <c r="G12" s="10">
        <f t="shared" si="0"/>
        <v>3.9397650412388976</v>
      </c>
      <c r="H12" s="10">
        <f t="shared" si="5"/>
        <v>3.7626884152125419</v>
      </c>
      <c r="I12" s="10">
        <f t="shared" si="1"/>
        <v>18.379686247076911</v>
      </c>
      <c r="J12" s="10">
        <f t="shared" si="6"/>
        <v>1.903534140373172</v>
      </c>
      <c r="K12" s="10">
        <f t="shared" si="2"/>
        <v>10.606978104680602</v>
      </c>
      <c r="L12" s="33">
        <f t="shared" si="7"/>
        <v>0.36842241956165556</v>
      </c>
      <c r="M12" s="10">
        <f t="shared" si="3"/>
        <v>16.939913729355283</v>
      </c>
      <c r="N12" s="8">
        <f t="shared" si="4"/>
        <v>0.88343781863055548</v>
      </c>
      <c r="O12" s="11" t="s">
        <v>15</v>
      </c>
      <c r="P12" s="17">
        <f t="array" ref="P12">1-P10/(SUMIF(wrnGrasNat,"&lt;&gt;#N/A")-P8)^2</f>
        <v>0.99945878014872414</v>
      </c>
      <c r="Q12" s="11"/>
      <c r="R12" s="17">
        <f t="array" ref="R12">1-R10/(SUMIF(wrnGrasDroog,"&lt;&gt;#N/A")-R8)^2</f>
        <v>0.99902111276868444</v>
      </c>
      <c r="S12" s="23"/>
      <c r="T12" s="17">
        <f t="array" ref="T12">1-T10/(SUMIF(wrnBouwNat,"&lt;&gt;#N/A")-T8)^2</f>
        <v>0.99810721929577628</v>
      </c>
      <c r="U12" s="23"/>
      <c r="V12" s="17">
        <f t="array" ref="V12">1-V10/(SUMIF(wrnBouwDroog,"&lt;&gt;#N/A")-V8)^2</f>
        <v>0.99974888335987455</v>
      </c>
    </row>
    <row r="13" spans="1:22" x14ac:dyDescent="0.25">
      <c r="A13" s="14">
        <v>60</v>
      </c>
      <c r="B13" s="14">
        <v>170</v>
      </c>
      <c r="C13" s="16">
        <f>Input!U15</f>
        <v>0</v>
      </c>
      <c r="D13" s="16">
        <f>Input!V15</f>
        <v>23</v>
      </c>
      <c r="E13" s="16">
        <f>Input!W15</f>
        <v>2</v>
      </c>
      <c r="F13" s="16">
        <f>Input!X15</f>
        <v>23</v>
      </c>
      <c r="G13" s="10">
        <f t="shared" ref="G13:G15" si="8">MIN(MAX(0,AgrasNT+BgrasNT*10000*(A13+60)^-3+CgrasNT*EXP(-0.2*B13)),40)</f>
        <v>0</v>
      </c>
      <c r="H13" s="10">
        <f t="shared" si="5"/>
        <v>0</v>
      </c>
      <c r="I13" s="10">
        <f t="shared" si="1"/>
        <v>23.142151696956983</v>
      </c>
      <c r="J13" s="10">
        <f t="shared" si="6"/>
        <v>2.020710494774991E-2</v>
      </c>
      <c r="K13" s="10">
        <f t="shared" ref="K13:K15" si="9">MIN(MAX(AbouwNT+BbouwNT*10000*(A13+60)^-2+CbouwNT*EXP(-0.2*B13),0),45)</f>
        <v>5.1541043422932846</v>
      </c>
      <c r="L13" s="33">
        <f t="shared" si="7"/>
        <v>9.948374202073353</v>
      </c>
      <c r="M13" s="10">
        <f t="shared" si="3"/>
        <v>22.426039592316592</v>
      </c>
      <c r="N13" s="8">
        <f t="shared" si="4"/>
        <v>0.32943054958810436</v>
      </c>
      <c r="O13" s="11" t="s">
        <v>17</v>
      </c>
      <c r="P13" s="12">
        <f>TINV(0.05,P9)</f>
        <v>2.2281388519862744</v>
      </c>
      <c r="Q13" s="11"/>
      <c r="R13" s="12">
        <f>TINV(0.05,R9)</f>
        <v>2.2621571627982053</v>
      </c>
      <c r="S13" s="23"/>
      <c r="T13" s="28">
        <f>TINV(0.05,T9)</f>
        <v>2.4469118511449697</v>
      </c>
      <c r="U13" s="23"/>
      <c r="V13" s="28">
        <f>TINV(0.05,V9)</f>
        <v>2.570581835636315</v>
      </c>
    </row>
    <row r="14" spans="1:22" x14ac:dyDescent="0.25">
      <c r="A14" s="14">
        <v>100</v>
      </c>
      <c r="B14" s="14">
        <v>200</v>
      </c>
      <c r="C14" s="16">
        <f>Input!U16</f>
        <v>0</v>
      </c>
      <c r="D14" s="16">
        <f>Input!V16</f>
        <v>31</v>
      </c>
      <c r="E14" s="16">
        <f>Input!W16</f>
        <v>0</v>
      </c>
      <c r="F14" s="16">
        <f>Input!X16</f>
        <v>29</v>
      </c>
      <c r="G14" s="10">
        <f t="shared" si="8"/>
        <v>0</v>
      </c>
      <c r="H14" s="10">
        <f t="shared" si="5"/>
        <v>0</v>
      </c>
      <c r="I14" s="10">
        <f t="shared" si="1"/>
        <v>28.756668381149979</v>
      </c>
      <c r="J14" s="10">
        <f t="shared" si="6"/>
        <v>5.0325367521322582</v>
      </c>
      <c r="K14" s="10">
        <f t="shared" si="9"/>
        <v>1.1491733023842385</v>
      </c>
      <c r="L14" s="33">
        <f t="shared" si="7"/>
        <v>1.3205992789126966</v>
      </c>
      <c r="M14" s="10">
        <f t="shared" si="3"/>
        <v>28.931738513601957</v>
      </c>
      <c r="N14" s="8">
        <f t="shared" si="4"/>
        <v>4.6596305252702506E-3</v>
      </c>
      <c r="O14" s="11" t="s">
        <v>16</v>
      </c>
      <c r="P14" s="12">
        <f>P13*P11</f>
        <v>1.9216342245985267</v>
      </c>
      <c r="Q14" s="11"/>
      <c r="R14" s="12">
        <f>R13*R11</f>
        <v>2.9617244684932715</v>
      </c>
      <c r="S14" s="23"/>
      <c r="T14" s="28">
        <f>T13*T11</f>
        <v>5.2538689418232938</v>
      </c>
      <c r="U14" s="23"/>
      <c r="V14" s="28">
        <f>V13*V11</f>
        <v>1.7974409616501719</v>
      </c>
    </row>
    <row r="15" spans="1:22" x14ac:dyDescent="0.25">
      <c r="A15" s="14">
        <v>160</v>
      </c>
      <c r="B15" s="14">
        <v>260</v>
      </c>
      <c r="C15" s="16" t="e">
        <f>Input!U17</f>
        <v>#N/A</v>
      </c>
      <c r="D15" s="16" t="e">
        <f>Input!V17</f>
        <v>#N/A</v>
      </c>
      <c r="E15" s="16" t="e">
        <f>Input!W17</f>
        <v>#N/A</v>
      </c>
      <c r="F15" s="16" t="e">
        <f>Input!X17</f>
        <v>#N/A</v>
      </c>
      <c r="G15" s="10">
        <f t="shared" si="8"/>
        <v>0</v>
      </c>
      <c r="H15" s="10" t="e">
        <f t="shared" si="5"/>
        <v>#N/A</v>
      </c>
      <c r="I15" s="10">
        <f t="shared" si="1"/>
        <v>34.990055252865062</v>
      </c>
      <c r="J15" s="10" t="e">
        <f t="shared" si="6"/>
        <v>#N/A</v>
      </c>
      <c r="K15" s="10">
        <f t="shared" si="9"/>
        <v>0</v>
      </c>
      <c r="L15" s="33" t="e">
        <f t="shared" si="7"/>
        <v>#N/A</v>
      </c>
      <c r="M15" s="10">
        <f t="shared" si="3"/>
        <v>35.707300454493861</v>
      </c>
      <c r="N15" s="8" t="e">
        <f t="shared" si="4"/>
        <v>#N/A</v>
      </c>
      <c r="O15" s="22"/>
      <c r="P15" s="22"/>
      <c r="Q15" s="11"/>
      <c r="R15" s="22"/>
      <c r="S15" s="27"/>
      <c r="T15" s="27"/>
      <c r="U15" s="27"/>
      <c r="V15" s="27"/>
    </row>
  </sheetData>
  <hyperlinks>
    <hyperlink ref="K2:M5" r:id="rId1" display="=@na()"/>
    <hyperlink ref="L3:L15" r:id="rId2" display="=@na()"/>
    <hyperlink ref="K3:K15" r:id="rId3" display="=@na()"/>
    <hyperlink ref="M3:M15" r:id="rId4" display="=@na()"/>
  </hyperlinks>
  <pageMargins left="0.7" right="0.7" top="0.75" bottom="0.75" header="0.3" footer="0.3"/>
  <drawing r:id="rId5"/>
  <legacy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2" tint="-0.499984740745262"/>
  </sheetPr>
  <dimension ref="A1:V15"/>
  <sheetViews>
    <sheetView topLeftCell="B1" zoomScale="93" zoomScaleNormal="93" workbookViewId="0">
      <selection activeCell="F7" sqref="F7"/>
    </sheetView>
    <sheetView workbookViewId="1"/>
  </sheetViews>
  <sheetFormatPr defaultRowHeight="15" x14ac:dyDescent="0.25"/>
  <cols>
    <col min="1" max="1" width="4.85546875" bestFit="1" customWidth="1"/>
    <col min="2" max="2" width="4.42578125" bestFit="1" customWidth="1"/>
    <col min="3" max="3" width="10" style="1" bestFit="1" customWidth="1"/>
    <col min="4" max="4" width="10.140625" style="1" bestFit="1" customWidth="1"/>
    <col min="5" max="5" width="11.140625" style="1" bestFit="1" customWidth="1"/>
    <col min="6" max="6" width="11.28515625" style="1" bestFit="1" customWidth="1"/>
    <col min="7" max="7" width="13.140625" style="32" bestFit="1" customWidth="1"/>
    <col min="8" max="8" width="7.42578125" style="32" hidden="1" customWidth="1"/>
    <col min="9" max="9" width="13.28515625" style="32" bestFit="1" customWidth="1"/>
    <col min="10" max="10" width="7.42578125" style="32" hidden="1" customWidth="1"/>
    <col min="11" max="11" width="14.28515625" style="32" bestFit="1" customWidth="1"/>
    <col min="12" max="12" width="7.42578125" style="32" hidden="1" customWidth="1"/>
    <col min="13" max="13" width="14.42578125" style="32" bestFit="1" customWidth="1"/>
    <col min="14" max="14" width="7.42578125" style="9" hidden="1" customWidth="1"/>
    <col min="15" max="15" width="10.85546875" bestFit="1" customWidth="1"/>
    <col min="16" max="16" width="10.7109375" customWidth="1"/>
    <col min="17" max="17" width="10.85546875" style="1" bestFit="1" customWidth="1"/>
    <col min="18" max="18" width="10.85546875" bestFit="1" customWidth="1"/>
    <col min="19" max="20" width="10.5703125" customWidth="1"/>
    <col min="22" max="22" width="10.85546875" bestFit="1" customWidth="1"/>
  </cols>
  <sheetData>
    <row r="1" spans="1:22" s="3" customFormat="1" x14ac:dyDescent="0.25">
      <c r="A1" s="13" t="s">
        <v>0</v>
      </c>
      <c r="B1" s="13" t="s">
        <v>1</v>
      </c>
      <c r="C1" s="5" t="s">
        <v>5</v>
      </c>
      <c r="D1" s="5" t="s">
        <v>2</v>
      </c>
      <c r="E1" s="5" t="s">
        <v>3</v>
      </c>
      <c r="F1" s="5" t="s">
        <v>4</v>
      </c>
      <c r="G1" s="31" t="s">
        <v>18</v>
      </c>
      <c r="H1" s="31" t="s">
        <v>116</v>
      </c>
      <c r="I1" s="31" t="s">
        <v>10</v>
      </c>
      <c r="J1" s="31" t="s">
        <v>116</v>
      </c>
      <c r="K1" s="31" t="s">
        <v>22</v>
      </c>
      <c r="L1" s="31" t="s">
        <v>116</v>
      </c>
      <c r="M1" s="31" t="s">
        <v>23</v>
      </c>
      <c r="N1" s="2" t="s">
        <v>116</v>
      </c>
      <c r="O1" s="5" t="s">
        <v>5</v>
      </c>
      <c r="P1" s="13"/>
      <c r="Q1" s="5" t="s">
        <v>2</v>
      </c>
      <c r="R1" s="5"/>
      <c r="S1" s="15" t="str">
        <f>E1</f>
        <v>Bouwla-nat</v>
      </c>
      <c r="T1" s="13"/>
      <c r="U1" s="13" t="str">
        <f>F1</f>
        <v>Bouwla-dro</v>
      </c>
      <c r="V1" s="13"/>
    </row>
    <row r="2" spans="1:22" x14ac:dyDescent="0.25">
      <c r="A2" s="14">
        <v>5</v>
      </c>
      <c r="B2" s="14">
        <v>70</v>
      </c>
      <c r="C2" s="16">
        <f>Input!Y4</f>
        <v>30</v>
      </c>
      <c r="D2" s="16">
        <f>Input!Z4</f>
        <v>3</v>
      </c>
      <c r="E2" s="16" t="e">
        <f>Input!AA4</f>
        <v>#N/A</v>
      </c>
      <c r="F2" s="16" t="e">
        <f>Input!AB4</f>
        <v>#N/A</v>
      </c>
      <c r="G2" s="10">
        <f t="shared" ref="G2:G12" si="0">MIN(MAX(0,AgrasNT+BgrasNT*10000*(A2+60)^-3+CgrasNT*EXP(-0.2*B2)),40)</f>
        <v>31.099027348584102</v>
      </c>
      <c r="H2" s="10">
        <f>(G2-C2)^2</f>
        <v>1.2078611129358003</v>
      </c>
      <c r="I2" s="10">
        <f t="shared" ref="I2:I15" si="1">MAX(MIN(Agras*(1-(1/(1+(MAX(Bgras*(B2-Cgras),0.01))^Dgras))),40),0)</f>
        <v>1.7567838858220064</v>
      </c>
      <c r="J2" s="10">
        <f>(I2-D2)^2</f>
        <v>1.54558630655183</v>
      </c>
      <c r="K2" s="10">
        <f t="shared" ref="K2:K12" si="2">MIN(MAX(AbouwNT+BbouwNT*10000*(A2+60)^-2+CbouwNT*EXP(-0.2*B2),0),45)</f>
        <v>45</v>
      </c>
      <c r="L2" s="33" t="e">
        <f>(K2-E2)^2</f>
        <v>#N/A</v>
      </c>
      <c r="M2" s="10">
        <f t="shared" ref="M2:M15" si="3">MAX(MIN(Abouw*(1-(1/(1+(MAX(Bbouw*(B2-Cbouw),0.01))^Dbouw))),40),0)</f>
        <v>0.99268154034183098</v>
      </c>
      <c r="N2" s="8" t="e">
        <f t="shared" ref="N2:N15" si="4">(M2-F2)^2</f>
        <v>#N/A</v>
      </c>
      <c r="O2" s="11" t="s">
        <v>19</v>
      </c>
      <c r="P2" s="18">
        <v>-4</v>
      </c>
      <c r="Q2" s="11" t="s">
        <v>6</v>
      </c>
      <c r="R2" s="18">
        <v>40</v>
      </c>
      <c r="S2" s="23" t="s">
        <v>24</v>
      </c>
      <c r="T2" s="24">
        <v>-4</v>
      </c>
      <c r="U2" s="23" t="s">
        <v>28</v>
      </c>
      <c r="V2" s="24">
        <v>40</v>
      </c>
    </row>
    <row r="3" spans="1:22" x14ac:dyDescent="0.25">
      <c r="A3" s="14">
        <v>10</v>
      </c>
      <c r="B3" s="14">
        <v>70</v>
      </c>
      <c r="C3" s="16">
        <f>Input!Y5</f>
        <v>25</v>
      </c>
      <c r="D3" s="16">
        <f>Input!Z5</f>
        <v>3</v>
      </c>
      <c r="E3" s="16" t="e">
        <f>Input!AA5</f>
        <v>#N/A</v>
      </c>
      <c r="F3" s="16" t="e">
        <f>Input!AB5</f>
        <v>#N/A</v>
      </c>
      <c r="G3" s="10">
        <f t="shared" si="0"/>
        <v>25.177139302215277</v>
      </c>
      <c r="H3" s="10">
        <f t="shared" ref="H3:H15" si="5">(G3-C3)^2</f>
        <v>3.1378332389315304E-2</v>
      </c>
      <c r="I3" s="10">
        <f t="shared" si="1"/>
        <v>1.7567838858220064</v>
      </c>
      <c r="J3" s="10">
        <f t="shared" ref="J3:J15" si="6">(I3-D3)^2</f>
        <v>1.54558630655183</v>
      </c>
      <c r="K3" s="10">
        <f t="shared" si="2"/>
        <v>45</v>
      </c>
      <c r="L3" s="33" t="e">
        <f t="shared" ref="L3:L15" si="7">(K3-E3)^2</f>
        <v>#N/A</v>
      </c>
      <c r="M3" s="10">
        <f t="shared" si="3"/>
        <v>0.99268154034183098</v>
      </c>
      <c r="N3" s="8" t="e">
        <f t="shared" si="4"/>
        <v>#N/A</v>
      </c>
      <c r="O3" s="11" t="s">
        <v>20</v>
      </c>
      <c r="P3" s="18">
        <v>815.82506343513751</v>
      </c>
      <c r="Q3" s="11" t="s">
        <v>7</v>
      </c>
      <c r="R3" s="29">
        <v>6.3898328368051606E-3</v>
      </c>
      <c r="S3" s="23" t="s">
        <v>25</v>
      </c>
      <c r="T3" s="24">
        <v>15.033747296317044</v>
      </c>
      <c r="U3" s="23" t="s">
        <v>29</v>
      </c>
      <c r="V3" s="30">
        <v>6.2165741311759181E-3</v>
      </c>
    </row>
    <row r="4" spans="1:22" x14ac:dyDescent="0.25">
      <c r="A4" s="14">
        <v>15</v>
      </c>
      <c r="B4" s="14">
        <v>70</v>
      </c>
      <c r="C4" s="16">
        <f>Input!Y6</f>
        <v>21</v>
      </c>
      <c r="D4" s="16">
        <f>Input!Z6</f>
        <v>3</v>
      </c>
      <c r="E4" s="16" t="e">
        <f>Input!AA6</f>
        <v>#N/A</v>
      </c>
      <c r="F4" s="16" t="e">
        <f>Input!AB6</f>
        <v>#N/A</v>
      </c>
      <c r="G4" s="10">
        <f t="shared" si="0"/>
        <v>20.73022760777561</v>
      </c>
      <c r="H4" s="10">
        <f t="shared" si="5"/>
        <v>7.2777143606469863E-2</v>
      </c>
      <c r="I4" s="10">
        <f t="shared" si="1"/>
        <v>1.7567838858220064</v>
      </c>
      <c r="J4" s="10">
        <f t="shared" si="6"/>
        <v>1.54558630655183</v>
      </c>
      <c r="K4" s="10">
        <f t="shared" si="2"/>
        <v>45</v>
      </c>
      <c r="L4" s="33" t="e">
        <f t="shared" si="7"/>
        <v>#N/A</v>
      </c>
      <c r="M4" s="10">
        <f t="shared" si="3"/>
        <v>0.99268154034183098</v>
      </c>
      <c r="N4" s="8" t="e">
        <f t="shared" si="4"/>
        <v>#N/A</v>
      </c>
      <c r="O4" s="11" t="s">
        <v>21</v>
      </c>
      <c r="P4" s="19">
        <v>6484625.1322105369</v>
      </c>
      <c r="Q4" s="11" t="s">
        <v>8</v>
      </c>
      <c r="R4" s="18">
        <v>0</v>
      </c>
      <c r="S4" s="23" t="s">
        <v>26</v>
      </c>
      <c r="T4" s="25">
        <v>12224139501.109587</v>
      </c>
      <c r="U4" s="23" t="s">
        <v>30</v>
      </c>
      <c r="V4" s="24">
        <v>6.8470727430175948E-4</v>
      </c>
    </row>
    <row r="5" spans="1:22" x14ac:dyDescent="0.25">
      <c r="A5" s="14">
        <v>25</v>
      </c>
      <c r="B5" s="14">
        <v>75</v>
      </c>
      <c r="C5" s="16">
        <f>Input!Y7</f>
        <v>14</v>
      </c>
      <c r="D5" s="16">
        <f>Input!Z7</f>
        <v>4</v>
      </c>
      <c r="E5" s="16" t="e">
        <f>Input!AA7</f>
        <v>#N/A</v>
      </c>
      <c r="F5" s="16" t="e">
        <f>Input!AB7</f>
        <v>#N/A</v>
      </c>
      <c r="G5" s="10">
        <f t="shared" si="0"/>
        <v>11.268010557557178</v>
      </c>
      <c r="H5" s="10">
        <f t="shared" si="5"/>
        <v>7.4637663136190433</v>
      </c>
      <c r="I5" s="10">
        <f t="shared" si="1"/>
        <v>2.2579439604813167</v>
      </c>
      <c r="J5" s="10">
        <f t="shared" si="6"/>
        <v>3.0347592448235203</v>
      </c>
      <c r="K5" s="10">
        <f t="shared" si="2"/>
        <v>45</v>
      </c>
      <c r="L5" s="33" t="e">
        <f t="shared" si="7"/>
        <v>#N/A</v>
      </c>
      <c r="M5" s="10">
        <f t="shared" si="3"/>
        <v>1.33411689234324</v>
      </c>
      <c r="N5" s="8" t="e">
        <f t="shared" si="4"/>
        <v>#N/A</v>
      </c>
      <c r="O5" s="11"/>
      <c r="P5" s="21"/>
      <c r="Q5" s="11" t="s">
        <v>9</v>
      </c>
      <c r="R5" s="20">
        <v>3.828816111361486</v>
      </c>
      <c r="S5" s="27"/>
      <c r="T5" s="27"/>
      <c r="U5" s="23" t="s">
        <v>27</v>
      </c>
      <c r="V5" s="26">
        <v>4.4121037419384006</v>
      </c>
    </row>
    <row r="6" spans="1:22" x14ac:dyDescent="0.25">
      <c r="A6" s="14">
        <v>10</v>
      </c>
      <c r="B6" s="14">
        <v>105</v>
      </c>
      <c r="C6" s="16">
        <f>Input!Y8</f>
        <v>20</v>
      </c>
      <c r="D6" s="16">
        <f>Input!Z8</f>
        <v>7</v>
      </c>
      <c r="E6" s="16">
        <f>Input!AA8</f>
        <v>37</v>
      </c>
      <c r="F6" s="16">
        <f>Input!AB8</f>
        <v>5</v>
      </c>
      <c r="G6" s="10">
        <f t="shared" si="0"/>
        <v>19.78990427835318</v>
      </c>
      <c r="H6" s="10">
        <f t="shared" si="5"/>
        <v>4.4140212254297886E-2</v>
      </c>
      <c r="I6" s="10">
        <f t="shared" si="1"/>
        <v>7.1312838351767338</v>
      </c>
      <c r="J6" s="10">
        <f t="shared" si="6"/>
        <v>1.723544537871181E-2</v>
      </c>
      <c r="K6" s="10">
        <f t="shared" si="2"/>
        <v>35.950144575898108</v>
      </c>
      <c r="L6" s="33">
        <f t="shared" si="7"/>
        <v>1.102196411516164</v>
      </c>
      <c r="M6" s="10">
        <f t="shared" si="3"/>
        <v>5.2857940351755728</v>
      </c>
      <c r="N6" s="8">
        <f t="shared" si="4"/>
        <v>8.1678230541936528E-2</v>
      </c>
      <c r="O6" s="11"/>
      <c r="P6" s="21"/>
      <c r="Q6" s="11"/>
      <c r="R6" s="20"/>
      <c r="S6" s="27"/>
      <c r="T6" s="27"/>
      <c r="U6" s="23"/>
      <c r="V6" s="26"/>
    </row>
    <row r="7" spans="1:22" x14ac:dyDescent="0.25">
      <c r="A7" s="14">
        <v>15</v>
      </c>
      <c r="B7" s="14">
        <v>105</v>
      </c>
      <c r="C7" s="16">
        <f>Input!Y9</f>
        <v>16</v>
      </c>
      <c r="D7" s="16">
        <f>Input!Z9</f>
        <v>7</v>
      </c>
      <c r="E7" s="16">
        <f>Input!AA9</f>
        <v>32</v>
      </c>
      <c r="F7" s="16">
        <f>Input!AB9</f>
        <v>5</v>
      </c>
      <c r="G7" s="10">
        <f t="shared" si="0"/>
        <v>15.342992583913512</v>
      </c>
      <c r="H7" s="10">
        <f t="shared" si="5"/>
        <v>0.43165874479264366</v>
      </c>
      <c r="I7" s="10">
        <f t="shared" si="1"/>
        <v>7.1312838351767338</v>
      </c>
      <c r="J7" s="10">
        <f t="shared" si="6"/>
        <v>1.723544537871181E-2</v>
      </c>
      <c r="K7" s="10">
        <f t="shared" si="2"/>
        <v>31.995689504758026</v>
      </c>
      <c r="L7" s="33">
        <f t="shared" si="7"/>
        <v>1.8580369231079723E-5</v>
      </c>
      <c r="M7" s="10">
        <f t="shared" si="3"/>
        <v>5.2857940351755728</v>
      </c>
      <c r="N7" s="8">
        <f t="shared" si="4"/>
        <v>8.1678230541936528E-2</v>
      </c>
      <c r="O7" s="22"/>
      <c r="P7" s="22"/>
      <c r="Q7" s="11"/>
      <c r="R7" s="22"/>
      <c r="S7" s="27"/>
      <c r="T7" s="27"/>
      <c r="U7" s="27"/>
      <c r="V7" s="27"/>
    </row>
    <row r="8" spans="1:22" x14ac:dyDescent="0.25">
      <c r="A8" s="14">
        <v>20</v>
      </c>
      <c r="B8" s="14">
        <v>105</v>
      </c>
      <c r="C8" s="16">
        <f>Input!Y10</f>
        <v>13</v>
      </c>
      <c r="D8" s="16">
        <f>Input!Z10</f>
        <v>7</v>
      </c>
      <c r="E8" s="16">
        <f>Input!AA10</f>
        <v>28</v>
      </c>
      <c r="F8" s="16">
        <f>Input!AB10</f>
        <v>5</v>
      </c>
      <c r="G8" s="10">
        <f t="shared" si="0"/>
        <v>11.939000276409265</v>
      </c>
      <c r="H8" s="10">
        <f t="shared" si="5"/>
        <v>1.1257204134596155</v>
      </c>
      <c r="I8" s="10">
        <f t="shared" si="1"/>
        <v>7.1312838351767338</v>
      </c>
      <c r="J8" s="10">
        <f t="shared" si="6"/>
        <v>1.723544537871181E-2</v>
      </c>
      <c r="K8" s="10">
        <f t="shared" si="2"/>
        <v>28.759257795134218</v>
      </c>
      <c r="L8" s="33">
        <f t="shared" si="7"/>
        <v>0.57647239947207396</v>
      </c>
      <c r="M8" s="10">
        <f t="shared" si="3"/>
        <v>5.2857940351755728</v>
      </c>
      <c r="N8" s="8">
        <f t="shared" si="4"/>
        <v>8.1678230541936528E-2</v>
      </c>
      <c r="O8" s="11" t="s">
        <v>11</v>
      </c>
      <c r="P8" s="12">
        <f>AVERAGEIF(wrnGrasNat,"&lt;&gt;#N/A")</f>
        <v>12.384615384615385</v>
      </c>
      <c r="Q8" s="11"/>
      <c r="R8" s="12">
        <f>AVERAGEIF(wrnGrasDroog,"&lt;&gt;#N/A")</f>
        <v>10.461538461538462</v>
      </c>
      <c r="S8" s="23"/>
      <c r="T8" s="28">
        <f>AVERAGEIF(wrnBouwNat,"&lt;&gt;#N/A")</f>
        <v>17.888888888888889</v>
      </c>
      <c r="U8" s="23"/>
      <c r="V8" s="28">
        <f>AVERAGEIF(wrnBouwDroog,"&lt;&gt;#N/A")</f>
        <v>12.333333333333334</v>
      </c>
    </row>
    <row r="9" spans="1:22" x14ac:dyDescent="0.25">
      <c r="A9" s="14">
        <v>30</v>
      </c>
      <c r="B9" s="14">
        <v>110</v>
      </c>
      <c r="C9" s="16">
        <f>Input!Y11</f>
        <v>7</v>
      </c>
      <c r="D9" s="16">
        <f>Input!Z11</f>
        <v>8</v>
      </c>
      <c r="E9" s="16">
        <f>Input!AA11</f>
        <v>20</v>
      </c>
      <c r="F9" s="16">
        <f>Input!AB11</f>
        <v>7</v>
      </c>
      <c r="G9" s="10">
        <f t="shared" si="0"/>
        <v>7.1928248248197857</v>
      </c>
      <c r="H9" s="10">
        <f t="shared" si="5"/>
        <v>3.7181413066781042E-2</v>
      </c>
      <c r="I9" s="10">
        <f t="shared" si="1"/>
        <v>8.2353807873163696</v>
      </c>
      <c r="J9" s="10">
        <f t="shared" si="6"/>
        <v>5.5404115037674007E-2</v>
      </c>
      <c r="K9" s="10">
        <f t="shared" si="2"/>
        <v>17.970066557417375</v>
      </c>
      <c r="L9" s="33">
        <f t="shared" si="7"/>
        <v>4.1206297813153459</v>
      </c>
      <c r="M9" s="10">
        <f t="shared" si="3"/>
        <v>6.3003954430749998</v>
      </c>
      <c r="N9" s="8">
        <f t="shared" si="4"/>
        <v>0.48944653607022587</v>
      </c>
      <c r="O9" s="11" t="s">
        <v>12</v>
      </c>
      <c r="P9" s="12">
        <f>COUNT(wrnGrasNat)-COUNT(prmGrasNat)</f>
        <v>10</v>
      </c>
      <c r="Q9" s="11"/>
      <c r="R9" s="12">
        <f>COUNT(wrnGrasDroog)-COUNT(prmGrasDroog)</f>
        <v>9</v>
      </c>
      <c r="S9" s="23"/>
      <c r="T9" s="28">
        <f>COUNT(wrnBouwNat)-COUNT(prmBouwNat)</f>
        <v>6</v>
      </c>
      <c r="U9" s="23"/>
      <c r="V9" s="28">
        <f>COUNT(wrnBouwDroog)-COUNT(prmBouwDroog)</f>
        <v>5</v>
      </c>
    </row>
    <row r="10" spans="1:22" x14ac:dyDescent="0.25">
      <c r="A10" s="14">
        <v>50</v>
      </c>
      <c r="B10" s="14">
        <v>110</v>
      </c>
      <c r="C10" s="16">
        <f>Input!Y12</f>
        <v>1</v>
      </c>
      <c r="D10" s="16">
        <f>Input!Z12</f>
        <v>8</v>
      </c>
      <c r="E10" s="16">
        <f>Input!AA12</f>
        <v>9</v>
      </c>
      <c r="F10" s="16">
        <f>Input!AB12</f>
        <v>7</v>
      </c>
      <c r="G10" s="10">
        <f t="shared" si="0"/>
        <v>2.1312233165429255</v>
      </c>
      <c r="H10" s="10">
        <f t="shared" si="5"/>
        <v>1.2796661918903758</v>
      </c>
      <c r="I10" s="10">
        <f t="shared" si="1"/>
        <v>8.2353807873163696</v>
      </c>
      <c r="J10" s="10">
        <f t="shared" si="6"/>
        <v>5.5404115037674007E-2</v>
      </c>
      <c r="K10" s="10">
        <f t="shared" si="2"/>
        <v>11.834469252523165</v>
      </c>
      <c r="L10" s="33">
        <f t="shared" si="7"/>
        <v>8.0342159434992322</v>
      </c>
      <c r="M10" s="10">
        <f t="shared" si="3"/>
        <v>6.3003954430749998</v>
      </c>
      <c r="N10" s="8">
        <f t="shared" si="4"/>
        <v>0.48944653607022587</v>
      </c>
      <c r="O10" s="11" t="s">
        <v>14</v>
      </c>
      <c r="P10" s="12">
        <f>SUMIF(SQRgrasNat,"&lt;&gt;#N/A")</f>
        <v>16.717821286667686</v>
      </c>
      <c r="Q10" s="11"/>
      <c r="R10" s="12">
        <f>SUMIF(SQRgraDrg,"&lt;&gt;#N/A")</f>
        <v>15.427170089818727</v>
      </c>
      <c r="S10" s="23"/>
      <c r="T10" s="28">
        <f>SUMIF(SQRbouwNat,"&lt;&gt;#N/A")</f>
        <v>22.384311654597294</v>
      </c>
      <c r="U10" s="23"/>
      <c r="V10" s="28">
        <f>SUMIF(SQRbouwDroog,"&lt;&gt;#N/A")</f>
        <v>2.4446483934700942</v>
      </c>
    </row>
    <row r="11" spans="1:22" x14ac:dyDescent="0.25">
      <c r="A11" s="14">
        <v>25</v>
      </c>
      <c r="B11" s="14">
        <v>140</v>
      </c>
      <c r="C11" s="16">
        <f>Input!Y13</f>
        <v>8</v>
      </c>
      <c r="D11" s="16">
        <f>Input!Z13</f>
        <v>15</v>
      </c>
      <c r="E11" s="16">
        <f>Input!AA13</f>
        <v>18</v>
      </c>
      <c r="F11" s="16">
        <f>Input!AB13</f>
        <v>14</v>
      </c>
      <c r="G11" s="10">
        <f t="shared" si="0"/>
        <v>9.2843531657587857</v>
      </c>
      <c r="H11" s="10">
        <f t="shared" si="5"/>
        <v>1.6495630543946147</v>
      </c>
      <c r="I11" s="10">
        <f t="shared" si="1"/>
        <v>15.798034687012446</v>
      </c>
      <c r="J11" s="10">
        <f t="shared" si="6"/>
        <v>0.6368593616750533</v>
      </c>
      <c r="K11" s="10">
        <f t="shared" si="2"/>
        <v>16.816406994534287</v>
      </c>
      <c r="L11" s="33">
        <f t="shared" si="7"/>
        <v>1.4008924025873601</v>
      </c>
      <c r="M11" s="10">
        <f t="shared" si="3"/>
        <v>14.056503371225997</v>
      </c>
      <c r="N11" s="8">
        <f t="shared" si="4"/>
        <v>3.1926309599028032E-3</v>
      </c>
      <c r="O11" s="11" t="s">
        <v>13</v>
      </c>
      <c r="P11" s="12">
        <f>SQRT(P10/P9)</f>
        <v>1.2929741407571802</v>
      </c>
      <c r="Q11" s="11"/>
      <c r="R11" s="12">
        <f>SQRT(R10/R9)</f>
        <v>1.3092478795017615</v>
      </c>
      <c r="S11" s="23"/>
      <c r="T11" s="28">
        <f>SQRT(T10/T9)</f>
        <v>1.9315068234669919</v>
      </c>
      <c r="U11" s="23"/>
      <c r="V11" s="28">
        <f>SQRT(V10/V9)</f>
        <v>0.69923506683662462</v>
      </c>
    </row>
    <row r="12" spans="1:22" x14ac:dyDescent="0.25">
      <c r="A12" s="14">
        <v>35</v>
      </c>
      <c r="B12" s="14">
        <v>150</v>
      </c>
      <c r="C12" s="16">
        <f>Input!Y14</f>
        <v>4</v>
      </c>
      <c r="D12" s="16">
        <f>Input!Z14</f>
        <v>17</v>
      </c>
      <c r="E12" s="16">
        <f>Input!AA14</f>
        <v>12</v>
      </c>
      <c r="F12" s="16">
        <f>Input!AB14</f>
        <v>16</v>
      </c>
      <c r="G12" s="10">
        <f t="shared" si="0"/>
        <v>5.5153825975942032</v>
      </c>
      <c r="H12" s="10">
        <f t="shared" si="5"/>
        <v>2.296384417091355</v>
      </c>
      <c r="I12" s="10">
        <f t="shared" si="1"/>
        <v>18.379686247076911</v>
      </c>
      <c r="J12" s="10">
        <f t="shared" si="6"/>
        <v>1.903534140373172</v>
      </c>
      <c r="K12" s="10">
        <f t="shared" si="2"/>
        <v>12.659035629957215</v>
      </c>
      <c r="L12" s="33">
        <f t="shared" si="7"/>
        <v>0.43432796155310277</v>
      </c>
      <c r="M12" s="10">
        <f t="shared" si="3"/>
        <v>16.939913729355283</v>
      </c>
      <c r="N12" s="8">
        <f t="shared" si="4"/>
        <v>0.88343781863055548</v>
      </c>
      <c r="O12" s="11" t="s">
        <v>15</v>
      </c>
      <c r="P12" s="17">
        <f t="array" ref="P12">1-P10/(SUMIF(wrnGrasNat,"&lt;&gt;#N/A")-P8)^2</f>
        <v>0.99924307623874065</v>
      </c>
      <c r="Q12" s="11"/>
      <c r="R12" s="17">
        <f t="array" ref="R12">1-R10/(SUMIF(wrnGrasDroog,"&lt;&gt;#N/A")-R8)^2</f>
        <v>0.99902111276868444</v>
      </c>
      <c r="S12" s="23"/>
      <c r="T12" s="17">
        <f t="array" ref="T12">1-T10/(SUMIF(wrnBouwNat,"&lt;&gt;#N/A")-T8)^2</f>
        <v>0.99890705819845493</v>
      </c>
      <c r="U12" s="23"/>
      <c r="V12" s="17">
        <f t="array" ref="V12">1-V10/(SUMIF(wrnBouwDroog,"&lt;&gt;#N/A")-V8)^2</f>
        <v>0.99974888335987455</v>
      </c>
    </row>
    <row r="13" spans="1:22" x14ac:dyDescent="0.25">
      <c r="A13" s="14">
        <v>60</v>
      </c>
      <c r="B13" s="14">
        <v>170</v>
      </c>
      <c r="C13" s="16">
        <f>Input!Y15</f>
        <v>1</v>
      </c>
      <c r="D13" s="16">
        <f>Input!Z15</f>
        <v>23</v>
      </c>
      <c r="E13" s="16">
        <f>Input!AA15</f>
        <v>4</v>
      </c>
      <c r="F13" s="16">
        <f>Input!AB15</f>
        <v>23</v>
      </c>
      <c r="G13" s="10">
        <f t="shared" ref="G13:G15" si="8">MIN(MAX(0,AgrasNT+BgrasNT*10000*(A13+60)^-3+CgrasNT*EXP(-0.2*B13)),40)</f>
        <v>0.72120986895628469</v>
      </c>
      <c r="H13" s="10">
        <f t="shared" si="5"/>
        <v>7.7723937167371956E-2</v>
      </c>
      <c r="I13" s="10">
        <f t="shared" si="1"/>
        <v>23.142151696956983</v>
      </c>
      <c r="J13" s="10">
        <f t="shared" si="6"/>
        <v>2.020710494774991E-2</v>
      </c>
      <c r="K13" s="10">
        <f t="shared" ref="K13:K15" si="9">MIN(MAX(AbouwNT+BbouwNT*10000*(A13+60)^-2+CbouwNT*EXP(-0.2*B13),0),45)</f>
        <v>6.4401232401648176</v>
      </c>
      <c r="L13" s="33">
        <f t="shared" si="7"/>
        <v>5.9542014271924479</v>
      </c>
      <c r="M13" s="10">
        <f t="shared" si="3"/>
        <v>22.426039592316592</v>
      </c>
      <c r="N13" s="8">
        <f t="shared" si="4"/>
        <v>0.32943054958810436</v>
      </c>
      <c r="O13" s="11" t="s">
        <v>17</v>
      </c>
      <c r="P13" s="12">
        <f>TINV(0.05,P9)</f>
        <v>2.2281388519862744</v>
      </c>
      <c r="Q13" s="11"/>
      <c r="R13" s="12">
        <f>TINV(0.05,R9)</f>
        <v>2.2621571627982053</v>
      </c>
      <c r="S13" s="23"/>
      <c r="T13" s="28">
        <f>TINV(0.05,T9)</f>
        <v>2.4469118511449697</v>
      </c>
      <c r="U13" s="23"/>
      <c r="V13" s="28">
        <f>TINV(0.05,V9)</f>
        <v>2.570581835636315</v>
      </c>
    </row>
    <row r="14" spans="1:22" x14ac:dyDescent="0.25">
      <c r="A14" s="14">
        <v>100</v>
      </c>
      <c r="B14" s="14">
        <v>200</v>
      </c>
      <c r="C14" s="16">
        <f>Input!Y16</f>
        <v>1</v>
      </c>
      <c r="D14" s="16">
        <f>Input!Z16</f>
        <v>31</v>
      </c>
      <c r="E14" s="16">
        <f>Input!AA16</f>
        <v>1</v>
      </c>
      <c r="F14" s="16">
        <f>Input!AB16</f>
        <v>29</v>
      </c>
      <c r="G14" s="10">
        <f t="shared" si="8"/>
        <v>0</v>
      </c>
      <c r="H14" s="10">
        <f t="shared" si="5"/>
        <v>1</v>
      </c>
      <c r="I14" s="10">
        <f t="shared" si="1"/>
        <v>28.756668381149979</v>
      </c>
      <c r="J14" s="10">
        <f t="shared" si="6"/>
        <v>5.0325367521322582</v>
      </c>
      <c r="K14" s="10">
        <f t="shared" si="9"/>
        <v>1.8725575895563205</v>
      </c>
      <c r="L14" s="33">
        <f t="shared" si="7"/>
        <v>0.76135674709233614</v>
      </c>
      <c r="M14" s="10">
        <f t="shared" si="3"/>
        <v>28.931738513601957</v>
      </c>
      <c r="N14" s="8">
        <f t="shared" si="4"/>
        <v>4.6596305252702506E-3</v>
      </c>
      <c r="O14" s="11" t="s">
        <v>16</v>
      </c>
      <c r="P14" s="12">
        <f>P13*P11</f>
        <v>2.8809259176346429</v>
      </c>
      <c r="Q14" s="11"/>
      <c r="R14" s="12">
        <f>R13*R11</f>
        <v>2.9617244684932715</v>
      </c>
      <c r="S14" s="23"/>
      <c r="T14" s="28">
        <f>T13*T11</f>
        <v>4.7262269369087573</v>
      </c>
      <c r="U14" s="23"/>
      <c r="V14" s="28">
        <f>V13*V11</f>
        <v>1.7974409616501719</v>
      </c>
    </row>
    <row r="15" spans="1:22" x14ac:dyDescent="0.25">
      <c r="A15" s="14">
        <v>160</v>
      </c>
      <c r="B15" s="14">
        <v>260</v>
      </c>
      <c r="C15" s="16" t="e">
        <f>Input!Y17</f>
        <v>#N/A</v>
      </c>
      <c r="D15" s="16" t="e">
        <f>Input!Z17</f>
        <v>#N/A</v>
      </c>
      <c r="E15" s="16" t="e">
        <f>Input!AA17</f>
        <v>#N/A</v>
      </c>
      <c r="F15" s="16" t="e">
        <f>Input!AB17</f>
        <v>#N/A</v>
      </c>
      <c r="G15" s="10">
        <f t="shared" si="8"/>
        <v>0</v>
      </c>
      <c r="H15" s="10" t="e">
        <f t="shared" si="5"/>
        <v>#N/A</v>
      </c>
      <c r="I15" s="10">
        <f t="shared" si="1"/>
        <v>34.990055252865062</v>
      </c>
      <c r="J15" s="10" t="e">
        <f t="shared" si="6"/>
        <v>#N/A</v>
      </c>
      <c r="K15" s="10">
        <f t="shared" si="9"/>
        <v>0</v>
      </c>
      <c r="L15" s="33" t="e">
        <f t="shared" si="7"/>
        <v>#N/A</v>
      </c>
      <c r="M15" s="10">
        <f t="shared" si="3"/>
        <v>35.707300454493861</v>
      </c>
      <c r="N15" s="8" t="e">
        <f t="shared" si="4"/>
        <v>#N/A</v>
      </c>
      <c r="O15" s="22"/>
      <c r="P15" s="22"/>
      <c r="Q15" s="11"/>
      <c r="R15" s="22"/>
      <c r="S15" s="27"/>
      <c r="T15" s="27"/>
      <c r="U15" s="27"/>
      <c r="V15" s="27"/>
    </row>
  </sheetData>
  <hyperlinks>
    <hyperlink ref="K2:M5" r:id="rId1" display="=@na()"/>
    <hyperlink ref="L3:L15" r:id="rId2" display="=@na()"/>
    <hyperlink ref="K3:K15" r:id="rId3" display="=@na()"/>
    <hyperlink ref="M3:M15" r:id="rId4" display="=@na()"/>
  </hyperlinks>
  <pageMargins left="0.7" right="0.7" top="0.75" bottom="0.75" header="0.3" footer="0.3"/>
  <drawing r:id="rId5"/>
  <legacyDrawing r:id="rId6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2" tint="-0.499984740745262"/>
  </sheetPr>
  <dimension ref="A1:V15"/>
  <sheetViews>
    <sheetView topLeftCell="B1" zoomScale="93" zoomScaleNormal="93" workbookViewId="0">
      <selection activeCell="F7" sqref="F7"/>
    </sheetView>
    <sheetView workbookViewId="1"/>
  </sheetViews>
  <sheetFormatPr defaultRowHeight="15" x14ac:dyDescent="0.25"/>
  <cols>
    <col min="1" max="1" width="4.85546875" bestFit="1" customWidth="1"/>
    <col min="2" max="2" width="4.42578125" bestFit="1" customWidth="1"/>
    <col min="3" max="3" width="10" style="1" bestFit="1" customWidth="1"/>
    <col min="4" max="4" width="10.140625" style="1" bestFit="1" customWidth="1"/>
    <col min="5" max="5" width="11.140625" style="1" bestFit="1" customWidth="1"/>
    <col min="6" max="6" width="11.28515625" style="1" bestFit="1" customWidth="1"/>
    <col min="7" max="7" width="13.140625" style="32" bestFit="1" customWidth="1"/>
    <col min="8" max="8" width="7.42578125" style="32" hidden="1" customWidth="1"/>
    <col min="9" max="9" width="13.28515625" style="32" bestFit="1" customWidth="1"/>
    <col min="10" max="10" width="7.42578125" style="32" hidden="1" customWidth="1"/>
    <col min="11" max="11" width="14.28515625" style="32" bestFit="1" customWidth="1"/>
    <col min="12" max="12" width="7.42578125" style="32" hidden="1" customWidth="1"/>
    <col min="13" max="13" width="14.42578125" style="32" bestFit="1" customWidth="1"/>
    <col min="14" max="14" width="7.42578125" style="9" hidden="1" customWidth="1"/>
    <col min="15" max="15" width="10.85546875" bestFit="1" customWidth="1"/>
    <col min="16" max="16" width="10.7109375" customWidth="1"/>
    <col min="17" max="17" width="10.85546875" style="1" bestFit="1" customWidth="1"/>
    <col min="18" max="18" width="10.85546875" bestFit="1" customWidth="1"/>
    <col min="19" max="20" width="10.5703125" customWidth="1"/>
    <col min="22" max="22" width="10.85546875" bestFit="1" customWidth="1"/>
  </cols>
  <sheetData>
    <row r="1" spans="1:22" s="3" customFormat="1" x14ac:dyDescent="0.25">
      <c r="A1" s="13" t="s">
        <v>0</v>
      </c>
      <c r="B1" s="13" t="s">
        <v>1</v>
      </c>
      <c r="C1" s="5" t="s">
        <v>5</v>
      </c>
      <c r="D1" s="5" t="s">
        <v>2</v>
      </c>
      <c r="E1" s="5" t="s">
        <v>3</v>
      </c>
      <c r="F1" s="5" t="s">
        <v>4</v>
      </c>
      <c r="G1" s="31" t="s">
        <v>18</v>
      </c>
      <c r="H1" s="31" t="s">
        <v>116</v>
      </c>
      <c r="I1" s="31" t="s">
        <v>10</v>
      </c>
      <c r="J1" s="31" t="s">
        <v>116</v>
      </c>
      <c r="K1" s="31" t="s">
        <v>22</v>
      </c>
      <c r="L1" s="31" t="s">
        <v>116</v>
      </c>
      <c r="M1" s="31" t="s">
        <v>23</v>
      </c>
      <c r="N1" s="2" t="s">
        <v>116</v>
      </c>
      <c r="O1" s="5" t="s">
        <v>5</v>
      </c>
      <c r="P1" s="13"/>
      <c r="Q1" s="5" t="s">
        <v>2</v>
      </c>
      <c r="R1" s="5"/>
      <c r="S1" s="15" t="str">
        <f>E1</f>
        <v>Bouwla-nat</v>
      </c>
      <c r="T1" s="13"/>
      <c r="U1" s="13" t="str">
        <f>F1</f>
        <v>Bouwla-dro</v>
      </c>
      <c r="V1" s="13"/>
    </row>
    <row r="2" spans="1:22" x14ac:dyDescent="0.25">
      <c r="A2" s="14">
        <v>5</v>
      </c>
      <c r="B2" s="14">
        <v>70</v>
      </c>
      <c r="C2" s="16">
        <f>Input!AC4</f>
        <v>28</v>
      </c>
      <c r="D2" s="16">
        <f>Input!AD4</f>
        <v>0</v>
      </c>
      <c r="E2" s="16" t="e">
        <f>Input!AE4</f>
        <v>#N/A</v>
      </c>
      <c r="F2" s="16" t="e">
        <f>Input!AF4</f>
        <v>#N/A</v>
      </c>
      <c r="G2" s="10">
        <f t="shared" ref="G2:G12" si="0">MIN(MAX(0,AgrasNT+BgrasNT*10000*(A2+60)^-3+CgrasNT*EXP(-0.2*B2)),40)</f>
        <v>28.601185786040087</v>
      </c>
      <c r="H2" s="10">
        <f>(G2-C2)^2</f>
        <v>0.36142434933663764</v>
      </c>
      <c r="I2" s="10">
        <f t="shared" ref="I2:I15" si="1">MAX(MIN(Agras*(1-(1/(1+(MAX(Bgras*(B2-Cgras),0.01))^Dgras))),40),0)</f>
        <v>0.32107454407145131</v>
      </c>
      <c r="J2" s="10">
        <f>(I2-D2)^2</f>
        <v>0.10308886285069033</v>
      </c>
      <c r="K2" s="10">
        <f t="shared" ref="K2:K12" si="2">MIN(MAX(AbouwNT+BbouwNT*10000*(A2+60)^-2+CbouwNT*EXP(-0.2*B2),0),45)</f>
        <v>45</v>
      </c>
      <c r="L2" s="33" t="e">
        <f>(K2-E2)^2</f>
        <v>#N/A</v>
      </c>
      <c r="M2" s="10">
        <f t="shared" ref="M2:M15" si="3">MAX(MIN(Abouw*(1-(1/(1+(MAX(Bbouw*(B2-Cbouw),0.01))^Dbouw))),40),0)</f>
        <v>0.20539882769063045</v>
      </c>
      <c r="N2" s="8" t="e">
        <f t="shared" ref="N2:N15" si="4">(M2-F2)^2</f>
        <v>#N/A</v>
      </c>
      <c r="O2" s="11" t="s">
        <v>19</v>
      </c>
      <c r="P2" s="18">
        <v>-4</v>
      </c>
      <c r="Q2" s="11" t="s">
        <v>6</v>
      </c>
      <c r="R2" s="18">
        <v>40</v>
      </c>
      <c r="S2" s="23" t="s">
        <v>24</v>
      </c>
      <c r="T2" s="24">
        <v>-4</v>
      </c>
      <c r="U2" s="23" t="s">
        <v>28</v>
      </c>
      <c r="V2" s="24">
        <v>40</v>
      </c>
    </row>
    <row r="3" spans="1:22" x14ac:dyDescent="0.25">
      <c r="A3" s="14">
        <v>10</v>
      </c>
      <c r="B3" s="14">
        <v>70</v>
      </c>
      <c r="C3" s="16">
        <f>Input!AC5</f>
        <v>23</v>
      </c>
      <c r="D3" s="16">
        <f>Input!AD5</f>
        <v>0</v>
      </c>
      <c r="E3" s="16" t="e">
        <f>Input!AE5</f>
        <v>#N/A</v>
      </c>
      <c r="F3" s="16" t="e">
        <f>Input!AF5</f>
        <v>#N/A</v>
      </c>
      <c r="G3" s="10">
        <f t="shared" si="0"/>
        <v>23.10012505198933</v>
      </c>
      <c r="H3" s="10">
        <f t="shared" ref="H3:H15" si="5">(G3-C3)^2</f>
        <v>1.0025026035866118E-2</v>
      </c>
      <c r="I3" s="10">
        <f t="shared" si="1"/>
        <v>0.32107454407145131</v>
      </c>
      <c r="J3" s="10">
        <f t="shared" ref="J3:J15" si="6">(I3-D3)^2</f>
        <v>0.10308886285069033</v>
      </c>
      <c r="K3" s="10">
        <f t="shared" si="2"/>
        <v>45</v>
      </c>
      <c r="L3" s="33" t="e">
        <f t="shared" ref="L3:L15" si="7">(K3-E3)^2</f>
        <v>#N/A</v>
      </c>
      <c r="M3" s="10">
        <f t="shared" si="3"/>
        <v>0.20539882769063045</v>
      </c>
      <c r="N3" s="8" t="e">
        <f t="shared" si="4"/>
        <v>#N/A</v>
      </c>
      <c r="O3" s="11" t="s">
        <v>20</v>
      </c>
      <c r="P3" s="18">
        <v>757.85006186825649</v>
      </c>
      <c r="Q3" s="11" t="s">
        <v>7</v>
      </c>
      <c r="R3" s="29">
        <v>4.9484967657940984E-3</v>
      </c>
      <c r="S3" s="23" t="s">
        <v>25</v>
      </c>
      <c r="T3" s="24">
        <v>14.237797270261588</v>
      </c>
      <c r="U3" s="23" t="s">
        <v>29</v>
      </c>
      <c r="V3" s="30">
        <v>4.843739914406976E-3</v>
      </c>
    </row>
    <row r="4" spans="1:22" x14ac:dyDescent="0.25">
      <c r="A4" s="14">
        <v>15</v>
      </c>
      <c r="B4" s="14">
        <v>70</v>
      </c>
      <c r="C4" s="16">
        <f>Input!AC6</f>
        <v>19</v>
      </c>
      <c r="D4" s="16">
        <f>Input!AD6</f>
        <v>0</v>
      </c>
      <c r="E4" s="16" t="e">
        <f>Input!AE6</f>
        <v>#N/A</v>
      </c>
      <c r="F4" s="16" t="e">
        <f>Input!AF6</f>
        <v>#N/A</v>
      </c>
      <c r="G4" s="10">
        <f t="shared" si="0"/>
        <v>18.969224380019824</v>
      </c>
      <c r="H4" s="10">
        <f t="shared" si="5"/>
        <v>9.4713878516419965E-4</v>
      </c>
      <c r="I4" s="10">
        <f t="shared" si="1"/>
        <v>0.32107454407145131</v>
      </c>
      <c r="J4" s="10">
        <f t="shared" si="6"/>
        <v>0.10308886285069033</v>
      </c>
      <c r="K4" s="10">
        <f t="shared" si="2"/>
        <v>45</v>
      </c>
      <c r="L4" s="33" t="e">
        <f t="shared" si="7"/>
        <v>#N/A</v>
      </c>
      <c r="M4" s="10">
        <f t="shared" si="3"/>
        <v>0.20539882769063045</v>
      </c>
      <c r="N4" s="8" t="e">
        <f t="shared" si="4"/>
        <v>#N/A</v>
      </c>
      <c r="O4" s="11" t="s">
        <v>21</v>
      </c>
      <c r="P4" s="19">
        <v>6019480.6825880967</v>
      </c>
      <c r="Q4" s="11" t="s">
        <v>8</v>
      </c>
      <c r="R4" s="18">
        <v>0</v>
      </c>
      <c r="S4" s="23" t="s">
        <v>26</v>
      </c>
      <c r="T4" s="25">
        <v>11478528851.417982</v>
      </c>
      <c r="U4" s="23" t="s">
        <v>30</v>
      </c>
      <c r="V4" s="24">
        <v>6.847086364393304E-4</v>
      </c>
    </row>
    <row r="5" spans="1:22" x14ac:dyDescent="0.25">
      <c r="A5" s="14">
        <v>25</v>
      </c>
      <c r="B5" s="14">
        <v>75</v>
      </c>
      <c r="C5" s="16">
        <f>Input!AC7</f>
        <v>12</v>
      </c>
      <c r="D5" s="16">
        <f>Input!AD7</f>
        <v>1</v>
      </c>
      <c r="E5" s="16" t="e">
        <f>Input!AE7</f>
        <v>#N/A</v>
      </c>
      <c r="F5" s="16" t="e">
        <f>Input!AF7</f>
        <v>#N/A</v>
      </c>
      <c r="G5" s="10">
        <f t="shared" si="0"/>
        <v>10.181695712207182</v>
      </c>
      <c r="H5" s="10">
        <f t="shared" si="5"/>
        <v>3.3062304830057485</v>
      </c>
      <c r="I5" s="10">
        <f t="shared" si="1"/>
        <v>0.43798780013736494</v>
      </c>
      <c r="J5" s="10">
        <f t="shared" si="6"/>
        <v>0.31585771279443847</v>
      </c>
      <c r="K5" s="10">
        <f t="shared" si="2"/>
        <v>45</v>
      </c>
      <c r="L5" s="33" t="e">
        <f t="shared" si="7"/>
        <v>#N/A</v>
      </c>
      <c r="M5" s="10">
        <f t="shared" si="3"/>
        <v>0.28681990225923659</v>
      </c>
      <c r="N5" s="8" t="e">
        <f t="shared" si="4"/>
        <v>#N/A</v>
      </c>
      <c r="O5" s="11"/>
      <c r="P5" s="21"/>
      <c r="Q5" s="11" t="s">
        <v>9</v>
      </c>
      <c r="R5" s="20">
        <v>4.5434921146540184</v>
      </c>
      <c r="S5" s="27"/>
      <c r="T5" s="27"/>
      <c r="U5" s="23" t="s">
        <v>27</v>
      </c>
      <c r="V5" s="26">
        <v>4.8692836972521443</v>
      </c>
    </row>
    <row r="6" spans="1:22" x14ac:dyDescent="0.25">
      <c r="A6" s="14">
        <v>10</v>
      </c>
      <c r="B6" s="14">
        <v>105</v>
      </c>
      <c r="C6" s="16">
        <f>Input!AC8</f>
        <v>18</v>
      </c>
      <c r="D6" s="16">
        <f>Input!AD8</f>
        <v>2</v>
      </c>
      <c r="E6" s="16">
        <f>Input!AE8</f>
        <v>35</v>
      </c>
      <c r="F6" s="16">
        <f>Input!AF8</f>
        <v>1</v>
      </c>
      <c r="G6" s="10">
        <f t="shared" si="0"/>
        <v>18.099318297930218</v>
      </c>
      <c r="H6" s="10">
        <f t="shared" si="5"/>
        <v>9.8641243037554706E-3</v>
      </c>
      <c r="I6" s="10">
        <f t="shared" si="1"/>
        <v>1.94332765103026</v>
      </c>
      <c r="J6" s="10">
        <f t="shared" si="6"/>
        <v>3.2117551377479959E-3</v>
      </c>
      <c r="K6" s="10">
        <f t="shared" si="2"/>
        <v>33.760392986923542</v>
      </c>
      <c r="L6" s="33">
        <f t="shared" si="7"/>
        <v>1.5366255468683392</v>
      </c>
      <c r="M6" s="10">
        <f t="shared" si="3"/>
        <v>1.4336003344447246</v>
      </c>
      <c r="N6" s="8">
        <f t="shared" si="4"/>
        <v>0.188009250030577</v>
      </c>
      <c r="O6" s="11"/>
      <c r="P6" s="21"/>
      <c r="Q6" s="11"/>
      <c r="R6" s="20"/>
      <c r="S6" s="27"/>
      <c r="T6" s="27"/>
      <c r="U6" s="23"/>
      <c r="V6" s="26"/>
    </row>
    <row r="7" spans="1:22" x14ac:dyDescent="0.25">
      <c r="A7" s="14">
        <v>15</v>
      </c>
      <c r="B7" s="14">
        <v>105</v>
      </c>
      <c r="C7" s="16">
        <f>Input!AC9</f>
        <v>15</v>
      </c>
      <c r="D7" s="16">
        <f>Input!AD9</f>
        <v>2</v>
      </c>
      <c r="E7" s="16">
        <f>Input!AE9</f>
        <v>30</v>
      </c>
      <c r="F7" s="16">
        <f>Input!AF9</f>
        <v>1</v>
      </c>
      <c r="G7" s="10">
        <f t="shared" si="0"/>
        <v>13.96841762596071</v>
      </c>
      <c r="H7" s="10">
        <f t="shared" si="5"/>
        <v>1.0641621944285384</v>
      </c>
      <c r="I7" s="10">
        <f t="shared" si="1"/>
        <v>1.94332765103026</v>
      </c>
      <c r="J7" s="10">
        <f t="shared" si="6"/>
        <v>3.2117551377479959E-3</v>
      </c>
      <c r="K7" s="10">
        <f t="shared" si="2"/>
        <v>30.015303455516865</v>
      </c>
      <c r="L7" s="33">
        <f t="shared" si="7"/>
        <v>2.3419575075665102E-4</v>
      </c>
      <c r="M7" s="10">
        <f t="shared" si="3"/>
        <v>1.4336003344447246</v>
      </c>
      <c r="N7" s="8">
        <f t="shared" si="4"/>
        <v>0.188009250030577</v>
      </c>
      <c r="O7" s="22"/>
      <c r="P7" s="22"/>
      <c r="Q7" s="11"/>
      <c r="R7" s="22"/>
      <c r="S7" s="27"/>
      <c r="T7" s="27"/>
      <c r="U7" s="27"/>
      <c r="V7" s="27"/>
    </row>
    <row r="8" spans="1:22" x14ac:dyDescent="0.25">
      <c r="A8" s="14">
        <v>20</v>
      </c>
      <c r="B8" s="14">
        <v>105</v>
      </c>
      <c r="C8" s="16">
        <f>Input!AC10</f>
        <v>12</v>
      </c>
      <c r="D8" s="16">
        <f>Input!AD10</f>
        <v>2</v>
      </c>
      <c r="E8" s="16">
        <f>Input!AE10</f>
        <v>26</v>
      </c>
      <c r="F8" s="16">
        <f>Input!AF10</f>
        <v>1</v>
      </c>
      <c r="G8" s="10">
        <f t="shared" si="0"/>
        <v>10.806323328466421</v>
      </c>
      <c r="H8" s="10">
        <f t="shared" si="5"/>
        <v>1.4248639961634837</v>
      </c>
      <c r="I8" s="10">
        <f t="shared" si="1"/>
        <v>1.94332765103026</v>
      </c>
      <c r="J8" s="10">
        <f t="shared" si="6"/>
        <v>3.2117551377479959E-3</v>
      </c>
      <c r="K8" s="10">
        <f t="shared" si="2"/>
        <v>26.950222098724439</v>
      </c>
      <c r="L8" s="33">
        <f t="shared" si="7"/>
        <v>0.90292203690427664</v>
      </c>
      <c r="M8" s="10">
        <f t="shared" si="3"/>
        <v>1.4336003344447246</v>
      </c>
      <c r="N8" s="8">
        <f t="shared" si="4"/>
        <v>0.188009250030577</v>
      </c>
      <c r="O8" s="11" t="s">
        <v>11</v>
      </c>
      <c r="P8" s="12">
        <f>AVERAGEIF(wrnGrasNat,"&lt;&gt;#N/A")</f>
        <v>11.23076923076923</v>
      </c>
      <c r="Q8" s="11"/>
      <c r="R8" s="12">
        <f>AVERAGEIF(wrnGrasDroog,"&lt;&gt;#N/A")</f>
        <v>4.5384615384615383</v>
      </c>
      <c r="S8" s="23"/>
      <c r="T8" s="28">
        <f>AVERAGEIF(wrnBouwNat,"&lt;&gt;#N/A")</f>
        <v>16.666666666666668</v>
      </c>
      <c r="U8" s="23"/>
      <c r="V8" s="28">
        <f>AVERAGEIF(wrnBouwDroog,"&lt;&gt;#N/A")</f>
        <v>5.4444444444444446</v>
      </c>
    </row>
    <row r="9" spans="1:22" x14ac:dyDescent="0.25">
      <c r="A9" s="14">
        <v>30</v>
      </c>
      <c r="B9" s="14">
        <v>110</v>
      </c>
      <c r="C9" s="16">
        <f>Input!AC11</f>
        <v>6</v>
      </c>
      <c r="D9" s="16">
        <f>Input!AD11</f>
        <v>3</v>
      </c>
      <c r="E9" s="16">
        <f>Input!AE11</f>
        <v>19</v>
      </c>
      <c r="F9" s="16">
        <f>Input!AF11</f>
        <v>2</v>
      </c>
      <c r="G9" s="10">
        <f t="shared" si="0"/>
        <v>6.3974275630542046</v>
      </c>
      <c r="H9" s="10">
        <f t="shared" si="5"/>
        <v>0.15794866787520376</v>
      </c>
      <c r="I9" s="10">
        <f t="shared" si="1"/>
        <v>2.3735705887178016</v>
      </c>
      <c r="J9" s="10">
        <f t="shared" si="6"/>
        <v>0.39241380731936171</v>
      </c>
      <c r="K9" s="10">
        <f t="shared" si="2"/>
        <v>16.779426492560692</v>
      </c>
      <c r="L9" s="33">
        <f t="shared" si="7"/>
        <v>4.9309467019413118</v>
      </c>
      <c r="M9" s="10">
        <f t="shared" si="3"/>
        <v>1.7818271093602922</v>
      </c>
      <c r="N9" s="8">
        <f t="shared" si="4"/>
        <v>4.7599410210085895E-2</v>
      </c>
      <c r="O9" s="11" t="s">
        <v>12</v>
      </c>
      <c r="P9" s="12">
        <f>COUNT(wrnGrasNat)-COUNT(prmGrasNat)</f>
        <v>10</v>
      </c>
      <c r="Q9" s="11"/>
      <c r="R9" s="12">
        <f>COUNT(wrnGrasDroog)-COUNT(prmGrasDroog)</f>
        <v>9</v>
      </c>
      <c r="S9" s="23"/>
      <c r="T9" s="28">
        <f>COUNT(wrnBouwNat)-COUNT(prmBouwNat)</f>
        <v>6</v>
      </c>
      <c r="U9" s="23"/>
      <c r="V9" s="28">
        <f>COUNT(wrnBouwDroog)-COUNT(prmBouwDroog)</f>
        <v>5</v>
      </c>
    </row>
    <row r="10" spans="1:22" x14ac:dyDescent="0.25">
      <c r="A10" s="14">
        <v>50</v>
      </c>
      <c r="B10" s="14">
        <v>110</v>
      </c>
      <c r="C10" s="16">
        <f>Input!AC12</f>
        <v>1</v>
      </c>
      <c r="D10" s="16">
        <f>Input!AD12</f>
        <v>3</v>
      </c>
      <c r="E10" s="16">
        <f>Input!AE12</f>
        <v>8</v>
      </c>
      <c r="F10" s="16">
        <f>Input!AF12</f>
        <v>2</v>
      </c>
      <c r="G10" s="10">
        <f t="shared" si="0"/>
        <v>1.6955187983879472</v>
      </c>
      <c r="H10" s="10">
        <f t="shared" si="5"/>
        <v>0.4837463989110139</v>
      </c>
      <c r="I10" s="10">
        <f t="shared" si="1"/>
        <v>2.3735705887178016</v>
      </c>
      <c r="J10" s="10">
        <f t="shared" si="6"/>
        <v>0.39241380731936171</v>
      </c>
      <c r="K10" s="10">
        <f t="shared" si="2"/>
        <v>10.968673601932558</v>
      </c>
      <c r="L10" s="33">
        <f t="shared" si="7"/>
        <v>8.8130229548112275</v>
      </c>
      <c r="M10" s="10">
        <f t="shared" si="3"/>
        <v>1.7818271093602922</v>
      </c>
      <c r="N10" s="8">
        <f t="shared" si="4"/>
        <v>4.7599410210085895E-2</v>
      </c>
      <c r="O10" s="11" t="s">
        <v>14</v>
      </c>
      <c r="P10" s="12">
        <f>SUMIF(SQRgrasNat,"&lt;&gt;#N/A")</f>
        <v>13.37566718437229</v>
      </c>
      <c r="Q10" s="11"/>
      <c r="R10" s="12">
        <f>SUMIF(SQRgraDrg,"&lt;&gt;#N/A")</f>
        <v>2.0829496137300749</v>
      </c>
      <c r="S10" s="23"/>
      <c r="T10" s="28">
        <f>SUMIF(SQRbouwNat,"&lt;&gt;#N/A")</f>
        <v>27.093121106606123</v>
      </c>
      <c r="U10" s="23"/>
      <c r="V10" s="28">
        <f>SUMIF(SQRbouwDroog,"&lt;&gt;#N/A")</f>
        <v>1.5876782895674628</v>
      </c>
    </row>
    <row r="11" spans="1:22" x14ac:dyDescent="0.25">
      <c r="A11" s="14">
        <v>25</v>
      </c>
      <c r="B11" s="14">
        <v>140</v>
      </c>
      <c r="C11" s="16">
        <f>Input!AC13</f>
        <v>7</v>
      </c>
      <c r="D11" s="16">
        <f>Input!AD13</f>
        <v>6</v>
      </c>
      <c r="E11" s="16">
        <f>Input!AE13</f>
        <v>17</v>
      </c>
      <c r="F11" s="16">
        <f>Input!AF13</f>
        <v>5</v>
      </c>
      <c r="G11" s="10">
        <f t="shared" si="0"/>
        <v>8.3403267652973554</v>
      </c>
      <c r="H11" s="10">
        <f t="shared" si="5"/>
        <v>1.7964758377724721</v>
      </c>
      <c r="I11" s="10">
        <f t="shared" si="1"/>
        <v>6.3498121383760919</v>
      </c>
      <c r="J11" s="10">
        <f t="shared" si="6"/>
        <v>0.12236853215525409</v>
      </c>
      <c r="K11" s="10">
        <f t="shared" si="2"/>
        <v>15.714230513781795</v>
      </c>
      <c r="L11" s="33">
        <f t="shared" si="7"/>
        <v>1.6532031716898279</v>
      </c>
      <c r="M11" s="10">
        <f t="shared" si="3"/>
        <v>5.2434932948725654</v>
      </c>
      <c r="N11" s="8">
        <f t="shared" si="4"/>
        <v>5.9288984647898099E-2</v>
      </c>
      <c r="O11" s="11" t="s">
        <v>13</v>
      </c>
      <c r="P11" s="12">
        <f>SQRT(P10/P9)</f>
        <v>1.1565321951581067</v>
      </c>
      <c r="Q11" s="11"/>
      <c r="R11" s="12">
        <f>SQRT(R10/R9)</f>
        <v>0.48108091416102583</v>
      </c>
      <c r="S11" s="23"/>
      <c r="T11" s="28">
        <f>SQRT(T10/T9)</f>
        <v>2.1249753373708491</v>
      </c>
      <c r="U11" s="23"/>
      <c r="V11" s="28">
        <f>SQRT(V10/V9)</f>
        <v>0.56350302387253659</v>
      </c>
    </row>
    <row r="12" spans="1:22" x14ac:dyDescent="0.25">
      <c r="A12" s="14">
        <v>35</v>
      </c>
      <c r="B12" s="14">
        <v>150</v>
      </c>
      <c r="C12" s="16">
        <f>Input!AC14</f>
        <v>3</v>
      </c>
      <c r="D12" s="16">
        <f>Input!AD14</f>
        <v>8</v>
      </c>
      <c r="E12" s="16">
        <f>Input!AE14</f>
        <v>11</v>
      </c>
      <c r="F12" s="16">
        <f>Input!AF14</f>
        <v>7</v>
      </c>
      <c r="G12" s="10">
        <f t="shared" si="0"/>
        <v>4.8391906710891002</v>
      </c>
      <c r="H12" s="10">
        <f t="shared" si="5"/>
        <v>3.3826223246211748</v>
      </c>
      <c r="I12" s="10">
        <f t="shared" si="1"/>
        <v>8.20787314063924</v>
      </c>
      <c r="J12" s="10">
        <f t="shared" si="6"/>
        <v>4.3211242599221253E-2</v>
      </c>
      <c r="K12" s="10">
        <f t="shared" si="2"/>
        <v>11.777026771481744</v>
      </c>
      <c r="L12" s="33">
        <f t="shared" si="7"/>
        <v>0.60377060359934176</v>
      </c>
      <c r="M12" s="10">
        <f t="shared" si="3"/>
        <v>6.9721275058138499</v>
      </c>
      <c r="N12" s="8">
        <f t="shared" si="4"/>
        <v>7.7687593215697228E-4</v>
      </c>
      <c r="O12" s="11" t="s">
        <v>15</v>
      </c>
      <c r="P12" s="17">
        <f t="array" ref="P12">1-P10/(SUMIF(wrnGrasNat,"&lt;&gt;#N/A")-P8)^2</f>
        <v>0.99926356578973052</v>
      </c>
      <c r="Q12" s="11"/>
      <c r="R12" s="17">
        <f t="array" ref="R12">1-R10/(SUMIF(wrnGrasDroog,"&lt;&gt;#N/A")-R8)^2</f>
        <v>0.9992977383480155</v>
      </c>
      <c r="S12" s="23"/>
      <c r="T12" s="17">
        <f t="array" ref="T12">1-T10/(SUMIF(wrnBouwNat,"&lt;&gt;#N/A")-T8)^2</f>
        <v>0.99847601193775337</v>
      </c>
      <c r="U12" s="23"/>
      <c r="V12" s="17">
        <f t="array" ref="V12">1-V10/(SUMIF(wrnBouwDroog,"&lt;&gt;#N/A")-V8)^2</f>
        <v>0.99916309648678303</v>
      </c>
    </row>
    <row r="13" spans="1:22" x14ac:dyDescent="0.25">
      <c r="A13" s="14">
        <v>60</v>
      </c>
      <c r="B13" s="14">
        <v>170</v>
      </c>
      <c r="C13" s="16">
        <f>Input!AC15</f>
        <v>1</v>
      </c>
      <c r="D13" s="16">
        <f>Input!AD15</f>
        <v>12</v>
      </c>
      <c r="E13" s="16">
        <f>Input!AE15</f>
        <v>3</v>
      </c>
      <c r="F13" s="16">
        <f>Input!AF15</f>
        <v>12</v>
      </c>
      <c r="G13" s="10">
        <f t="shared" ref="G13:G15" si="8">MIN(MAX(0,AgrasNT+BgrasNT*10000*(A13+60)^-3+CgrasNT*EXP(-0.2*B13)),40)</f>
        <v>0.38570638686924918</v>
      </c>
      <c r="H13" s="10">
        <f t="shared" si="5"/>
        <v>0.37735664313323253</v>
      </c>
      <c r="I13" s="10">
        <f t="shared" si="1"/>
        <v>12.525884098443738</v>
      </c>
      <c r="J13" s="10">
        <f t="shared" si="6"/>
        <v>0.27655408499598322</v>
      </c>
      <c r="K13" s="10">
        <f t="shared" ref="K13:K15" si="9">MIN(MAX(AbouwNT+BbouwNT*10000*(A13+60)^-2+CbouwNT*EXP(-0.2*B13),0),45)</f>
        <v>5.8873788886068157</v>
      </c>
      <c r="L13" s="33">
        <f t="shared" si="7"/>
        <v>8.3369568463723294</v>
      </c>
      <c r="M13" s="10">
        <f t="shared" si="3"/>
        <v>11.187808589276202</v>
      </c>
      <c r="N13" s="8">
        <f t="shared" si="4"/>
        <v>0.65965488765351377</v>
      </c>
      <c r="O13" s="11" t="s">
        <v>17</v>
      </c>
      <c r="P13" s="12">
        <f>TINV(0.05,P9)</f>
        <v>2.2281388519862744</v>
      </c>
      <c r="Q13" s="11"/>
      <c r="R13" s="12">
        <f>TINV(0.05,R9)</f>
        <v>2.2621571627982053</v>
      </c>
      <c r="S13" s="23"/>
      <c r="T13" s="28">
        <f>TINV(0.05,T9)</f>
        <v>2.4469118511449697</v>
      </c>
      <c r="U13" s="23"/>
      <c r="V13" s="28">
        <f>TINV(0.05,V9)</f>
        <v>2.570581835636315</v>
      </c>
    </row>
    <row r="14" spans="1:22" x14ac:dyDescent="0.25">
      <c r="A14" s="14">
        <v>100</v>
      </c>
      <c r="B14" s="14">
        <v>200</v>
      </c>
      <c r="C14" s="16">
        <f>Input!AC16</f>
        <v>1</v>
      </c>
      <c r="D14" s="16">
        <f>Input!AD16</f>
        <v>20</v>
      </c>
      <c r="E14" s="16">
        <f>Input!AE16</f>
        <v>1</v>
      </c>
      <c r="F14" s="16">
        <f>Input!AF16</f>
        <v>18</v>
      </c>
      <c r="G14" s="10">
        <f t="shared" si="8"/>
        <v>0</v>
      </c>
      <c r="H14" s="10">
        <f t="shared" si="5"/>
        <v>1</v>
      </c>
      <c r="I14" s="10">
        <f t="shared" si="1"/>
        <v>19.529650584585099</v>
      </c>
      <c r="J14" s="10">
        <f t="shared" si="6"/>
        <v>0.22122857258113937</v>
      </c>
      <c r="K14" s="10">
        <f t="shared" si="9"/>
        <v>1.5616396074607894</v>
      </c>
      <c r="L14" s="33">
        <f t="shared" si="7"/>
        <v>0.31543904866870964</v>
      </c>
      <c r="M14" s="10">
        <f t="shared" si="3"/>
        <v>18.456870846981936</v>
      </c>
      <c r="N14" s="8">
        <f t="shared" si="4"/>
        <v>0.20873097082199121</v>
      </c>
      <c r="O14" s="11" t="s">
        <v>16</v>
      </c>
      <c r="P14" s="12">
        <f>P13*P11</f>
        <v>2.5769143176047495</v>
      </c>
      <c r="Q14" s="11"/>
      <c r="R14" s="12">
        <f>R13*R11</f>
        <v>1.0882806358548731</v>
      </c>
      <c r="S14" s="23"/>
      <c r="T14" s="28">
        <f>T13*T11</f>
        <v>5.1996273364035108</v>
      </c>
      <c r="U14" s="23"/>
      <c r="V14" s="28">
        <f>V13*V11</f>
        <v>1.4485306374928795</v>
      </c>
    </row>
    <row r="15" spans="1:22" x14ac:dyDescent="0.25">
      <c r="A15" s="14">
        <v>160</v>
      </c>
      <c r="B15" s="14">
        <v>260</v>
      </c>
      <c r="C15" s="16" t="e">
        <f>Input!AC17</f>
        <v>#N/A</v>
      </c>
      <c r="D15" s="16" t="e">
        <f>Input!AD17</f>
        <v>#N/A</v>
      </c>
      <c r="E15" s="16" t="e">
        <f>Input!AE17</f>
        <v>#N/A</v>
      </c>
      <c r="F15" s="16" t="e">
        <f>Input!AF17</f>
        <v>#N/A</v>
      </c>
      <c r="G15" s="10">
        <f t="shared" si="8"/>
        <v>0</v>
      </c>
      <c r="H15" s="10" t="e">
        <f t="shared" si="5"/>
        <v>#N/A</v>
      </c>
      <c r="I15" s="10">
        <f t="shared" si="1"/>
        <v>30.343904997818672</v>
      </c>
      <c r="J15" s="10" t="e">
        <f t="shared" si="6"/>
        <v>#N/A</v>
      </c>
      <c r="K15" s="10">
        <f t="shared" si="9"/>
        <v>0</v>
      </c>
      <c r="L15" s="33" t="e">
        <f t="shared" si="7"/>
        <v>#N/A</v>
      </c>
      <c r="M15" s="10">
        <f t="shared" si="3"/>
        <v>30.181121142184779</v>
      </c>
      <c r="N15" s="8" t="e">
        <f t="shared" si="4"/>
        <v>#N/A</v>
      </c>
      <c r="O15" s="22"/>
      <c r="P15" s="22"/>
      <c r="Q15" s="11"/>
      <c r="R15" s="22"/>
      <c r="S15" s="27"/>
      <c r="T15" s="27"/>
      <c r="U15" s="27"/>
      <c r="V15" s="27"/>
    </row>
  </sheetData>
  <hyperlinks>
    <hyperlink ref="K2:M5" r:id="rId1" display="=@na()"/>
    <hyperlink ref="L3:L15" r:id="rId2" display="=@na()"/>
    <hyperlink ref="K3:K15" r:id="rId3" display="=@na()"/>
    <hyperlink ref="M3:M15" r:id="rId4" display="=@na()"/>
  </hyperlinks>
  <pageMargins left="0.7" right="0.7" top="0.75" bottom="0.75" header="0.3" footer="0.3"/>
  <drawing r:id="rId5"/>
  <legacy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-0.499984740745262"/>
  </sheetPr>
  <dimension ref="A1:V15"/>
  <sheetViews>
    <sheetView topLeftCell="B1" zoomScale="93" zoomScaleNormal="93" workbookViewId="0">
      <selection activeCell="F7" sqref="F7"/>
    </sheetView>
    <sheetView workbookViewId="1"/>
  </sheetViews>
  <sheetFormatPr defaultRowHeight="15" x14ac:dyDescent="0.25"/>
  <cols>
    <col min="1" max="1" width="4.85546875" bestFit="1" customWidth="1"/>
    <col min="2" max="2" width="4.42578125" bestFit="1" customWidth="1"/>
    <col min="3" max="3" width="10" style="1" bestFit="1" customWidth="1"/>
    <col min="4" max="4" width="10.140625" style="1" bestFit="1" customWidth="1"/>
    <col min="5" max="5" width="11.140625" style="1" bestFit="1" customWidth="1"/>
    <col min="6" max="6" width="11.28515625" style="1" bestFit="1" customWidth="1"/>
    <col min="7" max="7" width="13.140625" style="32" bestFit="1" customWidth="1"/>
    <col min="8" max="8" width="7.42578125" style="32" hidden="1" customWidth="1"/>
    <col min="9" max="9" width="13.28515625" style="32" bestFit="1" customWidth="1"/>
    <col min="10" max="10" width="7.42578125" style="32" hidden="1" customWidth="1"/>
    <col min="11" max="11" width="14.28515625" style="32" bestFit="1" customWidth="1"/>
    <col min="12" max="12" width="7.42578125" style="32" hidden="1" customWidth="1"/>
    <col min="13" max="13" width="14.42578125" style="32" bestFit="1" customWidth="1"/>
    <col min="14" max="14" width="7.42578125" style="9" hidden="1" customWidth="1"/>
    <col min="15" max="15" width="10.85546875" bestFit="1" customWidth="1"/>
    <col min="16" max="16" width="10.7109375" customWidth="1"/>
    <col min="17" max="17" width="10.85546875" style="1" bestFit="1" customWidth="1"/>
    <col min="18" max="18" width="10.85546875" bestFit="1" customWidth="1"/>
    <col min="19" max="20" width="10.5703125" customWidth="1"/>
    <col min="22" max="22" width="10.85546875" bestFit="1" customWidth="1"/>
  </cols>
  <sheetData>
    <row r="1" spans="1:22" s="3" customFormat="1" x14ac:dyDescent="0.25">
      <c r="A1" s="13" t="s">
        <v>0</v>
      </c>
      <c r="B1" s="13" t="s">
        <v>1</v>
      </c>
      <c r="C1" s="5" t="s">
        <v>5</v>
      </c>
      <c r="D1" s="5" t="s">
        <v>2</v>
      </c>
      <c r="E1" s="5" t="s">
        <v>3</v>
      </c>
      <c r="F1" s="5" t="s">
        <v>4</v>
      </c>
      <c r="G1" s="31" t="s">
        <v>18</v>
      </c>
      <c r="H1" s="31" t="s">
        <v>116</v>
      </c>
      <c r="I1" s="31" t="s">
        <v>10</v>
      </c>
      <c r="J1" s="31" t="s">
        <v>116</v>
      </c>
      <c r="K1" s="31" t="s">
        <v>22</v>
      </c>
      <c r="L1" s="31" t="s">
        <v>116</v>
      </c>
      <c r="M1" s="31" t="s">
        <v>23</v>
      </c>
      <c r="N1" s="2" t="s">
        <v>116</v>
      </c>
      <c r="O1" s="5" t="s">
        <v>5</v>
      </c>
      <c r="P1" s="13"/>
      <c r="Q1" s="5" t="s">
        <v>2</v>
      </c>
      <c r="R1" s="5"/>
      <c r="S1" s="15" t="str">
        <f>E1</f>
        <v>Bouwla-nat</v>
      </c>
      <c r="T1" s="13"/>
      <c r="U1" s="13" t="str">
        <f>F1</f>
        <v>Bouwla-dro</v>
      </c>
      <c r="V1" s="13"/>
    </row>
    <row r="2" spans="1:22" x14ac:dyDescent="0.25">
      <c r="A2" s="14">
        <v>5</v>
      </c>
      <c r="B2" s="14">
        <v>70</v>
      </c>
      <c r="C2" s="16">
        <f>Input!AG4</f>
        <v>34</v>
      </c>
      <c r="D2" s="16">
        <f>Input!AH4</f>
        <v>2</v>
      </c>
      <c r="E2" s="16" t="e">
        <f>Input!AI4</f>
        <v>#N/A</v>
      </c>
      <c r="F2" s="16" t="e">
        <f>Input!AJ4</f>
        <v>#N/A</v>
      </c>
      <c r="G2" s="10">
        <f t="shared" ref="G2:G12" si="0">MIN(MAX(0,AgrasNT+BgrasNT*10000*(A2+60)^-3+CgrasNT*EXP(-0.2*B2)),40)</f>
        <v>36.416876285712988</v>
      </c>
      <c r="H2" s="10">
        <f>(G2-C2)^2</f>
        <v>5.8412909804418076</v>
      </c>
      <c r="I2" s="10">
        <f t="shared" ref="I2:I12" si="1">MAX(MIN(Agras*(1-(1/(1+(MAX(Bgras*(B2-Cgras),0.01))^Dgras))),40),0)</f>
        <v>1.3165010498660168</v>
      </c>
      <c r="J2" s="10">
        <f>(I2-D2)^2</f>
        <v>0.46717081483425726</v>
      </c>
      <c r="K2" s="10" t="e">
        <f t="shared" ref="K2:K12" si="2">MIN(MAX(AbouwNT+BbouwNT*10000*(A2+60)^-2+CbouwNT*EXP(-0.2*B2),0),45)</f>
        <v>#N/A</v>
      </c>
      <c r="L2" s="33" t="e">
        <f>(K2-E2)^2</f>
        <v>#N/A</v>
      </c>
      <c r="M2" s="10" t="e">
        <f t="shared" ref="M2:M12" si="3">MAX(MIN(Abouw*(1-(1/(1+(MAX(Bbouw*(B2-Cbouw),0.01))^Dbouw))),40),0)</f>
        <v>#N/A</v>
      </c>
      <c r="N2" s="8" t="e">
        <f t="shared" ref="N2:N15" si="4">(M2-F2)^2</f>
        <v>#N/A</v>
      </c>
      <c r="O2" s="11" t="s">
        <v>19</v>
      </c>
      <c r="P2" s="18">
        <v>-4</v>
      </c>
      <c r="Q2" s="11" t="s">
        <v>6</v>
      </c>
      <c r="R2" s="18">
        <v>40</v>
      </c>
      <c r="S2" s="23" t="s">
        <v>24</v>
      </c>
      <c r="T2" s="24" t="e">
        <f>NA()</f>
        <v>#N/A</v>
      </c>
      <c r="U2" s="23" t="s">
        <v>28</v>
      </c>
      <c r="V2" s="24">
        <v>40</v>
      </c>
    </row>
    <row r="3" spans="1:22" x14ac:dyDescent="0.25">
      <c r="A3" s="14">
        <v>10</v>
      </c>
      <c r="B3" s="14">
        <v>70</v>
      </c>
      <c r="C3" s="16">
        <f>Input!AG5</f>
        <v>29</v>
      </c>
      <c r="D3" s="16">
        <f>Input!AH5</f>
        <v>2</v>
      </c>
      <c r="E3" s="16" t="e">
        <f>Input!AI5</f>
        <v>#N/A</v>
      </c>
      <c r="F3" s="16" t="e">
        <f>Input!AJ5</f>
        <v>#N/A</v>
      </c>
      <c r="G3" s="10">
        <f t="shared" si="0"/>
        <v>29.265827024070372</v>
      </c>
      <c r="H3" s="10">
        <f t="shared" ref="H3:H15" si="5">(G3-C3)^2</f>
        <v>7.0664006726110229E-2</v>
      </c>
      <c r="I3" s="10">
        <f t="shared" si="1"/>
        <v>1.3165010498660168</v>
      </c>
      <c r="J3" s="10">
        <f t="shared" ref="J3:J15" si="6">(I3-D3)^2</f>
        <v>0.46717081483425726</v>
      </c>
      <c r="K3" s="10" t="e">
        <f t="shared" si="2"/>
        <v>#N/A</v>
      </c>
      <c r="L3" s="33" t="e">
        <f t="shared" ref="L3:L15" si="7">(K3-E3)^2</f>
        <v>#N/A</v>
      </c>
      <c r="M3" s="10" t="e">
        <f t="shared" si="3"/>
        <v>#N/A</v>
      </c>
      <c r="N3" s="8" t="e">
        <f t="shared" si="4"/>
        <v>#N/A</v>
      </c>
      <c r="O3" s="11" t="s">
        <v>20</v>
      </c>
      <c r="P3" s="18">
        <v>985.15966053844397</v>
      </c>
      <c r="Q3" s="11" t="s">
        <v>7</v>
      </c>
      <c r="R3" s="29">
        <v>6.283566592068416E-3</v>
      </c>
      <c r="S3" s="23" t="s">
        <v>25</v>
      </c>
      <c r="T3" s="24" t="e">
        <f>NA()</f>
        <v>#N/A</v>
      </c>
      <c r="U3" s="23" t="s">
        <v>29</v>
      </c>
      <c r="V3" s="30" t="e">
        <f>NA()</f>
        <v>#N/A</v>
      </c>
    </row>
    <row r="4" spans="1:22" x14ac:dyDescent="0.25">
      <c r="A4" s="14">
        <v>15</v>
      </c>
      <c r="B4" s="14">
        <v>70</v>
      </c>
      <c r="C4" s="16">
        <f>Input!AG6</f>
        <v>25</v>
      </c>
      <c r="D4" s="16">
        <f>Input!AH6</f>
        <v>2</v>
      </c>
      <c r="E4" s="16" t="e">
        <f>Input!AI6</f>
        <v>#N/A</v>
      </c>
      <c r="F4" s="16" t="e">
        <f>Input!AJ6</f>
        <v>#N/A</v>
      </c>
      <c r="G4" s="10">
        <f t="shared" si="0"/>
        <v>23.89590372594051</v>
      </c>
      <c r="H4" s="10">
        <f t="shared" si="5"/>
        <v>1.2190285823920484</v>
      </c>
      <c r="I4" s="10">
        <f t="shared" si="1"/>
        <v>1.3165010498660168</v>
      </c>
      <c r="J4" s="10">
        <f t="shared" si="6"/>
        <v>0.46717081483425726</v>
      </c>
      <c r="K4" s="10" t="e">
        <f t="shared" si="2"/>
        <v>#N/A</v>
      </c>
      <c r="L4" s="33" t="e">
        <f t="shared" si="7"/>
        <v>#N/A</v>
      </c>
      <c r="M4" s="10" t="e">
        <f t="shared" si="3"/>
        <v>#N/A</v>
      </c>
      <c r="N4" s="8" t="e">
        <f t="shared" si="4"/>
        <v>#N/A</v>
      </c>
      <c r="O4" s="11" t="s">
        <v>21</v>
      </c>
      <c r="P4" s="19">
        <v>5464599.0298381476</v>
      </c>
      <c r="Q4" s="11" t="s">
        <v>8</v>
      </c>
      <c r="R4" s="18">
        <v>0</v>
      </c>
      <c r="S4" s="23" t="s">
        <v>26</v>
      </c>
      <c r="T4" s="25" t="e">
        <f>NA()</f>
        <v>#N/A</v>
      </c>
      <c r="U4" s="23" t="s">
        <v>30</v>
      </c>
      <c r="V4" s="24" t="e">
        <f>NA()</f>
        <v>#N/A</v>
      </c>
    </row>
    <row r="5" spans="1:22" x14ac:dyDescent="0.25">
      <c r="A5" s="14">
        <v>25</v>
      </c>
      <c r="B5" s="14">
        <v>75</v>
      </c>
      <c r="C5" s="16">
        <f>Input!AG7</f>
        <v>18</v>
      </c>
      <c r="D5" s="16">
        <f>Input!AH7</f>
        <v>3</v>
      </c>
      <c r="E5" s="16" t="e">
        <f>Input!AI7</f>
        <v>#N/A</v>
      </c>
      <c r="F5" s="16" t="e">
        <f>Input!AJ7</f>
        <v>#N/A</v>
      </c>
      <c r="G5" s="10">
        <f t="shared" si="0"/>
        <v>13.713313320923886</v>
      </c>
      <c r="H5" s="10">
        <f t="shared" si="5"/>
        <v>18.375682684568602</v>
      </c>
      <c r="I5" s="10">
        <f t="shared" si="1"/>
        <v>1.7301212639928387</v>
      </c>
      <c r="J5" s="10">
        <f t="shared" si="6"/>
        <v>1.6125920041631456</v>
      </c>
      <c r="K5" s="10" t="e">
        <f t="shared" si="2"/>
        <v>#N/A</v>
      </c>
      <c r="L5" s="33" t="e">
        <f t="shared" si="7"/>
        <v>#N/A</v>
      </c>
      <c r="M5" s="10" t="e">
        <f t="shared" si="3"/>
        <v>#N/A</v>
      </c>
      <c r="N5" s="8" t="e">
        <f t="shared" si="4"/>
        <v>#N/A</v>
      </c>
      <c r="O5" s="11"/>
      <c r="P5" s="21"/>
      <c r="Q5" s="11" t="s">
        <v>9</v>
      </c>
      <c r="R5" s="20">
        <v>4.1158454765999535</v>
      </c>
      <c r="S5" s="27"/>
      <c r="T5" s="27"/>
      <c r="U5" s="23" t="s">
        <v>27</v>
      </c>
      <c r="V5" s="26" t="e">
        <f>NA()</f>
        <v>#N/A</v>
      </c>
    </row>
    <row r="6" spans="1:22" x14ac:dyDescent="0.25">
      <c r="A6" s="14">
        <v>10</v>
      </c>
      <c r="B6" s="14">
        <v>105</v>
      </c>
      <c r="C6" s="16">
        <f>Input!AG8</f>
        <v>24</v>
      </c>
      <c r="D6" s="16">
        <f>Input!AH8</f>
        <v>6</v>
      </c>
      <c r="E6" s="16" t="e">
        <f>Input!AI8</f>
        <v>#N/A</v>
      </c>
      <c r="F6" s="16" t="e">
        <f>Input!AJ8</f>
        <v>#N/A</v>
      </c>
      <c r="G6" s="10">
        <f t="shared" si="0"/>
        <v>24.725999557610262</v>
      </c>
      <c r="H6" s="10">
        <f t="shared" si="5"/>
        <v>0.52707535765029589</v>
      </c>
      <c r="I6" s="10">
        <f t="shared" si="1"/>
        <v>6.1182319474478364</v>
      </c>
      <c r="J6" s="10">
        <f t="shared" si="6"/>
        <v>1.3978793397307945E-2</v>
      </c>
      <c r="K6" s="10" t="e">
        <f t="shared" si="2"/>
        <v>#N/A</v>
      </c>
      <c r="L6" s="33" t="e">
        <f t="shared" si="7"/>
        <v>#N/A</v>
      </c>
      <c r="M6" s="10" t="e">
        <f t="shared" si="3"/>
        <v>#N/A</v>
      </c>
      <c r="N6" s="8" t="e">
        <f t="shared" si="4"/>
        <v>#N/A</v>
      </c>
      <c r="O6" s="11"/>
      <c r="P6" s="21"/>
      <c r="Q6" s="11"/>
      <c r="R6" s="20"/>
      <c r="S6" s="27"/>
      <c r="T6" s="27"/>
      <c r="U6" s="23"/>
      <c r="V6" s="26"/>
    </row>
    <row r="7" spans="1:22" x14ac:dyDescent="0.25">
      <c r="A7" s="14">
        <v>15</v>
      </c>
      <c r="B7" s="14">
        <v>105</v>
      </c>
      <c r="C7" s="16">
        <f>Input!AG9</f>
        <v>20</v>
      </c>
      <c r="D7" s="16">
        <f>Input!AH9</f>
        <v>6</v>
      </c>
      <c r="E7" s="16" t="e">
        <f>Input!AI9</f>
        <v>#N/A</v>
      </c>
      <c r="F7" s="16" t="e">
        <f>Input!AJ9</f>
        <v>#N/A</v>
      </c>
      <c r="G7" s="10">
        <f t="shared" si="0"/>
        <v>19.3560762594804</v>
      </c>
      <c r="H7" s="10">
        <f t="shared" si="5"/>
        <v>0.41463778360475356</v>
      </c>
      <c r="I7" s="10">
        <f t="shared" si="1"/>
        <v>6.1182319474478364</v>
      </c>
      <c r="J7" s="10">
        <f t="shared" si="6"/>
        <v>1.3978793397307945E-2</v>
      </c>
      <c r="K7" s="10" t="e">
        <f t="shared" si="2"/>
        <v>#N/A</v>
      </c>
      <c r="L7" s="33" t="e">
        <f t="shared" si="7"/>
        <v>#N/A</v>
      </c>
      <c r="M7" s="10" t="e">
        <f t="shared" si="3"/>
        <v>#N/A</v>
      </c>
      <c r="N7" s="8" t="e">
        <f t="shared" si="4"/>
        <v>#N/A</v>
      </c>
      <c r="O7" s="22"/>
      <c r="P7" s="22"/>
      <c r="Q7" s="11"/>
      <c r="R7" s="22"/>
      <c r="S7" s="27"/>
      <c r="T7" s="27"/>
      <c r="U7" s="27"/>
      <c r="V7" s="27"/>
    </row>
    <row r="8" spans="1:22" x14ac:dyDescent="0.25">
      <c r="A8" s="14">
        <v>20</v>
      </c>
      <c r="B8" s="14">
        <v>105</v>
      </c>
      <c r="C8" s="16">
        <f>Input!AG10</f>
        <v>17</v>
      </c>
      <c r="D8" s="16">
        <f>Input!AH10</f>
        <v>6</v>
      </c>
      <c r="E8" s="16" t="e">
        <f>Input!AI10</f>
        <v>#N/A</v>
      </c>
      <c r="F8" s="16" t="e">
        <f>Input!AJ10</f>
        <v>#N/A</v>
      </c>
      <c r="G8" s="10">
        <f t="shared" si="0"/>
        <v>15.245543185127287</v>
      </c>
      <c r="H8" s="10">
        <f t="shared" si="5"/>
        <v>3.078118715253304</v>
      </c>
      <c r="I8" s="10">
        <f t="shared" si="1"/>
        <v>6.1182319474478364</v>
      </c>
      <c r="J8" s="10">
        <f t="shared" si="6"/>
        <v>1.3978793397307945E-2</v>
      </c>
      <c r="K8" s="10" t="e">
        <f t="shared" si="2"/>
        <v>#N/A</v>
      </c>
      <c r="L8" s="33" t="e">
        <f t="shared" si="7"/>
        <v>#N/A</v>
      </c>
      <c r="M8" s="10" t="e">
        <f t="shared" si="3"/>
        <v>#N/A</v>
      </c>
      <c r="N8" s="8" t="e">
        <f t="shared" si="4"/>
        <v>#N/A</v>
      </c>
      <c r="O8" s="11" t="s">
        <v>11</v>
      </c>
      <c r="P8" s="12">
        <f>AVERAGEIF(wrnGrasNat,"&lt;&gt;#N/A")</f>
        <v>16.5</v>
      </c>
      <c r="Q8" s="11"/>
      <c r="R8" s="12">
        <f>AVERAGEIF(wrnGrasDroog,"&lt;&gt;#N/A")</f>
        <v>8</v>
      </c>
      <c r="S8" s="23"/>
      <c r="T8" s="28" t="e">
        <f>AVERAGEIF(wrnBouwNat,"&lt;&gt;#N/A")</f>
        <v>#DIV/0!</v>
      </c>
      <c r="U8" s="23"/>
      <c r="V8" s="28" t="e">
        <f>AVERAGEIF(wrnBouwDroog,"&lt;&gt;#N/A")</f>
        <v>#DIV/0!</v>
      </c>
    </row>
    <row r="9" spans="1:22" x14ac:dyDescent="0.25">
      <c r="A9" s="14">
        <v>30</v>
      </c>
      <c r="B9" s="14">
        <v>110</v>
      </c>
      <c r="C9" s="16">
        <f>Input!AG11</f>
        <v>11</v>
      </c>
      <c r="D9" s="16">
        <f>Input!AH11</f>
        <v>7</v>
      </c>
      <c r="E9" s="16" t="e">
        <f>Input!AI11</f>
        <v>#N/A</v>
      </c>
      <c r="F9" s="16" t="e">
        <f>Input!AJ11</f>
        <v>#N/A</v>
      </c>
      <c r="G9" s="10">
        <f t="shared" si="0"/>
        <v>9.5153742712623632</v>
      </c>
      <c r="H9" s="10">
        <f t="shared" si="5"/>
        <v>2.204113554429759</v>
      </c>
      <c r="I9" s="10">
        <f t="shared" si="1"/>
        <v>7.177667394740217</v>
      </c>
      <c r="J9" s="10">
        <f t="shared" si="6"/>
        <v>3.1565703153776083E-2</v>
      </c>
      <c r="K9" s="10" t="e">
        <f t="shared" si="2"/>
        <v>#N/A</v>
      </c>
      <c r="L9" s="33" t="e">
        <f t="shared" si="7"/>
        <v>#N/A</v>
      </c>
      <c r="M9" s="10" t="e">
        <f t="shared" si="3"/>
        <v>#N/A</v>
      </c>
      <c r="N9" s="8" t="e">
        <f t="shared" si="4"/>
        <v>#N/A</v>
      </c>
      <c r="O9" s="11" t="s">
        <v>12</v>
      </c>
      <c r="P9" s="12">
        <f>COUNT(wrnGrasNat)-COUNT(prmGrasNat)</f>
        <v>9</v>
      </c>
      <c r="Q9" s="11"/>
      <c r="R9" s="12">
        <f>COUNT(wrnGrasDroog)-COUNT(prmGrasDroog)</f>
        <v>8</v>
      </c>
      <c r="S9" s="23"/>
      <c r="T9" s="28">
        <f>COUNT(wrnBouwNat)-COUNT(prmBouwNat)</f>
        <v>0</v>
      </c>
      <c r="U9" s="23"/>
      <c r="V9" s="28">
        <f>COUNT(wrnBouwDroog)-COUNT(prmBouwDroog)</f>
        <v>-1</v>
      </c>
    </row>
    <row r="10" spans="1:22" x14ac:dyDescent="0.25">
      <c r="A10" s="14">
        <v>50</v>
      </c>
      <c r="B10" s="14">
        <v>110</v>
      </c>
      <c r="C10" s="16">
        <f>Input!AG12</f>
        <v>2</v>
      </c>
      <c r="D10" s="16">
        <f>Input!AH12</f>
        <v>7</v>
      </c>
      <c r="E10" s="16" t="e">
        <f>Input!AI12</f>
        <v>#N/A</v>
      </c>
      <c r="F10" s="16" t="e">
        <f>Input!AJ12</f>
        <v>#N/A</v>
      </c>
      <c r="G10" s="10">
        <f t="shared" si="0"/>
        <v>3.4031746746004745</v>
      </c>
      <c r="H10" s="10">
        <f t="shared" si="5"/>
        <v>1.9688991674401475</v>
      </c>
      <c r="I10" s="10">
        <f t="shared" si="1"/>
        <v>7.177667394740217</v>
      </c>
      <c r="J10" s="10">
        <f t="shared" si="6"/>
        <v>3.1565703153776083E-2</v>
      </c>
      <c r="K10" s="10" t="e">
        <f t="shared" si="2"/>
        <v>#N/A</v>
      </c>
      <c r="L10" s="33" t="e">
        <f t="shared" si="7"/>
        <v>#N/A</v>
      </c>
      <c r="M10" s="10" t="e">
        <f t="shared" si="3"/>
        <v>#N/A</v>
      </c>
      <c r="N10" s="8" t="e">
        <f t="shared" si="4"/>
        <v>#N/A</v>
      </c>
      <c r="O10" s="11" t="s">
        <v>14</v>
      </c>
      <c r="P10" s="12">
        <f>SUMIF(SQRgrasNat,"&lt;&gt;#N/A")</f>
        <v>37.497579977816422</v>
      </c>
      <c r="Q10" s="11"/>
      <c r="R10" s="12">
        <f>SUMIF(SQRgraDrg,"&lt;&gt;#N/A")</f>
        <v>5.8549955205582354</v>
      </c>
      <c r="S10" s="23"/>
      <c r="T10" s="28">
        <f>SUMIF(SQRbouwNat,"&lt;&gt;#N/A")</f>
        <v>0</v>
      </c>
      <c r="U10" s="23"/>
      <c r="V10" s="28">
        <f>SUMIF(SQRbouwDroog,"&lt;&gt;#N/A")</f>
        <v>0</v>
      </c>
    </row>
    <row r="11" spans="1:22" x14ac:dyDescent="0.25">
      <c r="A11" s="14">
        <v>25</v>
      </c>
      <c r="B11" s="14">
        <v>140</v>
      </c>
      <c r="C11" s="16">
        <f>Input!AG13</f>
        <v>11</v>
      </c>
      <c r="D11" s="16">
        <f>Input!AH13</f>
        <v>14</v>
      </c>
      <c r="E11" s="16" t="e">
        <f>Input!AI13</f>
        <v>#N/A</v>
      </c>
      <c r="F11" s="16" t="e">
        <f>Input!AJ13</f>
        <v>#N/A</v>
      </c>
      <c r="G11" s="10">
        <f t="shared" si="0"/>
        <v>12.041683575526783</v>
      </c>
      <c r="H11" s="10">
        <f t="shared" si="5"/>
        <v>1.0851046715222621</v>
      </c>
      <c r="I11" s="10">
        <f t="shared" si="1"/>
        <v>14.843549600395027</v>
      </c>
      <c r="J11" s="10">
        <f t="shared" si="6"/>
        <v>0.71157592832661032</v>
      </c>
      <c r="K11" s="10" t="e">
        <f t="shared" si="2"/>
        <v>#N/A</v>
      </c>
      <c r="L11" s="33" t="e">
        <f t="shared" si="7"/>
        <v>#N/A</v>
      </c>
      <c r="M11" s="10" t="e">
        <f t="shared" si="3"/>
        <v>#N/A</v>
      </c>
      <c r="N11" s="8" t="e">
        <f t="shared" si="4"/>
        <v>#N/A</v>
      </c>
      <c r="O11" s="11" t="s">
        <v>13</v>
      </c>
      <c r="P11" s="12">
        <f>SQRT(P10/P9)</f>
        <v>2.0411755865953656</v>
      </c>
      <c r="Q11" s="11"/>
      <c r="R11" s="12">
        <f>SQRT(R10/R9)</f>
        <v>0.85549660435899999</v>
      </c>
      <c r="S11" s="23"/>
      <c r="T11" s="28" t="e">
        <f>SQRT(T10/T9)</f>
        <v>#DIV/0!</v>
      </c>
      <c r="U11" s="23"/>
      <c r="V11" s="28">
        <f>SQRT(V10/V9)</f>
        <v>0</v>
      </c>
    </row>
    <row r="12" spans="1:22" x14ac:dyDescent="0.25">
      <c r="A12" s="14">
        <v>35</v>
      </c>
      <c r="B12" s="14">
        <v>150</v>
      </c>
      <c r="C12" s="16">
        <f>Input!AG14</f>
        <v>6</v>
      </c>
      <c r="D12" s="16">
        <f>Input!AH14</f>
        <v>17</v>
      </c>
      <c r="E12" s="16" t="e">
        <f>Input!AI14</f>
        <v>#N/A</v>
      </c>
      <c r="F12" s="16" t="e">
        <f>Input!AJ14</f>
        <v>#N/A</v>
      </c>
      <c r="G12" s="10">
        <f t="shared" si="0"/>
        <v>7.490417896263339</v>
      </c>
      <c r="H12" s="10">
        <f t="shared" si="5"/>
        <v>2.221345505502037</v>
      </c>
      <c r="I12" s="10">
        <f t="shared" si="1"/>
        <v>17.576123524179046</v>
      </c>
      <c r="J12" s="10">
        <f t="shared" si="6"/>
        <v>0.33191831511248365</v>
      </c>
      <c r="K12" s="10" t="e">
        <f t="shared" si="2"/>
        <v>#N/A</v>
      </c>
      <c r="L12" s="33" t="e">
        <f t="shared" si="7"/>
        <v>#N/A</v>
      </c>
      <c r="M12" s="10" t="e">
        <f t="shared" si="3"/>
        <v>#N/A</v>
      </c>
      <c r="N12" s="8" t="e">
        <f t="shared" si="4"/>
        <v>#N/A</v>
      </c>
      <c r="O12" s="11" t="s">
        <v>15</v>
      </c>
      <c r="P12" s="17">
        <f t="array" ref="P12">1-P10/(SUMIF(wrnGrasNat,"&lt;&gt;#N/A")-P8)^2</f>
        <v>0.99886171770362331</v>
      </c>
      <c r="Q12" s="11"/>
      <c r="R12" s="17">
        <f t="array" ref="R12">1-R10/(SUMIF(wrnGrasDroog,"&lt;&gt;#N/A")-R8)^2</f>
        <v>0.99924393136356426</v>
      </c>
      <c r="S12" s="23"/>
      <c r="T12" s="17" t="e">
        <f t="array" ref="T12">1-T10/(SUMIF(wrnBouwNat,"&lt;&gt;#N/A")-T8)^2</f>
        <v>#DIV/0!</v>
      </c>
      <c r="U12" s="23"/>
      <c r="V12" s="17" t="e">
        <f t="array" ref="V12">1-V10/(SUMIF(wrnBouwDroog,"&lt;&gt;#N/A")-V8)^2</f>
        <v>#DIV/0!</v>
      </c>
    </row>
    <row r="13" spans="1:22" x14ac:dyDescent="0.25">
      <c r="A13" s="14">
        <v>60</v>
      </c>
      <c r="B13" s="14">
        <v>170</v>
      </c>
      <c r="C13" s="16">
        <f>Input!AG15</f>
        <v>1</v>
      </c>
      <c r="D13" s="16">
        <f>Input!AH15</f>
        <v>24</v>
      </c>
      <c r="E13" s="16" t="e">
        <f>Input!AI15</f>
        <v>#N/A</v>
      </c>
      <c r="F13" s="16" t="e">
        <f>Input!AJ15</f>
        <v>#N/A</v>
      </c>
      <c r="G13" s="10">
        <f t="shared" ref="G13:G15" si="8">MIN(MAX(0,AgrasNT+BgrasNT*10000*(A13+60)^-3+CgrasNT*EXP(-0.2*B13)),40)</f>
        <v>1.7011554522966317</v>
      </c>
      <c r="H13" s="10">
        <f t="shared" si="5"/>
        <v>0.49161896828529411</v>
      </c>
      <c r="I13" s="10">
        <f t="shared" ref="I13:I15" si="9">MAX(MIN(Agras*(1-(1/(1+(MAX(Bgras*(B13-Cgras),0.01))^Dgras))),40),0)</f>
        <v>22.699104523048163</v>
      </c>
      <c r="J13" s="10">
        <f t="shared" si="6"/>
        <v>1.6923290419537471</v>
      </c>
      <c r="K13" s="10" t="e">
        <f t="shared" ref="K13:K15" si="10">MIN(MAX(AbouwNT+BbouwNT*10000*(A13+60)^-2+CbouwNT*EXP(-0.2*B13),0),45)</f>
        <v>#N/A</v>
      </c>
      <c r="L13" s="33" t="e">
        <f t="shared" si="7"/>
        <v>#N/A</v>
      </c>
      <c r="M13" s="10" t="e">
        <f t="shared" ref="M13:M15" si="11">MAX(MIN(Abouw*(1-(1/(1+(MAX(Bbouw*(B13-Cbouw),0.01))^Dbouw))),40),0)</f>
        <v>#N/A</v>
      </c>
      <c r="N13" s="8" t="e">
        <f t="shared" si="4"/>
        <v>#N/A</v>
      </c>
      <c r="O13" s="11" t="s">
        <v>17</v>
      </c>
      <c r="P13" s="12">
        <f>TINV(0.05,P9)</f>
        <v>2.2621571627982053</v>
      </c>
      <c r="Q13" s="11"/>
      <c r="R13" s="12">
        <f>TINV(0.05,R9)</f>
        <v>2.3060041352041671</v>
      </c>
      <c r="S13" s="23"/>
      <c r="T13" s="28" t="e">
        <f>TINV(0.05,T9)</f>
        <v>#NUM!</v>
      </c>
      <c r="U13" s="23"/>
      <c r="V13" s="28" t="e">
        <f>TINV(0.05,V9)</f>
        <v>#NUM!</v>
      </c>
    </row>
    <row r="14" spans="1:22" x14ac:dyDescent="0.25">
      <c r="A14" s="14">
        <v>100</v>
      </c>
      <c r="B14" s="14">
        <v>200</v>
      </c>
      <c r="C14" s="16" t="e">
        <f>Input!AG16</f>
        <v>#N/A</v>
      </c>
      <c r="D14" s="16" t="e">
        <f>Input!AH16</f>
        <v>#N/A</v>
      </c>
      <c r="E14" s="16" t="e">
        <f>Input!AI16</f>
        <v>#N/A</v>
      </c>
      <c r="F14" s="16" t="e">
        <f>Input!AJ16</f>
        <v>#N/A</v>
      </c>
      <c r="G14" s="10">
        <f t="shared" si="8"/>
        <v>0</v>
      </c>
      <c r="H14" s="10" t="e">
        <f t="shared" si="5"/>
        <v>#N/A</v>
      </c>
      <c r="I14" s="10">
        <f t="shared" si="9"/>
        <v>28.767783534152215</v>
      </c>
      <c r="J14" s="10" t="e">
        <f t="shared" si="6"/>
        <v>#N/A</v>
      </c>
      <c r="K14" s="10" t="e">
        <f t="shared" si="10"/>
        <v>#N/A</v>
      </c>
      <c r="L14" s="33" t="e">
        <f t="shared" si="7"/>
        <v>#N/A</v>
      </c>
      <c r="M14" s="10" t="e">
        <f t="shared" si="11"/>
        <v>#N/A</v>
      </c>
      <c r="N14" s="8" t="e">
        <f t="shared" si="4"/>
        <v>#N/A</v>
      </c>
      <c r="O14" s="11" t="s">
        <v>16</v>
      </c>
      <c r="P14" s="12">
        <f>P13*P11</f>
        <v>4.6174599737455351</v>
      </c>
      <c r="Q14" s="11"/>
      <c r="R14" s="12">
        <f>R13*R11</f>
        <v>1.9727787073049774</v>
      </c>
      <c r="S14" s="23"/>
      <c r="T14" s="28" t="e">
        <f>T13*T11</f>
        <v>#NUM!</v>
      </c>
      <c r="U14" s="23"/>
      <c r="V14" s="28" t="e">
        <f>V13*V11</f>
        <v>#NUM!</v>
      </c>
    </row>
    <row r="15" spans="1:22" x14ac:dyDescent="0.25">
      <c r="A15" s="14">
        <v>160</v>
      </c>
      <c r="B15" s="14">
        <v>260</v>
      </c>
      <c r="C15" s="16" t="e">
        <f>Input!AG17</f>
        <v>#N/A</v>
      </c>
      <c r="D15" s="16" t="e">
        <f>Input!AH17</f>
        <v>#N/A</v>
      </c>
      <c r="E15" s="16" t="e">
        <f>Input!AI17</f>
        <v>#N/A</v>
      </c>
      <c r="F15" s="16" t="e">
        <f>Input!AJ17</f>
        <v>#N/A</v>
      </c>
      <c r="G15" s="10">
        <f t="shared" si="8"/>
        <v>0</v>
      </c>
      <c r="H15" s="10" t="e">
        <f t="shared" si="5"/>
        <v>#N/A</v>
      </c>
      <c r="I15" s="10">
        <f t="shared" si="9"/>
        <v>35.31656699826604</v>
      </c>
      <c r="J15" s="10" t="e">
        <f t="shared" si="6"/>
        <v>#N/A</v>
      </c>
      <c r="K15" s="10" t="e">
        <f t="shared" si="10"/>
        <v>#N/A</v>
      </c>
      <c r="L15" s="33" t="e">
        <f t="shared" si="7"/>
        <v>#N/A</v>
      </c>
      <c r="M15" s="10" t="e">
        <f t="shared" si="11"/>
        <v>#N/A</v>
      </c>
      <c r="N15" s="8" t="e">
        <f t="shared" si="4"/>
        <v>#N/A</v>
      </c>
      <c r="O15" s="22"/>
      <c r="P15" s="22"/>
      <c r="Q15" s="11"/>
      <c r="R15" s="22"/>
      <c r="S15" s="27"/>
      <c r="T15" s="27"/>
      <c r="U15" s="27"/>
      <c r="V15" s="27"/>
    </row>
  </sheetData>
  <hyperlinks>
    <hyperlink ref="K2:M5" r:id="rId1" display="=@na()"/>
    <hyperlink ref="L3:L15" r:id="rId2" display="=@na()"/>
    <hyperlink ref="K3:K15" r:id="rId3" display="=@na()"/>
    <hyperlink ref="M3:M15" r:id="rId4" display="=@na()"/>
  </hyperlinks>
  <pageMargins left="0.7" right="0.7" top="0.75" bottom="0.75" header="0.3" footer="0.3"/>
  <drawing r:id="rId5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-0.499984740745262"/>
  </sheetPr>
  <dimension ref="A1:V15"/>
  <sheetViews>
    <sheetView topLeftCell="B1" zoomScale="93" zoomScaleNormal="93" workbookViewId="0">
      <selection activeCell="F7" sqref="F7"/>
    </sheetView>
    <sheetView workbookViewId="1"/>
  </sheetViews>
  <sheetFormatPr defaultRowHeight="15" x14ac:dyDescent="0.25"/>
  <cols>
    <col min="1" max="1" width="4.85546875" bestFit="1" customWidth="1"/>
    <col min="2" max="2" width="4.42578125" bestFit="1" customWidth="1"/>
    <col min="3" max="3" width="10" style="1" bestFit="1" customWidth="1"/>
    <col min="4" max="4" width="10.140625" style="1" bestFit="1" customWidth="1"/>
    <col min="5" max="5" width="11.140625" style="1" bestFit="1" customWidth="1"/>
    <col min="6" max="6" width="11.28515625" style="1" bestFit="1" customWidth="1"/>
    <col min="7" max="7" width="13.140625" style="32" bestFit="1" customWidth="1"/>
    <col min="8" max="8" width="7.42578125" style="32" hidden="1" customWidth="1"/>
    <col min="9" max="9" width="13.28515625" style="32" bestFit="1" customWidth="1"/>
    <col min="10" max="10" width="7.42578125" style="32" hidden="1" customWidth="1"/>
    <col min="11" max="11" width="14.28515625" style="32" bestFit="1" customWidth="1"/>
    <col min="12" max="12" width="7.42578125" style="32" hidden="1" customWidth="1"/>
    <col min="13" max="13" width="14.42578125" style="32" bestFit="1" customWidth="1"/>
    <col min="14" max="14" width="7.42578125" style="9" hidden="1" customWidth="1"/>
    <col min="15" max="15" width="10.85546875" bestFit="1" customWidth="1"/>
    <col min="16" max="16" width="10.7109375" customWidth="1"/>
    <col min="17" max="17" width="10.85546875" style="1" bestFit="1" customWidth="1"/>
    <col min="18" max="18" width="10.85546875" bestFit="1" customWidth="1"/>
    <col min="19" max="20" width="10.5703125" customWidth="1"/>
    <col min="22" max="22" width="10.85546875" bestFit="1" customWidth="1"/>
  </cols>
  <sheetData>
    <row r="1" spans="1:22" s="3" customFormat="1" x14ac:dyDescent="0.25">
      <c r="A1" s="13" t="s">
        <v>0</v>
      </c>
      <c r="B1" s="13" t="s">
        <v>1</v>
      </c>
      <c r="C1" s="5" t="s">
        <v>5</v>
      </c>
      <c r="D1" s="5" t="s">
        <v>2</v>
      </c>
      <c r="E1" s="5" t="s">
        <v>3</v>
      </c>
      <c r="F1" s="5" t="s">
        <v>4</v>
      </c>
      <c r="G1" s="31" t="s">
        <v>18</v>
      </c>
      <c r="H1" s="31" t="s">
        <v>116</v>
      </c>
      <c r="I1" s="31" t="s">
        <v>10</v>
      </c>
      <c r="J1" s="31" t="s">
        <v>116</v>
      </c>
      <c r="K1" s="31" t="s">
        <v>22</v>
      </c>
      <c r="L1" s="31" t="s">
        <v>116</v>
      </c>
      <c r="M1" s="31" t="s">
        <v>23</v>
      </c>
      <c r="N1" s="2" t="s">
        <v>116</v>
      </c>
      <c r="O1" s="5" t="s">
        <v>5</v>
      </c>
      <c r="P1" s="13"/>
      <c r="Q1" s="5" t="s">
        <v>2</v>
      </c>
      <c r="R1" s="5"/>
      <c r="S1" s="15" t="str">
        <f>E1</f>
        <v>Bouwla-nat</v>
      </c>
      <c r="T1" s="13"/>
      <c r="U1" s="13" t="str">
        <f>F1</f>
        <v>Bouwla-dro</v>
      </c>
      <c r="V1" s="13"/>
    </row>
    <row r="2" spans="1:22" x14ac:dyDescent="0.25">
      <c r="A2" s="14">
        <v>5</v>
      </c>
      <c r="B2" s="14">
        <v>70</v>
      </c>
      <c r="C2" s="16">
        <f>Input!AK4</f>
        <v>33</v>
      </c>
      <c r="D2" s="16">
        <f>Input!AL4</f>
        <v>2</v>
      </c>
      <c r="E2" s="16" t="e">
        <f>Input!AM4</f>
        <v>#N/A</v>
      </c>
      <c r="F2" s="16" t="e">
        <f>Input!AN4</f>
        <v>#N/A</v>
      </c>
      <c r="G2" s="10">
        <f t="shared" ref="G2:G12" si="0">MIN(MAX(0,AgrasNT+BgrasNT*10000*(A2+60)^-3+CgrasNT*EXP(-0.2*B2)),40)</f>
        <v>35.809550511818898</v>
      </c>
      <c r="H2" s="10">
        <f>(G2-C2)^2</f>
        <v>7.8935740784618327</v>
      </c>
      <c r="I2" s="10">
        <f t="shared" ref="I2:I12" si="1">MAX(MIN(Agras*(1-(1/(1+(MAX(Bgras*(B2-Cgras),0.01))^Dgras))),40),0)</f>
        <v>1.3164958019210271</v>
      </c>
      <c r="J2" s="10">
        <f>(I2-D2)^2</f>
        <v>0.46717798879157979</v>
      </c>
      <c r="K2" s="10" t="e">
        <f t="shared" ref="K2:K12" si="2">MIN(MAX(AbouwNT+BbouwNT*10000*(A2+60)^-2+CbouwNT*EXP(-0.2*B2),0),45)</f>
        <v>#N/A</v>
      </c>
      <c r="L2" s="33" t="e">
        <f>(K2-E2)^2</f>
        <v>#N/A</v>
      </c>
      <c r="M2" s="10" t="e">
        <f t="shared" ref="M2:M12" si="3">MAX(MIN(Abouw*(1-(1/(1+(MAX(Bbouw*(B2-Cbouw),0.01))^Dbouw))),40),0)</f>
        <v>#N/A</v>
      </c>
      <c r="N2" s="8" t="e">
        <f t="shared" ref="N2:N15" si="4">(M2-F2)^2</f>
        <v>#N/A</v>
      </c>
      <c r="O2" s="11" t="s">
        <v>19</v>
      </c>
      <c r="P2" s="18">
        <v>-6</v>
      </c>
      <c r="Q2" s="11" t="s">
        <v>6</v>
      </c>
      <c r="R2" s="18">
        <v>40</v>
      </c>
      <c r="S2" s="23" t="s">
        <v>24</v>
      </c>
      <c r="T2" s="24" t="e">
        <f>NA()</f>
        <v>#N/A</v>
      </c>
      <c r="U2" s="23" t="s">
        <v>28</v>
      </c>
      <c r="V2" s="24">
        <v>40</v>
      </c>
    </row>
    <row r="3" spans="1:22" x14ac:dyDescent="0.25">
      <c r="A3" s="14">
        <v>10</v>
      </c>
      <c r="B3" s="14">
        <v>70</v>
      </c>
      <c r="C3" s="16">
        <f>Input!AK5</f>
        <v>28</v>
      </c>
      <c r="D3" s="16">
        <f>Input!AL5</f>
        <v>2</v>
      </c>
      <c r="E3" s="16" t="e">
        <f>Input!AM5</f>
        <v>#N/A</v>
      </c>
      <c r="F3" s="16" t="e">
        <f>Input!AN5</f>
        <v>#N/A</v>
      </c>
      <c r="G3" s="10">
        <f t="shared" si="0"/>
        <v>28.274861516075937</v>
      </c>
      <c r="H3" s="10">
        <f t="shared" ref="H3:H15" si="5">(G3-C3)^2</f>
        <v>7.5548853019562642E-2</v>
      </c>
      <c r="I3" s="10">
        <f t="shared" si="1"/>
        <v>1.3164958019210271</v>
      </c>
      <c r="J3" s="10">
        <f t="shared" ref="J3:J15" si="6">(I3-D3)^2</f>
        <v>0.46717798879157979</v>
      </c>
      <c r="K3" s="10" t="e">
        <f t="shared" si="2"/>
        <v>#N/A</v>
      </c>
      <c r="L3" s="33" t="e">
        <f t="shared" ref="L3:L15" si="7">(K3-E3)^2</f>
        <v>#N/A</v>
      </c>
      <c r="M3" s="10" t="e">
        <f t="shared" si="3"/>
        <v>#N/A</v>
      </c>
      <c r="N3" s="8" t="e">
        <f t="shared" si="4"/>
        <v>#N/A</v>
      </c>
      <c r="O3" s="11" t="s">
        <v>20</v>
      </c>
      <c r="P3" s="18">
        <v>1038.0115395266946</v>
      </c>
      <c r="Q3" s="11" t="s">
        <v>7</v>
      </c>
      <c r="R3" s="29">
        <v>6.2835772736468684E-3</v>
      </c>
      <c r="S3" s="23" t="s">
        <v>25</v>
      </c>
      <c r="T3" s="24" t="e">
        <f>NA()</f>
        <v>#N/A</v>
      </c>
      <c r="U3" s="23" t="s">
        <v>29</v>
      </c>
      <c r="V3" s="30" t="e">
        <f>NA()</f>
        <v>#N/A</v>
      </c>
    </row>
    <row r="4" spans="1:22" x14ac:dyDescent="0.25">
      <c r="A4" s="14">
        <v>15</v>
      </c>
      <c r="B4" s="14">
        <v>70</v>
      </c>
      <c r="C4" s="16">
        <f>Input!AK6</f>
        <v>24</v>
      </c>
      <c r="D4" s="16">
        <f>Input!AL6</f>
        <v>2</v>
      </c>
      <c r="E4" s="16" t="e">
        <f>Input!AM6</f>
        <v>#N/A</v>
      </c>
      <c r="F4" s="16" t="e">
        <f>Input!AN6</f>
        <v>#N/A</v>
      </c>
      <c r="G4" s="10">
        <f t="shared" si="0"/>
        <v>22.616852390138398</v>
      </c>
      <c r="H4" s="10">
        <f t="shared" si="5"/>
        <v>1.9130973106658631</v>
      </c>
      <c r="I4" s="10">
        <f t="shared" si="1"/>
        <v>1.3164958019210271</v>
      </c>
      <c r="J4" s="10">
        <f t="shared" si="6"/>
        <v>0.46717798879157979</v>
      </c>
      <c r="K4" s="10" t="e">
        <f t="shared" si="2"/>
        <v>#N/A</v>
      </c>
      <c r="L4" s="33" t="e">
        <f t="shared" si="7"/>
        <v>#N/A</v>
      </c>
      <c r="M4" s="10" t="e">
        <f t="shared" si="3"/>
        <v>#N/A</v>
      </c>
      <c r="N4" s="8" t="e">
        <f t="shared" si="4"/>
        <v>#N/A</v>
      </c>
      <c r="O4" s="11" t="s">
        <v>21</v>
      </c>
      <c r="P4" s="19">
        <v>4825010.0375337545</v>
      </c>
      <c r="Q4" s="11" t="s">
        <v>8</v>
      </c>
      <c r="R4" s="18">
        <v>0</v>
      </c>
      <c r="S4" s="23" t="s">
        <v>26</v>
      </c>
      <c r="T4" s="25" t="e">
        <f>NA()</f>
        <v>#N/A</v>
      </c>
      <c r="U4" s="23" t="s">
        <v>30</v>
      </c>
      <c r="V4" s="24" t="e">
        <f>NA()</f>
        <v>#N/A</v>
      </c>
    </row>
    <row r="5" spans="1:22" x14ac:dyDescent="0.25">
      <c r="A5" s="14">
        <v>25</v>
      </c>
      <c r="B5" s="14">
        <v>75</v>
      </c>
      <c r="C5" s="16">
        <f>Input!AK7</f>
        <v>17</v>
      </c>
      <c r="D5" s="16">
        <f>Input!AL7</f>
        <v>3</v>
      </c>
      <c r="E5" s="16" t="e">
        <f>Input!AM7</f>
        <v>#N/A</v>
      </c>
      <c r="F5" s="16" t="e">
        <f>Input!AN7</f>
        <v>#N/A</v>
      </c>
      <c r="G5" s="10">
        <f t="shared" si="0"/>
        <v>12.378266147576609</v>
      </c>
      <c r="H5" s="10">
        <f t="shared" si="5"/>
        <v>21.360423802636362</v>
      </c>
      <c r="I5" s="10">
        <f t="shared" si="1"/>
        <v>1.7301159869944227</v>
      </c>
      <c r="J5" s="10">
        <f t="shared" si="6"/>
        <v>1.6126054064871491</v>
      </c>
      <c r="K5" s="10" t="e">
        <f t="shared" si="2"/>
        <v>#N/A</v>
      </c>
      <c r="L5" s="33" t="e">
        <f t="shared" si="7"/>
        <v>#N/A</v>
      </c>
      <c r="M5" s="10" t="e">
        <f t="shared" si="3"/>
        <v>#N/A</v>
      </c>
      <c r="N5" s="8" t="e">
        <f t="shared" si="4"/>
        <v>#N/A</v>
      </c>
      <c r="O5" s="11"/>
      <c r="P5" s="21"/>
      <c r="Q5" s="11" t="s">
        <v>9</v>
      </c>
      <c r="R5" s="20">
        <v>4.1158590140273681</v>
      </c>
      <c r="S5" s="27"/>
      <c r="T5" s="27"/>
      <c r="U5" s="23" t="s">
        <v>27</v>
      </c>
      <c r="V5" s="26" t="e">
        <f>NA()</f>
        <v>#N/A</v>
      </c>
    </row>
    <row r="6" spans="1:22" x14ac:dyDescent="0.25">
      <c r="A6" s="14">
        <v>10</v>
      </c>
      <c r="B6" s="14">
        <v>105</v>
      </c>
      <c r="C6" s="16">
        <f>Input!AK8</f>
        <v>23</v>
      </c>
      <c r="D6" s="16">
        <f>Input!AL8</f>
        <v>6</v>
      </c>
      <c r="E6" s="16" t="e">
        <f>Input!AM8</f>
        <v>#N/A</v>
      </c>
      <c r="F6" s="16" t="e">
        <f>Input!AN8</f>
        <v>#N/A</v>
      </c>
      <c r="G6" s="10">
        <f t="shared" si="0"/>
        <v>24.266385692921123</v>
      </c>
      <c r="H6" s="10">
        <f t="shared" si="5"/>
        <v>1.6037327232353122</v>
      </c>
      <c r="I6" s="10">
        <f t="shared" si="1"/>
        <v>6.1182390318119717</v>
      </c>
      <c r="J6" s="10">
        <f t="shared" si="6"/>
        <v>1.3980468643832457E-2</v>
      </c>
      <c r="K6" s="10" t="e">
        <f t="shared" si="2"/>
        <v>#N/A</v>
      </c>
      <c r="L6" s="33" t="e">
        <f t="shared" si="7"/>
        <v>#N/A</v>
      </c>
      <c r="M6" s="10" t="e">
        <f t="shared" si="3"/>
        <v>#N/A</v>
      </c>
      <c r="N6" s="8" t="e">
        <f t="shared" si="4"/>
        <v>#N/A</v>
      </c>
      <c r="O6" s="11"/>
      <c r="P6" s="21"/>
      <c r="Q6" s="11"/>
      <c r="R6" s="20"/>
      <c r="S6" s="27"/>
      <c r="T6" s="27"/>
      <c r="U6" s="23"/>
      <c r="V6" s="26"/>
    </row>
    <row r="7" spans="1:22" x14ac:dyDescent="0.25">
      <c r="A7" s="14">
        <v>15</v>
      </c>
      <c r="B7" s="14">
        <v>105</v>
      </c>
      <c r="C7" s="16">
        <f>Input!AK9</f>
        <v>19</v>
      </c>
      <c r="D7" s="16">
        <f>Input!AL9</f>
        <v>6</v>
      </c>
      <c r="E7" s="16" t="e">
        <f>Input!AM9</f>
        <v>#N/A</v>
      </c>
      <c r="F7" s="16" t="e">
        <f>Input!AN9</f>
        <v>#N/A</v>
      </c>
      <c r="G7" s="10">
        <f t="shared" si="0"/>
        <v>18.608376566983583</v>
      </c>
      <c r="H7" s="10">
        <f t="shared" si="5"/>
        <v>0.15336891328756372</v>
      </c>
      <c r="I7" s="10">
        <f t="shared" si="1"/>
        <v>6.1182390318119717</v>
      </c>
      <c r="J7" s="10">
        <f t="shared" si="6"/>
        <v>1.3980468643832457E-2</v>
      </c>
      <c r="K7" s="10" t="e">
        <f t="shared" si="2"/>
        <v>#N/A</v>
      </c>
      <c r="L7" s="33" t="e">
        <f t="shared" si="7"/>
        <v>#N/A</v>
      </c>
      <c r="M7" s="10" t="e">
        <f t="shared" si="3"/>
        <v>#N/A</v>
      </c>
      <c r="N7" s="8" t="e">
        <f t="shared" si="4"/>
        <v>#N/A</v>
      </c>
      <c r="O7" s="22"/>
      <c r="P7" s="22"/>
      <c r="Q7" s="11"/>
      <c r="R7" s="22"/>
      <c r="S7" s="27"/>
      <c r="T7" s="27"/>
      <c r="U7" s="27"/>
      <c r="V7" s="27"/>
    </row>
    <row r="8" spans="1:22" x14ac:dyDescent="0.25">
      <c r="A8" s="14">
        <v>20</v>
      </c>
      <c r="B8" s="14">
        <v>105</v>
      </c>
      <c r="C8" s="16">
        <f>Input!AK10</f>
        <v>16</v>
      </c>
      <c r="D8" s="16">
        <f>Input!AL10</f>
        <v>6</v>
      </c>
      <c r="E8" s="16" t="e">
        <f>Input!AM10</f>
        <v>#N/A</v>
      </c>
      <c r="F8" s="16" t="e">
        <f>Input!AN10</f>
        <v>#N/A</v>
      </c>
      <c r="G8" s="10">
        <f t="shared" si="0"/>
        <v>14.277321474398242</v>
      </c>
      <c r="H8" s="10">
        <f t="shared" si="5"/>
        <v>2.9676213025694462</v>
      </c>
      <c r="I8" s="10">
        <f t="shared" si="1"/>
        <v>6.1182390318119717</v>
      </c>
      <c r="J8" s="10">
        <f t="shared" si="6"/>
        <v>1.3980468643832457E-2</v>
      </c>
      <c r="K8" s="10" t="e">
        <f t="shared" si="2"/>
        <v>#N/A</v>
      </c>
      <c r="L8" s="33" t="e">
        <f t="shared" si="7"/>
        <v>#N/A</v>
      </c>
      <c r="M8" s="10" t="e">
        <f t="shared" si="3"/>
        <v>#N/A</v>
      </c>
      <c r="N8" s="8" t="e">
        <f t="shared" si="4"/>
        <v>#N/A</v>
      </c>
      <c r="O8" s="11" t="s">
        <v>11</v>
      </c>
      <c r="P8" s="12">
        <f>AVERAGEIF(wrnGrasNat,"&lt;&gt;#N/A")</f>
        <v>15.583333333333334</v>
      </c>
      <c r="Q8" s="11"/>
      <c r="R8" s="12">
        <f>AVERAGEIF(wrnGrasDroog,"&lt;&gt;#N/A")</f>
        <v>8</v>
      </c>
      <c r="S8" s="23"/>
      <c r="T8" s="28" t="e">
        <f>AVERAGEIF(wrnBouwNat,"&lt;&gt;#N/A")</f>
        <v>#DIV/0!</v>
      </c>
      <c r="U8" s="23"/>
      <c r="V8" s="28" t="e">
        <f>AVERAGEIF(wrnBouwDroog,"&lt;&gt;#N/A")</f>
        <v>#DIV/0!</v>
      </c>
    </row>
    <row r="9" spans="1:22" x14ac:dyDescent="0.25">
      <c r="A9" s="14">
        <v>30</v>
      </c>
      <c r="B9" s="14">
        <v>110</v>
      </c>
      <c r="C9" s="16">
        <f>Input!AK11</f>
        <v>10</v>
      </c>
      <c r="D9" s="16">
        <f>Input!AL11</f>
        <v>7</v>
      </c>
      <c r="E9" s="16" t="e">
        <f>Input!AM11</f>
        <v>#N/A</v>
      </c>
      <c r="F9" s="16" t="e">
        <f>Input!AN11</f>
        <v>#N/A</v>
      </c>
      <c r="G9" s="10">
        <f t="shared" si="0"/>
        <v>8.2401873412740159</v>
      </c>
      <c r="H9" s="10">
        <f t="shared" si="5"/>
        <v>3.0969405938122172</v>
      </c>
      <c r="I9" s="10">
        <f t="shared" si="1"/>
        <v>7.1776791550649932</v>
      </c>
      <c r="J9" s="10">
        <f t="shared" si="6"/>
        <v>3.1569882144609901E-2</v>
      </c>
      <c r="K9" s="10" t="e">
        <f t="shared" si="2"/>
        <v>#N/A</v>
      </c>
      <c r="L9" s="33" t="e">
        <f t="shared" si="7"/>
        <v>#N/A</v>
      </c>
      <c r="M9" s="10" t="e">
        <f t="shared" si="3"/>
        <v>#N/A</v>
      </c>
      <c r="N9" s="8" t="e">
        <f t="shared" si="4"/>
        <v>#N/A</v>
      </c>
      <c r="O9" s="11" t="s">
        <v>12</v>
      </c>
      <c r="P9" s="12">
        <f>COUNT(wrnGrasNat)-COUNT(prmGrasNat)</f>
        <v>9</v>
      </c>
      <c r="Q9" s="11"/>
      <c r="R9" s="12">
        <f>COUNT(wrnGrasDroog)-COUNT(prmGrasDroog)</f>
        <v>8</v>
      </c>
      <c r="S9" s="23"/>
      <c r="T9" s="28">
        <f>COUNT(wrnBouwNat)-COUNT(prmBouwNat)</f>
        <v>0</v>
      </c>
      <c r="U9" s="23"/>
      <c r="V9" s="28">
        <f>COUNT(wrnBouwDroog)-COUNT(prmBouwDroog)</f>
        <v>-1</v>
      </c>
    </row>
    <row r="10" spans="1:22" x14ac:dyDescent="0.25">
      <c r="A10" s="14">
        <v>50</v>
      </c>
      <c r="B10" s="14">
        <v>110</v>
      </c>
      <c r="C10" s="16">
        <f>Input!AK12</f>
        <v>1</v>
      </c>
      <c r="D10" s="16">
        <f>Input!AL12</f>
        <v>7</v>
      </c>
      <c r="E10" s="16" t="e">
        <f>Input!AM12</f>
        <v>#N/A</v>
      </c>
      <c r="F10" s="16" t="e">
        <f>Input!AN12</f>
        <v>#N/A</v>
      </c>
      <c r="G10" s="10">
        <f t="shared" si="0"/>
        <v>1.8000802526851349</v>
      </c>
      <c r="H10" s="10">
        <f t="shared" si="5"/>
        <v>0.64012841073670934</v>
      </c>
      <c r="I10" s="10">
        <f t="shared" si="1"/>
        <v>7.1776791550649932</v>
      </c>
      <c r="J10" s="10">
        <f t="shared" si="6"/>
        <v>3.1569882144609901E-2</v>
      </c>
      <c r="K10" s="10" t="e">
        <f t="shared" si="2"/>
        <v>#N/A</v>
      </c>
      <c r="L10" s="33" t="e">
        <f t="shared" si="7"/>
        <v>#N/A</v>
      </c>
      <c r="M10" s="10" t="e">
        <f t="shared" si="3"/>
        <v>#N/A</v>
      </c>
      <c r="N10" s="8" t="e">
        <f t="shared" si="4"/>
        <v>#N/A</v>
      </c>
      <c r="O10" s="11" t="s">
        <v>14</v>
      </c>
      <c r="P10" s="12">
        <f>SUMIF(SQRgrasNat,"&lt;&gt;#N/A")</f>
        <v>42.729716317991205</v>
      </c>
      <c r="Q10" s="11"/>
      <c r="R10" s="12">
        <f>SUMIF(SQRgraDrg,"&lt;&gt;#N/A")</f>
        <v>5.854995506430698</v>
      </c>
      <c r="S10" s="23"/>
      <c r="T10" s="28">
        <f>SUMIF(SQRbouwNat,"&lt;&gt;#N/A")</f>
        <v>0</v>
      </c>
      <c r="U10" s="23"/>
      <c r="V10" s="28">
        <f>SUMIF(SQRbouwDroog,"&lt;&gt;#N/A")</f>
        <v>0</v>
      </c>
    </row>
    <row r="11" spans="1:22" x14ac:dyDescent="0.25">
      <c r="A11" s="14">
        <v>25</v>
      </c>
      <c r="B11" s="14">
        <v>140</v>
      </c>
      <c r="C11" s="16">
        <f>Input!AK13</f>
        <v>10</v>
      </c>
      <c r="D11" s="16">
        <f>Input!AL13</f>
        <v>14</v>
      </c>
      <c r="E11" s="16" t="e">
        <f>Input!AM13</f>
        <v>#N/A</v>
      </c>
      <c r="F11" s="16" t="e">
        <f>Input!AN13</f>
        <v>#N/A</v>
      </c>
      <c r="G11" s="10">
        <f t="shared" si="0"/>
        <v>10.902287716855424</v>
      </c>
      <c r="H11" s="10">
        <f t="shared" si="5"/>
        <v>0.8141231239881741</v>
      </c>
      <c r="I11" s="10">
        <f t="shared" si="1"/>
        <v>14.843598717752759</v>
      </c>
      <c r="J11" s="10">
        <f t="shared" si="6"/>
        <v>0.71165879659409848</v>
      </c>
      <c r="K11" s="10" t="e">
        <f t="shared" si="2"/>
        <v>#N/A</v>
      </c>
      <c r="L11" s="33" t="e">
        <f t="shared" si="7"/>
        <v>#N/A</v>
      </c>
      <c r="M11" s="10" t="e">
        <f t="shared" si="3"/>
        <v>#N/A</v>
      </c>
      <c r="N11" s="8" t="e">
        <f t="shared" si="4"/>
        <v>#N/A</v>
      </c>
      <c r="O11" s="11" t="s">
        <v>13</v>
      </c>
      <c r="P11" s="12">
        <f>SQRT(P10/P9)</f>
        <v>2.1789323664479761</v>
      </c>
      <c r="Q11" s="11"/>
      <c r="R11" s="12">
        <f>SQRT(R10/R9)</f>
        <v>0.85549660332688482</v>
      </c>
      <c r="S11" s="23"/>
      <c r="T11" s="28" t="e">
        <f>SQRT(T10/T9)</f>
        <v>#DIV/0!</v>
      </c>
      <c r="U11" s="23"/>
      <c r="V11" s="28">
        <f>SQRT(V10/V9)</f>
        <v>0</v>
      </c>
    </row>
    <row r="12" spans="1:22" x14ac:dyDescent="0.25">
      <c r="A12" s="14">
        <v>35</v>
      </c>
      <c r="B12" s="14">
        <v>150</v>
      </c>
      <c r="C12" s="16">
        <f>Input!AK14</f>
        <v>5</v>
      </c>
      <c r="D12" s="16">
        <f>Input!AL14</f>
        <v>17</v>
      </c>
      <c r="E12" s="16" t="e">
        <f>Input!AM14</f>
        <v>#N/A</v>
      </c>
      <c r="F12" s="16" t="e">
        <f>Input!AN14</f>
        <v>#N/A</v>
      </c>
      <c r="G12" s="10">
        <f t="shared" si="0"/>
        <v>6.1068561392355907</v>
      </c>
      <c r="H12" s="10">
        <f t="shared" si="5"/>
        <v>1.2251305129635173</v>
      </c>
      <c r="I12" s="10">
        <f t="shared" si="1"/>
        <v>17.576184568832261</v>
      </c>
      <c r="J12" s="10">
        <f t="shared" si="6"/>
        <v>0.33198865736041838</v>
      </c>
      <c r="K12" s="10" t="e">
        <f t="shared" si="2"/>
        <v>#N/A</v>
      </c>
      <c r="L12" s="33" t="e">
        <f t="shared" si="7"/>
        <v>#N/A</v>
      </c>
      <c r="M12" s="10" t="e">
        <f t="shared" si="3"/>
        <v>#N/A</v>
      </c>
      <c r="N12" s="8" t="e">
        <f t="shared" si="4"/>
        <v>#N/A</v>
      </c>
      <c r="O12" s="11" t="s">
        <v>15</v>
      </c>
      <c r="P12" s="17">
        <f t="array" ref="P12">1-P10/(SUMIF(wrnGrasNat,"&lt;&gt;#N/A")-P8)^2</f>
        <v>0.99854580074351784</v>
      </c>
      <c r="Q12" s="11"/>
      <c r="R12" s="17">
        <f t="array" ref="R12">1-R10/(SUMIF(wrnGrasDroog,"&lt;&gt;#N/A")-R8)^2</f>
        <v>0.99924393136538858</v>
      </c>
      <c r="S12" s="23"/>
      <c r="T12" s="17" t="e">
        <f t="array" ref="T12">1-T10/(SUMIF(wrnBouwNat,"&lt;&gt;#N/A")-T8)^2</f>
        <v>#DIV/0!</v>
      </c>
      <c r="U12" s="23"/>
      <c r="V12" s="17" t="e">
        <f t="array" ref="V12">1-V10/(SUMIF(wrnBouwDroog,"&lt;&gt;#N/A")-V8)^2</f>
        <v>#DIV/0!</v>
      </c>
    </row>
    <row r="13" spans="1:22" x14ac:dyDescent="0.25">
      <c r="A13" s="14">
        <v>60</v>
      </c>
      <c r="B13" s="14">
        <v>170</v>
      </c>
      <c r="C13" s="16">
        <f>Input!AK15</f>
        <v>1</v>
      </c>
      <c r="D13" s="16">
        <f>Input!AL15</f>
        <v>24</v>
      </c>
      <c r="E13" s="16" t="e">
        <f>Input!AM15</f>
        <v>#N/A</v>
      </c>
      <c r="F13" s="16" t="e">
        <f>Input!AN15</f>
        <v>#N/A</v>
      </c>
      <c r="G13" s="10">
        <f t="shared" ref="G13:G15" si="8">MIN(MAX(0,AgrasNT+BgrasNT*10000*(A13+60)^-3+CgrasNT*EXP(-0.2*B13)),40)</f>
        <v>7.0112323824411248E-3</v>
      </c>
      <c r="H13" s="10">
        <f t="shared" si="5"/>
        <v>0.98602669261463827</v>
      </c>
      <c r="I13" s="10">
        <f t="shared" ref="I13:I15" si="9">MAX(MIN(Agras*(1-(1/(1+(MAX(Bgras*(B13-Cgras),0.01))^Dgras))),40),0)</f>
        <v>22.699181984521442</v>
      </c>
      <c r="J13" s="10">
        <f t="shared" si="6"/>
        <v>1.6921275093935753</v>
      </c>
      <c r="K13" s="10" t="e">
        <f t="shared" ref="K13:K15" si="10">MIN(MAX(AbouwNT+BbouwNT*10000*(A13+60)^-2+CbouwNT*EXP(-0.2*B13),0),45)</f>
        <v>#N/A</v>
      </c>
      <c r="L13" s="33" t="e">
        <f t="shared" si="7"/>
        <v>#N/A</v>
      </c>
      <c r="M13" s="10" t="e">
        <f t="shared" ref="M13:M15" si="11">MAX(MIN(Abouw*(1-(1/(1+(MAX(Bbouw*(B13-Cbouw),0.01))^Dbouw))),40),0)</f>
        <v>#N/A</v>
      </c>
      <c r="N13" s="8" t="e">
        <f t="shared" si="4"/>
        <v>#N/A</v>
      </c>
      <c r="O13" s="11" t="s">
        <v>17</v>
      </c>
      <c r="P13" s="12">
        <f>TINV(0.05,P9)</f>
        <v>2.2621571627982053</v>
      </c>
      <c r="Q13" s="11"/>
      <c r="R13" s="12">
        <f>TINV(0.05,R9)</f>
        <v>2.3060041352041671</v>
      </c>
      <c r="S13" s="23"/>
      <c r="T13" s="28" t="e">
        <f>TINV(0.05,T9)</f>
        <v>#NUM!</v>
      </c>
      <c r="U13" s="23"/>
      <c r="V13" s="28" t="e">
        <f>TINV(0.05,V9)</f>
        <v>#NUM!</v>
      </c>
    </row>
    <row r="14" spans="1:22" x14ac:dyDescent="0.25">
      <c r="A14" s="14">
        <v>100</v>
      </c>
      <c r="B14" s="14">
        <v>200</v>
      </c>
      <c r="C14" s="16" t="e">
        <f>Input!AK16</f>
        <v>#N/A</v>
      </c>
      <c r="D14" s="16" t="e">
        <f>Input!AL16</f>
        <v>#N/A</v>
      </c>
      <c r="E14" s="16" t="e">
        <f>Input!AM16</f>
        <v>#N/A</v>
      </c>
      <c r="F14" s="16" t="e">
        <f>Input!AN16</f>
        <v>#N/A</v>
      </c>
      <c r="G14" s="10">
        <f t="shared" si="8"/>
        <v>0</v>
      </c>
      <c r="H14" s="10" t="e">
        <f t="shared" si="5"/>
        <v>#N/A</v>
      </c>
      <c r="I14" s="10">
        <f t="shared" si="9"/>
        <v>28.767865041987754</v>
      </c>
      <c r="J14" s="10" t="e">
        <f t="shared" si="6"/>
        <v>#N/A</v>
      </c>
      <c r="K14" s="10" t="e">
        <f t="shared" si="10"/>
        <v>#N/A</v>
      </c>
      <c r="L14" s="33" t="e">
        <f t="shared" si="7"/>
        <v>#N/A</v>
      </c>
      <c r="M14" s="10" t="e">
        <f t="shared" si="11"/>
        <v>#N/A</v>
      </c>
      <c r="N14" s="8" t="e">
        <f t="shared" si="4"/>
        <v>#N/A</v>
      </c>
      <c r="O14" s="11" t="s">
        <v>16</v>
      </c>
      <c r="P14" s="12">
        <f>P13*P11</f>
        <v>4.9290874600131334</v>
      </c>
      <c r="Q14" s="11"/>
      <c r="R14" s="12">
        <f>R13*R11</f>
        <v>1.9727787049249155</v>
      </c>
      <c r="S14" s="23"/>
      <c r="T14" s="28" t="e">
        <f>T13*T11</f>
        <v>#NUM!</v>
      </c>
      <c r="U14" s="23"/>
      <c r="V14" s="28" t="e">
        <f>V13*V11</f>
        <v>#NUM!</v>
      </c>
    </row>
    <row r="15" spans="1:22" x14ac:dyDescent="0.25">
      <c r="A15" s="14">
        <v>160</v>
      </c>
      <c r="B15" s="14">
        <v>260</v>
      </c>
      <c r="C15" s="16" t="e">
        <f>Input!AK17</f>
        <v>#N/A</v>
      </c>
      <c r="D15" s="16" t="e">
        <f>Input!AL17</f>
        <v>#N/A</v>
      </c>
      <c r="E15" s="16" t="e">
        <f>Input!AM17</f>
        <v>#N/A</v>
      </c>
      <c r="F15" s="16" t="e">
        <f>Input!AN17</f>
        <v>#N/A</v>
      </c>
      <c r="G15" s="10">
        <f t="shared" si="8"/>
        <v>0</v>
      </c>
      <c r="H15" s="10" t="e">
        <f t="shared" si="5"/>
        <v>#N/A</v>
      </c>
      <c r="I15" s="10">
        <f t="shared" si="9"/>
        <v>35.316623407239803</v>
      </c>
      <c r="J15" s="10" t="e">
        <f t="shared" si="6"/>
        <v>#N/A</v>
      </c>
      <c r="K15" s="10" t="e">
        <f t="shared" si="10"/>
        <v>#N/A</v>
      </c>
      <c r="L15" s="33" t="e">
        <f t="shared" si="7"/>
        <v>#N/A</v>
      </c>
      <c r="M15" s="10" t="e">
        <f t="shared" si="11"/>
        <v>#N/A</v>
      </c>
      <c r="N15" s="8" t="e">
        <f t="shared" si="4"/>
        <v>#N/A</v>
      </c>
      <c r="O15" s="22"/>
      <c r="P15" s="22"/>
      <c r="Q15" s="11"/>
      <c r="R15" s="22"/>
      <c r="S15" s="27"/>
      <c r="T15" s="27"/>
      <c r="U15" s="27"/>
      <c r="V15" s="27"/>
    </row>
  </sheetData>
  <hyperlinks>
    <hyperlink ref="K2:M5" r:id="rId1" display="=@na()"/>
    <hyperlink ref="L3:L15" r:id="rId2" display="=@na()"/>
    <hyperlink ref="K3:K15" r:id="rId3" display="=@na()"/>
    <hyperlink ref="M3:M15" r:id="rId4" display="=@na()"/>
  </hyperlinks>
  <pageMargins left="0.7" right="0.7" top="0.75" bottom="0.75" header="0.3" footer="0.3"/>
  <drawing r:id="rId5"/>
  <legacyDrawing r:id="rId6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-0.499984740745262"/>
  </sheetPr>
  <dimension ref="A1:V15"/>
  <sheetViews>
    <sheetView topLeftCell="B1" zoomScale="93" zoomScaleNormal="93" workbookViewId="0">
      <selection activeCell="F7" sqref="F7"/>
    </sheetView>
    <sheetView workbookViewId="1"/>
  </sheetViews>
  <sheetFormatPr defaultRowHeight="15" x14ac:dyDescent="0.25"/>
  <cols>
    <col min="1" max="1" width="4.85546875" bestFit="1" customWidth="1"/>
    <col min="2" max="2" width="4.42578125" bestFit="1" customWidth="1"/>
    <col min="3" max="3" width="10" style="1" bestFit="1" customWidth="1"/>
    <col min="4" max="4" width="10.140625" style="1" bestFit="1" customWidth="1"/>
    <col min="5" max="5" width="11.140625" style="1" bestFit="1" customWidth="1"/>
    <col min="6" max="6" width="11.28515625" style="1" bestFit="1" customWidth="1"/>
    <col min="7" max="7" width="13.140625" style="32" bestFit="1" customWidth="1"/>
    <col min="8" max="8" width="7.42578125" style="32" hidden="1" customWidth="1"/>
    <col min="9" max="9" width="13.28515625" style="32" bestFit="1" customWidth="1"/>
    <col min="10" max="10" width="7.42578125" style="32" hidden="1" customWidth="1"/>
    <col min="11" max="11" width="14.28515625" style="32" bestFit="1" customWidth="1"/>
    <col min="12" max="12" width="7.42578125" style="32" hidden="1" customWidth="1"/>
    <col min="13" max="13" width="14.42578125" style="32" bestFit="1" customWidth="1"/>
    <col min="14" max="14" width="7.42578125" style="9" hidden="1" customWidth="1"/>
    <col min="15" max="15" width="10.85546875" bestFit="1" customWidth="1"/>
    <col min="16" max="16" width="10.7109375" customWidth="1"/>
    <col min="17" max="17" width="10.85546875" style="1" bestFit="1" customWidth="1"/>
    <col min="18" max="18" width="10.85546875" bestFit="1" customWidth="1"/>
    <col min="19" max="20" width="10.5703125" customWidth="1"/>
    <col min="22" max="22" width="10.85546875" bestFit="1" customWidth="1"/>
  </cols>
  <sheetData>
    <row r="1" spans="1:22" s="3" customFormat="1" x14ac:dyDescent="0.25">
      <c r="A1" s="13" t="s">
        <v>0</v>
      </c>
      <c r="B1" s="13" t="s">
        <v>1</v>
      </c>
      <c r="C1" s="5" t="s">
        <v>5</v>
      </c>
      <c r="D1" s="5" t="s">
        <v>2</v>
      </c>
      <c r="E1" s="5" t="s">
        <v>3</v>
      </c>
      <c r="F1" s="5" t="s">
        <v>4</v>
      </c>
      <c r="G1" s="31" t="s">
        <v>18</v>
      </c>
      <c r="H1" s="31" t="s">
        <v>116</v>
      </c>
      <c r="I1" s="31" t="s">
        <v>10</v>
      </c>
      <c r="J1" s="31" t="s">
        <v>116</v>
      </c>
      <c r="K1" s="31" t="s">
        <v>22</v>
      </c>
      <c r="L1" s="31" t="s">
        <v>116</v>
      </c>
      <c r="M1" s="31" t="s">
        <v>23</v>
      </c>
      <c r="N1" s="2" t="s">
        <v>116</v>
      </c>
      <c r="O1" s="5" t="s">
        <v>5</v>
      </c>
      <c r="P1" s="13"/>
      <c r="Q1" s="5" t="s">
        <v>2</v>
      </c>
      <c r="R1" s="5"/>
      <c r="S1" s="15" t="str">
        <f>E1</f>
        <v>Bouwla-nat</v>
      </c>
      <c r="T1" s="13"/>
      <c r="U1" s="13" t="str">
        <f>F1</f>
        <v>Bouwla-dro</v>
      </c>
      <c r="V1" s="13"/>
    </row>
    <row r="2" spans="1:22" x14ac:dyDescent="0.25">
      <c r="A2" s="14">
        <v>5</v>
      </c>
      <c r="B2" s="14">
        <v>70</v>
      </c>
      <c r="C2" s="16">
        <f>Input!AO4</f>
        <v>32</v>
      </c>
      <c r="D2" s="16">
        <f>Input!AP4</f>
        <v>2</v>
      </c>
      <c r="E2" s="16" t="e">
        <f>Input!AQ4</f>
        <v>#N/A</v>
      </c>
      <c r="F2" s="16" t="e">
        <f>Input!AR4</f>
        <v>#N/A</v>
      </c>
      <c r="G2" s="10">
        <f t="shared" ref="G2:G12" si="0">MIN(MAX(0,AgrasNT+BgrasNT*10000*(A2+60)^-3+CgrasNT*EXP(-0.2*B2)),40)</f>
        <v>33.768134151780814</v>
      </c>
      <c r="H2" s="10">
        <f>(G2-C2)^2</f>
        <v>3.1262983786936571</v>
      </c>
      <c r="I2" s="10">
        <f t="shared" ref="I2:I12" si="1">MAX(MIN(Agras*(1-(1/(1+(MAX(Bgras*(B2-Cgras),0.01))^Dgras))),40),0)</f>
        <v>1.3164958019210271</v>
      </c>
      <c r="J2" s="10">
        <f>(I2-D2)^2</f>
        <v>0.46717798879157979</v>
      </c>
      <c r="K2" s="10" t="e">
        <f t="shared" ref="K2:K12" si="2">MIN(MAX(AbouwNT+BbouwNT*10000*(A2+60)^-2+CbouwNT*EXP(-0.2*B2),0),45)</f>
        <v>#N/A</v>
      </c>
      <c r="L2" s="33" t="e">
        <f>(K2-E2)^2</f>
        <v>#N/A</v>
      </c>
      <c r="M2" s="10" t="e">
        <f t="shared" ref="M2:M12" si="3">MAX(MIN(Abouw*(1-(1/(1+(MAX(Bbouw*(B2-Cbouw),0.01))^Dbouw))),40),0)</f>
        <v>#N/A</v>
      </c>
      <c r="N2" s="8" t="e">
        <f t="shared" ref="N2:N15" si="4">(M2-F2)^2</f>
        <v>#N/A</v>
      </c>
      <c r="O2" s="11" t="s">
        <v>19</v>
      </c>
      <c r="P2" s="18">
        <v>-4</v>
      </c>
      <c r="Q2" s="11" t="s">
        <v>6</v>
      </c>
      <c r="R2" s="18">
        <v>40</v>
      </c>
      <c r="S2" s="23" t="s">
        <v>24</v>
      </c>
      <c r="T2" s="24" t="e">
        <f>NA()</f>
        <v>#N/A</v>
      </c>
      <c r="U2" s="23" t="s">
        <v>28</v>
      </c>
      <c r="V2" s="24">
        <v>40</v>
      </c>
    </row>
    <row r="3" spans="1:22" x14ac:dyDescent="0.25">
      <c r="A3" s="14">
        <v>10</v>
      </c>
      <c r="B3" s="14">
        <v>70</v>
      </c>
      <c r="C3" s="16">
        <f>Input!AO5</f>
        <v>27</v>
      </c>
      <c r="D3" s="16">
        <f>Input!AP5</f>
        <v>2</v>
      </c>
      <c r="E3" s="16" t="e">
        <f>Input!AQ5</f>
        <v>#N/A</v>
      </c>
      <c r="F3" s="16" t="e">
        <f>Input!AR5</f>
        <v>#N/A</v>
      </c>
      <c r="G3" s="10">
        <f t="shared" si="0"/>
        <v>27.219298988410731</v>
      </c>
      <c r="H3" s="10">
        <f t="shared" ref="H3:H15" si="5">(G3-C3)^2</f>
        <v>4.8092046317970039E-2</v>
      </c>
      <c r="I3" s="10">
        <f t="shared" si="1"/>
        <v>1.3164958019210271</v>
      </c>
      <c r="J3" s="10">
        <f t="shared" ref="J3:J15" si="6">(I3-D3)^2</f>
        <v>0.46717798879157979</v>
      </c>
      <c r="K3" s="10" t="e">
        <f t="shared" si="2"/>
        <v>#N/A</v>
      </c>
      <c r="L3" s="33" t="e">
        <f t="shared" ref="L3:L15" si="7">(K3-E3)^2</f>
        <v>#N/A</v>
      </c>
      <c r="M3" s="10" t="e">
        <f t="shared" si="3"/>
        <v>#N/A</v>
      </c>
      <c r="N3" s="8" t="e">
        <f t="shared" si="4"/>
        <v>#N/A</v>
      </c>
      <c r="O3" s="11" t="s">
        <v>20</v>
      </c>
      <c r="P3" s="18">
        <v>902.19602612357562</v>
      </c>
      <c r="Q3" s="11" t="s">
        <v>7</v>
      </c>
      <c r="R3" s="29">
        <v>6.2835772736468684E-3</v>
      </c>
      <c r="S3" s="23" t="s">
        <v>25</v>
      </c>
      <c r="T3" s="24" t="e">
        <f>NA()</f>
        <v>#N/A</v>
      </c>
      <c r="U3" s="23" t="s">
        <v>29</v>
      </c>
      <c r="V3" s="30" t="e">
        <f>NA()</f>
        <v>#N/A</v>
      </c>
    </row>
    <row r="4" spans="1:22" x14ac:dyDescent="0.25">
      <c r="A4" s="14">
        <v>15</v>
      </c>
      <c r="B4" s="14">
        <v>70</v>
      </c>
      <c r="C4" s="16">
        <f>Input!AO6</f>
        <v>23</v>
      </c>
      <c r="D4" s="16">
        <f>Input!AP6</f>
        <v>2</v>
      </c>
      <c r="E4" s="16" t="e">
        <f>Input!AQ6</f>
        <v>#N/A</v>
      </c>
      <c r="F4" s="16" t="e">
        <f>Input!AR6</f>
        <v>#N/A</v>
      </c>
      <c r="G4" s="10">
        <f t="shared" si="0"/>
        <v>22.301595133673867</v>
      </c>
      <c r="H4" s="10">
        <f t="shared" si="5"/>
        <v>0.48776935730802318</v>
      </c>
      <c r="I4" s="10">
        <f t="shared" si="1"/>
        <v>1.3164958019210271</v>
      </c>
      <c r="J4" s="10">
        <f t="shared" si="6"/>
        <v>0.46717798879157979</v>
      </c>
      <c r="K4" s="10" t="e">
        <f t="shared" si="2"/>
        <v>#N/A</v>
      </c>
      <c r="L4" s="33" t="e">
        <f t="shared" si="7"/>
        <v>#N/A</v>
      </c>
      <c r="M4" s="10" t="e">
        <f t="shared" si="3"/>
        <v>#N/A</v>
      </c>
      <c r="N4" s="8" t="e">
        <f t="shared" si="4"/>
        <v>#N/A</v>
      </c>
      <c r="O4" s="11" t="s">
        <v>21</v>
      </c>
      <c r="P4" s="19">
        <v>5912252.6195867714</v>
      </c>
      <c r="Q4" s="11" t="s">
        <v>8</v>
      </c>
      <c r="R4" s="18">
        <v>0</v>
      </c>
      <c r="S4" s="23" t="s">
        <v>26</v>
      </c>
      <c r="T4" s="25" t="e">
        <f>NA()</f>
        <v>#N/A</v>
      </c>
      <c r="U4" s="23" t="s">
        <v>30</v>
      </c>
      <c r="V4" s="24" t="e">
        <f>NA()</f>
        <v>#N/A</v>
      </c>
    </row>
    <row r="5" spans="1:22" x14ac:dyDescent="0.25">
      <c r="A5" s="14">
        <v>25</v>
      </c>
      <c r="B5" s="14">
        <v>75</v>
      </c>
      <c r="C5" s="16">
        <f>Input!AO7</f>
        <v>16</v>
      </c>
      <c r="D5" s="16">
        <f>Input!AP7</f>
        <v>3</v>
      </c>
      <c r="E5" s="16" t="e">
        <f>Input!AQ7</f>
        <v>#N/A</v>
      </c>
      <c r="F5" s="16" t="e">
        <f>Input!AR7</f>
        <v>#N/A</v>
      </c>
      <c r="G5" s="10">
        <f t="shared" si="0"/>
        <v>12.499327360529406</v>
      </c>
      <c r="H5" s="10">
        <f t="shared" si="5"/>
        <v>12.254708928738012</v>
      </c>
      <c r="I5" s="10">
        <f t="shared" si="1"/>
        <v>1.7301159869944227</v>
      </c>
      <c r="J5" s="10">
        <f t="shared" si="6"/>
        <v>1.6126054064871491</v>
      </c>
      <c r="K5" s="10" t="e">
        <f t="shared" si="2"/>
        <v>#N/A</v>
      </c>
      <c r="L5" s="33" t="e">
        <f t="shared" si="7"/>
        <v>#N/A</v>
      </c>
      <c r="M5" s="10" t="e">
        <f t="shared" si="3"/>
        <v>#N/A</v>
      </c>
      <c r="N5" s="8" t="e">
        <f t="shared" si="4"/>
        <v>#N/A</v>
      </c>
      <c r="O5" s="11"/>
      <c r="P5" s="21"/>
      <c r="Q5" s="11" t="s">
        <v>9</v>
      </c>
      <c r="R5" s="20">
        <v>4.1158590140273681</v>
      </c>
      <c r="S5" s="27"/>
      <c r="T5" s="27"/>
      <c r="U5" s="23" t="s">
        <v>27</v>
      </c>
      <c r="V5" s="26" t="e">
        <f>NA()</f>
        <v>#N/A</v>
      </c>
    </row>
    <row r="6" spans="1:22" x14ac:dyDescent="0.25">
      <c r="A6" s="14">
        <v>10</v>
      </c>
      <c r="B6" s="14">
        <v>105</v>
      </c>
      <c r="C6" s="16">
        <f>Input!AO8</f>
        <v>22</v>
      </c>
      <c r="D6" s="16">
        <f>Input!AP8</f>
        <v>6</v>
      </c>
      <c r="E6" s="16" t="e">
        <f>Input!AQ8</f>
        <v>#N/A</v>
      </c>
      <c r="F6" s="16" t="e">
        <f>Input!AR8</f>
        <v>#N/A</v>
      </c>
      <c r="G6" s="10">
        <f t="shared" si="0"/>
        <v>22.30757414190434</v>
      </c>
      <c r="H6" s="10">
        <f t="shared" si="5"/>
        <v>9.4601852768190844E-2</v>
      </c>
      <c r="I6" s="10">
        <f t="shared" si="1"/>
        <v>6.1182390318119717</v>
      </c>
      <c r="J6" s="10">
        <f t="shared" si="6"/>
        <v>1.3980468643832457E-2</v>
      </c>
      <c r="K6" s="10" t="e">
        <f t="shared" si="2"/>
        <v>#N/A</v>
      </c>
      <c r="L6" s="33" t="e">
        <f t="shared" si="7"/>
        <v>#N/A</v>
      </c>
      <c r="M6" s="10" t="e">
        <f t="shared" si="3"/>
        <v>#N/A</v>
      </c>
      <c r="N6" s="8" t="e">
        <f t="shared" si="4"/>
        <v>#N/A</v>
      </c>
      <c r="O6" s="11"/>
      <c r="P6" s="21"/>
      <c r="Q6" s="11"/>
      <c r="R6" s="20"/>
      <c r="S6" s="27"/>
      <c r="T6" s="27"/>
      <c r="U6" s="23"/>
      <c r="V6" s="26"/>
    </row>
    <row r="7" spans="1:22" x14ac:dyDescent="0.25">
      <c r="A7" s="14">
        <v>15</v>
      </c>
      <c r="B7" s="14">
        <v>105</v>
      </c>
      <c r="C7" s="16">
        <f>Input!AO9</f>
        <v>18</v>
      </c>
      <c r="D7" s="16">
        <f>Input!AP9</f>
        <v>6</v>
      </c>
      <c r="E7" s="16" t="e">
        <f>Input!AQ9</f>
        <v>#N/A</v>
      </c>
      <c r="F7" s="16" t="e">
        <f>Input!AR9</f>
        <v>#N/A</v>
      </c>
      <c r="G7" s="10">
        <f t="shared" si="0"/>
        <v>17.389870287167476</v>
      </c>
      <c r="H7" s="10">
        <f t="shared" si="5"/>
        <v>0.3722582664810985</v>
      </c>
      <c r="I7" s="10">
        <f t="shared" si="1"/>
        <v>6.1182390318119717</v>
      </c>
      <c r="J7" s="10">
        <f t="shared" si="6"/>
        <v>1.3980468643832457E-2</v>
      </c>
      <c r="K7" s="10" t="e">
        <f t="shared" si="2"/>
        <v>#N/A</v>
      </c>
      <c r="L7" s="33" t="e">
        <f t="shared" si="7"/>
        <v>#N/A</v>
      </c>
      <c r="M7" s="10" t="e">
        <f t="shared" si="3"/>
        <v>#N/A</v>
      </c>
      <c r="N7" s="8" t="e">
        <f t="shared" si="4"/>
        <v>#N/A</v>
      </c>
      <c r="O7" s="22"/>
      <c r="P7" s="22"/>
      <c r="Q7" s="11"/>
      <c r="R7" s="22"/>
      <c r="S7" s="27"/>
      <c r="T7" s="27"/>
      <c r="U7" s="27"/>
      <c r="V7" s="27"/>
    </row>
    <row r="8" spans="1:22" x14ac:dyDescent="0.25">
      <c r="A8" s="14">
        <v>20</v>
      </c>
      <c r="B8" s="14">
        <v>105</v>
      </c>
      <c r="C8" s="16">
        <f>Input!AO10</f>
        <v>15</v>
      </c>
      <c r="D8" s="16">
        <f>Input!AP10</f>
        <v>6</v>
      </c>
      <c r="E8" s="16" t="e">
        <f>Input!AQ10</f>
        <v>#N/A</v>
      </c>
      <c r="F8" s="16" t="e">
        <f>Input!AR10</f>
        <v>#N/A</v>
      </c>
      <c r="G8" s="10">
        <f t="shared" si="0"/>
        <v>13.625499136501398</v>
      </c>
      <c r="H8" s="10">
        <f t="shared" si="5"/>
        <v>1.889252623758402</v>
      </c>
      <c r="I8" s="10">
        <f t="shared" si="1"/>
        <v>6.1182390318119717</v>
      </c>
      <c r="J8" s="10">
        <f t="shared" si="6"/>
        <v>1.3980468643832457E-2</v>
      </c>
      <c r="K8" s="10" t="e">
        <f t="shared" si="2"/>
        <v>#N/A</v>
      </c>
      <c r="L8" s="33" t="e">
        <f t="shared" si="7"/>
        <v>#N/A</v>
      </c>
      <c r="M8" s="10" t="e">
        <f t="shared" si="3"/>
        <v>#N/A</v>
      </c>
      <c r="N8" s="8" t="e">
        <f t="shared" si="4"/>
        <v>#N/A</v>
      </c>
      <c r="O8" s="11" t="s">
        <v>11</v>
      </c>
      <c r="P8" s="12">
        <f>AVERAGEIF(wrnGrasNat,"&lt;&gt;#N/A")</f>
        <v>14.916666666666666</v>
      </c>
      <c r="Q8" s="11"/>
      <c r="R8" s="12">
        <f>AVERAGEIF(wrnGrasDroog,"&lt;&gt;#N/A")</f>
        <v>8</v>
      </c>
      <c r="S8" s="23"/>
      <c r="T8" s="28" t="e">
        <f>AVERAGEIF(wrnBouwNat,"&lt;&gt;#N/A")</f>
        <v>#DIV/0!</v>
      </c>
      <c r="U8" s="23"/>
      <c r="V8" s="28" t="e">
        <f>AVERAGEIF(wrnBouwDroog,"&lt;&gt;#N/A")</f>
        <v>#DIV/0!</v>
      </c>
    </row>
    <row r="9" spans="1:22" x14ac:dyDescent="0.25">
      <c r="A9" s="14">
        <v>30</v>
      </c>
      <c r="B9" s="14">
        <v>110</v>
      </c>
      <c r="C9" s="16">
        <f>Input!AO11</f>
        <v>9</v>
      </c>
      <c r="D9" s="16">
        <f>Input!AP11</f>
        <v>7</v>
      </c>
      <c r="E9" s="16" t="e">
        <f>Input!AQ11</f>
        <v>#N/A</v>
      </c>
      <c r="F9" s="16" t="e">
        <f>Input!AR11</f>
        <v>#N/A</v>
      </c>
      <c r="G9" s="10">
        <f t="shared" si="0"/>
        <v>8.3774520314878238</v>
      </c>
      <c r="H9" s="10">
        <f t="shared" si="5"/>
        <v>0.38756597309863755</v>
      </c>
      <c r="I9" s="10">
        <f t="shared" si="1"/>
        <v>7.1776791550649932</v>
      </c>
      <c r="J9" s="10">
        <f t="shared" si="6"/>
        <v>3.1569882144609901E-2</v>
      </c>
      <c r="K9" s="10" t="e">
        <f t="shared" si="2"/>
        <v>#N/A</v>
      </c>
      <c r="L9" s="33" t="e">
        <f t="shared" si="7"/>
        <v>#N/A</v>
      </c>
      <c r="M9" s="10" t="e">
        <f t="shared" si="3"/>
        <v>#N/A</v>
      </c>
      <c r="N9" s="8" t="e">
        <f t="shared" si="4"/>
        <v>#N/A</v>
      </c>
      <c r="O9" s="11" t="s">
        <v>12</v>
      </c>
      <c r="P9" s="12">
        <f>COUNT(wrnGrasNat)-COUNT(prmGrasNat)</f>
        <v>9</v>
      </c>
      <c r="Q9" s="11"/>
      <c r="R9" s="12">
        <f>COUNT(wrnGrasDroog)-COUNT(prmGrasDroog)</f>
        <v>8</v>
      </c>
      <c r="S9" s="23"/>
      <c r="T9" s="28">
        <f>COUNT(wrnBouwNat)-COUNT(prmBouwNat)</f>
        <v>0</v>
      </c>
      <c r="U9" s="23"/>
      <c r="V9" s="28">
        <f>COUNT(wrnBouwDroog)-COUNT(prmBouwDroog)</f>
        <v>-1</v>
      </c>
    </row>
    <row r="10" spans="1:22" x14ac:dyDescent="0.25">
      <c r="A10" s="14">
        <v>50</v>
      </c>
      <c r="B10" s="14">
        <v>110</v>
      </c>
      <c r="C10" s="16">
        <f>Input!AO12</f>
        <v>1</v>
      </c>
      <c r="D10" s="16">
        <f>Input!AP12</f>
        <v>7</v>
      </c>
      <c r="E10" s="16" t="e">
        <f>Input!AQ12</f>
        <v>#N/A</v>
      </c>
      <c r="F10" s="16" t="e">
        <f>Input!AR12</f>
        <v>#N/A</v>
      </c>
      <c r="G10" s="10">
        <f t="shared" si="0"/>
        <v>2.7799814814162214</v>
      </c>
      <c r="H10" s="10">
        <f t="shared" si="5"/>
        <v>3.1683340741846862</v>
      </c>
      <c r="I10" s="10">
        <f t="shared" si="1"/>
        <v>7.1776791550649932</v>
      </c>
      <c r="J10" s="10">
        <f t="shared" si="6"/>
        <v>3.1569882144609901E-2</v>
      </c>
      <c r="K10" s="10" t="e">
        <f t="shared" si="2"/>
        <v>#N/A</v>
      </c>
      <c r="L10" s="33" t="e">
        <f t="shared" si="7"/>
        <v>#N/A</v>
      </c>
      <c r="M10" s="10" t="e">
        <f t="shared" si="3"/>
        <v>#N/A</v>
      </c>
      <c r="N10" s="8" t="e">
        <f t="shared" si="4"/>
        <v>#N/A</v>
      </c>
      <c r="O10" s="11" t="s">
        <v>14</v>
      </c>
      <c r="P10" s="12">
        <f>SUMIF(SQRgrasNat,"&lt;&gt;#N/A")</f>
        <v>24.673721227843188</v>
      </c>
      <c r="Q10" s="11"/>
      <c r="R10" s="12">
        <f>SUMIF(SQRgraDrg,"&lt;&gt;#N/A")</f>
        <v>5.854995506430698</v>
      </c>
      <c r="S10" s="23"/>
      <c r="T10" s="28">
        <f>SUMIF(SQRbouwNat,"&lt;&gt;#N/A")</f>
        <v>0</v>
      </c>
      <c r="U10" s="23"/>
      <c r="V10" s="28">
        <f>SUMIF(SQRbouwDroog,"&lt;&gt;#N/A")</f>
        <v>0</v>
      </c>
    </row>
    <row r="11" spans="1:22" x14ac:dyDescent="0.25">
      <c r="A11" s="14">
        <v>25</v>
      </c>
      <c r="B11" s="14">
        <v>140</v>
      </c>
      <c r="C11" s="16">
        <f>Input!AO13</f>
        <v>10</v>
      </c>
      <c r="D11" s="16">
        <f>Input!AP13</f>
        <v>14</v>
      </c>
      <c r="E11" s="16" t="e">
        <f>Input!AQ13</f>
        <v>#N/A</v>
      </c>
      <c r="F11" s="16" t="e">
        <f>Input!AR13</f>
        <v>#N/A</v>
      </c>
      <c r="G11" s="10">
        <f t="shared" si="0"/>
        <v>10.690759652772829</v>
      </c>
      <c r="H11" s="10">
        <f t="shared" si="5"/>
        <v>0.47714889789883991</v>
      </c>
      <c r="I11" s="10">
        <f t="shared" si="1"/>
        <v>14.843598717752759</v>
      </c>
      <c r="J11" s="10">
        <f t="shared" si="6"/>
        <v>0.71165879659409848</v>
      </c>
      <c r="K11" s="10" t="e">
        <f t="shared" si="2"/>
        <v>#N/A</v>
      </c>
      <c r="L11" s="33" t="e">
        <f t="shared" si="7"/>
        <v>#N/A</v>
      </c>
      <c r="M11" s="10" t="e">
        <f t="shared" si="3"/>
        <v>#N/A</v>
      </c>
      <c r="N11" s="8" t="e">
        <f t="shared" si="4"/>
        <v>#N/A</v>
      </c>
      <c r="O11" s="11" t="s">
        <v>13</v>
      </c>
      <c r="P11" s="12">
        <f>SQRT(P10/P9)</f>
        <v>1.6557549881765312</v>
      </c>
      <c r="Q11" s="11"/>
      <c r="R11" s="12">
        <f>SQRT(R10/R9)</f>
        <v>0.85549660332688482</v>
      </c>
      <c r="S11" s="23"/>
      <c r="T11" s="28" t="e">
        <f>SQRT(T10/T9)</f>
        <v>#DIV/0!</v>
      </c>
      <c r="U11" s="23"/>
      <c r="V11" s="28">
        <f>SQRT(V10/V9)</f>
        <v>0</v>
      </c>
    </row>
    <row r="12" spans="1:22" x14ac:dyDescent="0.25">
      <c r="A12" s="14">
        <v>35</v>
      </c>
      <c r="B12" s="14">
        <v>150</v>
      </c>
      <c r="C12" s="16">
        <f>Input!AO14</f>
        <v>5</v>
      </c>
      <c r="D12" s="16">
        <f>Input!AP14</f>
        <v>17</v>
      </c>
      <c r="E12" s="16" t="e">
        <f>Input!AQ14</f>
        <v>#N/A</v>
      </c>
      <c r="F12" s="16" t="e">
        <f>Input!AR14</f>
        <v>#N/A</v>
      </c>
      <c r="G12" s="10">
        <f t="shared" si="0"/>
        <v>6.5227709410413297</v>
      </c>
      <c r="H12" s="10">
        <f t="shared" si="5"/>
        <v>2.3188313388798969</v>
      </c>
      <c r="I12" s="10">
        <f t="shared" si="1"/>
        <v>17.576184568832261</v>
      </c>
      <c r="J12" s="10">
        <f t="shared" si="6"/>
        <v>0.33198865736041838</v>
      </c>
      <c r="K12" s="10" t="e">
        <f t="shared" si="2"/>
        <v>#N/A</v>
      </c>
      <c r="L12" s="33" t="e">
        <f t="shared" si="7"/>
        <v>#N/A</v>
      </c>
      <c r="M12" s="10" t="e">
        <f t="shared" si="3"/>
        <v>#N/A</v>
      </c>
      <c r="N12" s="8" t="e">
        <f t="shared" si="4"/>
        <v>#N/A</v>
      </c>
      <c r="O12" s="11" t="s">
        <v>15</v>
      </c>
      <c r="P12" s="17">
        <f t="array" ref="P12">1-P10/(SUMIF(wrnGrasNat,"&lt;&gt;#N/A")-P8)^2</f>
        <v>0.99908355646166946</v>
      </c>
      <c r="Q12" s="11"/>
      <c r="R12" s="17">
        <f t="array" ref="R12">1-R10/(SUMIF(wrnGrasDroog,"&lt;&gt;#N/A")-R8)^2</f>
        <v>0.99924393136538858</v>
      </c>
      <c r="S12" s="23"/>
      <c r="T12" s="17" t="e">
        <f t="array" ref="T12">1-T10/(SUMIF(wrnBouwNat,"&lt;&gt;#N/A")-T8)^2</f>
        <v>#DIV/0!</v>
      </c>
      <c r="U12" s="23"/>
      <c r="V12" s="17" t="e">
        <f t="array" ref="V12">1-V10/(SUMIF(wrnBouwDroog,"&lt;&gt;#N/A")-V8)^2</f>
        <v>#DIV/0!</v>
      </c>
    </row>
    <row r="13" spans="1:22" x14ac:dyDescent="0.25">
      <c r="A13" s="14">
        <v>60</v>
      </c>
      <c r="B13" s="14">
        <v>170</v>
      </c>
      <c r="C13" s="16">
        <f>Input!AO15</f>
        <v>1</v>
      </c>
      <c r="D13" s="16">
        <f>Input!AP15</f>
        <v>24</v>
      </c>
      <c r="E13" s="16" t="e">
        <f>Input!AQ15</f>
        <v>#N/A</v>
      </c>
      <c r="F13" s="16" t="e">
        <f>Input!AR15</f>
        <v>#N/A</v>
      </c>
      <c r="G13" s="10">
        <f t="shared" ref="G13:G15" si="8">MIN(MAX(0,AgrasNT+BgrasNT*10000*(A13+60)^-3+CgrasNT*EXP(-0.2*B13)),40)</f>
        <v>1.2210418279778263</v>
      </c>
      <c r="H13" s="10">
        <f t="shared" si="5"/>
        <v>4.885948971577897E-2</v>
      </c>
      <c r="I13" s="10">
        <f t="shared" ref="I13:I15" si="9">MAX(MIN(Agras*(1-(1/(1+(MAX(Bgras*(B13-Cgras),0.01))^Dgras))),40),0)</f>
        <v>22.699181984521442</v>
      </c>
      <c r="J13" s="10">
        <f t="shared" si="6"/>
        <v>1.6921275093935753</v>
      </c>
      <c r="K13" s="10" t="e">
        <f t="shared" ref="K13:K15" si="10">MIN(MAX(AbouwNT+BbouwNT*10000*(A13+60)^-2+CbouwNT*EXP(-0.2*B13),0),45)</f>
        <v>#N/A</v>
      </c>
      <c r="L13" s="33" t="e">
        <f t="shared" si="7"/>
        <v>#N/A</v>
      </c>
      <c r="M13" s="10" t="e">
        <f t="shared" ref="M13:M15" si="11">MAX(MIN(Abouw*(1-(1/(1+(MAX(Bbouw*(B13-Cbouw),0.01))^Dbouw))),40),0)</f>
        <v>#N/A</v>
      </c>
      <c r="N13" s="8" t="e">
        <f t="shared" si="4"/>
        <v>#N/A</v>
      </c>
      <c r="O13" s="11" t="s">
        <v>17</v>
      </c>
      <c r="P13" s="12">
        <f>TINV(0.05,P9)</f>
        <v>2.2621571627982053</v>
      </c>
      <c r="Q13" s="11"/>
      <c r="R13" s="12">
        <f>TINV(0.05,R9)</f>
        <v>2.3060041352041671</v>
      </c>
      <c r="S13" s="23"/>
      <c r="T13" s="28" t="e">
        <f>TINV(0.05,T9)</f>
        <v>#NUM!</v>
      </c>
      <c r="U13" s="23"/>
      <c r="V13" s="28" t="e">
        <f>TINV(0.05,V9)</f>
        <v>#NUM!</v>
      </c>
    </row>
    <row r="14" spans="1:22" x14ac:dyDescent="0.25">
      <c r="A14" s="14">
        <v>100</v>
      </c>
      <c r="B14" s="14">
        <v>200</v>
      </c>
      <c r="C14" s="16" t="e">
        <f>Input!AO16</f>
        <v>#N/A</v>
      </c>
      <c r="D14" s="16" t="e">
        <f>Input!AP16</f>
        <v>#N/A</v>
      </c>
      <c r="E14" s="16" t="e">
        <f>Input!AQ16</f>
        <v>#N/A</v>
      </c>
      <c r="F14" s="16" t="e">
        <f>Input!AR16</f>
        <v>#N/A</v>
      </c>
      <c r="G14" s="10">
        <f t="shared" si="8"/>
        <v>0</v>
      </c>
      <c r="H14" s="10" t="e">
        <f t="shared" si="5"/>
        <v>#N/A</v>
      </c>
      <c r="I14" s="10">
        <f t="shared" si="9"/>
        <v>28.767865041987754</v>
      </c>
      <c r="J14" s="10" t="e">
        <f t="shared" si="6"/>
        <v>#N/A</v>
      </c>
      <c r="K14" s="10" t="e">
        <f t="shared" si="10"/>
        <v>#N/A</v>
      </c>
      <c r="L14" s="33" t="e">
        <f t="shared" si="7"/>
        <v>#N/A</v>
      </c>
      <c r="M14" s="10" t="e">
        <f t="shared" si="11"/>
        <v>#N/A</v>
      </c>
      <c r="N14" s="8" t="e">
        <f t="shared" si="4"/>
        <v>#N/A</v>
      </c>
      <c r="O14" s="11" t="s">
        <v>16</v>
      </c>
      <c r="P14" s="12">
        <f>P13*P11</f>
        <v>3.7455780063423978</v>
      </c>
      <c r="Q14" s="11"/>
      <c r="R14" s="12">
        <f>R13*R11</f>
        <v>1.9727787049249155</v>
      </c>
      <c r="S14" s="23"/>
      <c r="T14" s="28" t="e">
        <f>T13*T11</f>
        <v>#NUM!</v>
      </c>
      <c r="U14" s="23"/>
      <c r="V14" s="28" t="e">
        <f>V13*V11</f>
        <v>#NUM!</v>
      </c>
    </row>
    <row r="15" spans="1:22" x14ac:dyDescent="0.25">
      <c r="A15" s="14">
        <v>160</v>
      </c>
      <c r="B15" s="14">
        <v>260</v>
      </c>
      <c r="C15" s="16" t="e">
        <f>Input!AO17</f>
        <v>#N/A</v>
      </c>
      <c r="D15" s="16" t="e">
        <f>Input!AP17</f>
        <v>#N/A</v>
      </c>
      <c r="E15" s="16" t="e">
        <f>Input!AQ17</f>
        <v>#N/A</v>
      </c>
      <c r="F15" s="16" t="e">
        <f>Input!AR17</f>
        <v>#N/A</v>
      </c>
      <c r="G15" s="10">
        <f t="shared" si="8"/>
        <v>0</v>
      </c>
      <c r="H15" s="10" t="e">
        <f t="shared" si="5"/>
        <v>#N/A</v>
      </c>
      <c r="I15" s="10">
        <f t="shared" si="9"/>
        <v>35.316623407239803</v>
      </c>
      <c r="J15" s="10" t="e">
        <f t="shared" si="6"/>
        <v>#N/A</v>
      </c>
      <c r="K15" s="10" t="e">
        <f t="shared" si="10"/>
        <v>#N/A</v>
      </c>
      <c r="L15" s="33" t="e">
        <f t="shared" si="7"/>
        <v>#N/A</v>
      </c>
      <c r="M15" s="10" t="e">
        <f t="shared" si="11"/>
        <v>#N/A</v>
      </c>
      <c r="N15" s="8" t="e">
        <f t="shared" si="4"/>
        <v>#N/A</v>
      </c>
      <c r="O15" s="22"/>
      <c r="P15" s="22"/>
      <c r="Q15" s="11"/>
      <c r="R15" s="22"/>
      <c r="S15" s="27"/>
      <c r="T15" s="27"/>
      <c r="U15" s="27"/>
      <c r="V15" s="27"/>
    </row>
  </sheetData>
  <hyperlinks>
    <hyperlink ref="K2:M5" r:id="rId1" display="=@na()"/>
    <hyperlink ref="L3:L15" r:id="rId2" display="=@na()"/>
    <hyperlink ref="K3:K15" r:id="rId3" display="=@na()"/>
    <hyperlink ref="M3:M15" r:id="rId4" display="=@na()"/>
  </hyperlinks>
  <pageMargins left="0.7" right="0.7" top="0.75" bottom="0.75" header="0.3" footer="0.3"/>
  <drawing r:id="rId5"/>
  <legacyDrawing r:id="rId6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-0.499984740745262"/>
  </sheetPr>
  <dimension ref="A1:V15"/>
  <sheetViews>
    <sheetView topLeftCell="B1" zoomScale="93" zoomScaleNormal="93" workbookViewId="0">
      <selection activeCell="F7" sqref="F7"/>
    </sheetView>
    <sheetView workbookViewId="1"/>
  </sheetViews>
  <sheetFormatPr defaultRowHeight="15" x14ac:dyDescent="0.25"/>
  <cols>
    <col min="1" max="1" width="4.85546875" bestFit="1" customWidth="1"/>
    <col min="2" max="2" width="4.42578125" bestFit="1" customWidth="1"/>
    <col min="3" max="3" width="10" style="1" bestFit="1" customWidth="1"/>
    <col min="4" max="4" width="10.140625" style="1" bestFit="1" customWidth="1"/>
    <col min="5" max="5" width="11.140625" style="1" bestFit="1" customWidth="1"/>
    <col min="6" max="6" width="11.28515625" style="1" bestFit="1" customWidth="1"/>
    <col min="7" max="7" width="13.140625" style="32" bestFit="1" customWidth="1"/>
    <col min="8" max="8" width="7.42578125" style="32" hidden="1" customWidth="1"/>
    <col min="9" max="9" width="13.28515625" style="32" bestFit="1" customWidth="1"/>
    <col min="10" max="10" width="7.42578125" style="32" hidden="1" customWidth="1"/>
    <col min="11" max="11" width="14.28515625" style="32" bestFit="1" customWidth="1"/>
    <col min="12" max="12" width="7.42578125" style="32" hidden="1" customWidth="1"/>
    <col min="13" max="13" width="14.42578125" style="32" bestFit="1" customWidth="1"/>
    <col min="14" max="14" width="7.42578125" style="9" hidden="1" customWidth="1"/>
    <col min="15" max="15" width="10.85546875" bestFit="1" customWidth="1"/>
    <col min="16" max="16" width="10.7109375" customWidth="1"/>
    <col min="17" max="17" width="10.85546875" style="1" bestFit="1" customWidth="1"/>
    <col min="18" max="18" width="10.85546875" bestFit="1" customWidth="1"/>
    <col min="19" max="20" width="10.5703125" customWidth="1"/>
    <col min="22" max="22" width="10.85546875" bestFit="1" customWidth="1"/>
  </cols>
  <sheetData>
    <row r="1" spans="1:22" s="3" customFormat="1" x14ac:dyDescent="0.25">
      <c r="A1" s="13" t="s">
        <v>0</v>
      </c>
      <c r="B1" s="13" t="s">
        <v>1</v>
      </c>
      <c r="C1" s="5" t="s">
        <v>5</v>
      </c>
      <c r="D1" s="5" t="s">
        <v>2</v>
      </c>
      <c r="E1" s="5" t="s">
        <v>3</v>
      </c>
      <c r="F1" s="5" t="s">
        <v>4</v>
      </c>
      <c r="G1" s="31" t="s">
        <v>18</v>
      </c>
      <c r="H1" s="31" t="s">
        <v>116</v>
      </c>
      <c r="I1" s="31" t="s">
        <v>10</v>
      </c>
      <c r="J1" s="31" t="s">
        <v>116</v>
      </c>
      <c r="K1" s="31" t="s">
        <v>22</v>
      </c>
      <c r="L1" s="31" t="s">
        <v>116</v>
      </c>
      <c r="M1" s="31" t="s">
        <v>23</v>
      </c>
      <c r="N1" s="2" t="s">
        <v>116</v>
      </c>
      <c r="O1" s="5" t="s">
        <v>5</v>
      </c>
      <c r="P1" s="13"/>
      <c r="Q1" s="5" t="s">
        <v>2</v>
      </c>
      <c r="R1" s="5"/>
      <c r="S1" s="15" t="str">
        <f>E1</f>
        <v>Bouwla-nat</v>
      </c>
      <c r="T1" s="13"/>
      <c r="U1" s="13" t="str">
        <f>F1</f>
        <v>Bouwla-dro</v>
      </c>
      <c r="V1" s="13"/>
    </row>
    <row r="2" spans="1:22" x14ac:dyDescent="0.25">
      <c r="A2" s="14">
        <v>5</v>
      </c>
      <c r="B2" s="14">
        <v>70</v>
      </c>
      <c r="C2" s="16">
        <f>Input!AS4</f>
        <v>30</v>
      </c>
      <c r="D2" s="16">
        <f>Input!AT4</f>
        <v>2</v>
      </c>
      <c r="E2" s="16" t="e">
        <f>Input!AU4</f>
        <v>#N/A</v>
      </c>
      <c r="F2" s="16" t="e">
        <f>Input!AV4</f>
        <v>#N/A</v>
      </c>
      <c r="G2" s="10">
        <f t="shared" ref="G2:G12" si="0">MIN(MAX(0,AgrasNT+BgrasNT*10000*(A2+60)^-3+CgrasNT*EXP(-0.2*B2)),40)</f>
        <v>31.369567004047195</v>
      </c>
      <c r="H2" s="10">
        <f>(G2-C2)^2</f>
        <v>1.8757137785748081</v>
      </c>
      <c r="I2" s="10">
        <f t="shared" ref="I2:I12" si="1">MAX(MIN(Agras*(1-(1/(1+(MAX(Bgras*(B2-Cgras),0.01))^Dgras))),40),0)</f>
        <v>1.3164958019210271</v>
      </c>
      <c r="J2" s="10">
        <f>(I2-D2)^2</f>
        <v>0.46717798879157979</v>
      </c>
      <c r="K2" s="10" t="e">
        <f t="shared" ref="K2:K12" si="2">MIN(MAX(AbouwNT+BbouwNT*10000*(A2+60)^-2+CbouwNT*EXP(-0.2*B2),0),45)</f>
        <v>#N/A</v>
      </c>
      <c r="L2" s="33" t="e">
        <f>(K2-E2)^2</f>
        <v>#N/A</v>
      </c>
      <c r="M2" s="10" t="e">
        <f t="shared" ref="M2:M12" si="3">MAX(MIN(Abouw*(1-(1/(1+(MAX(Bbouw*(B2-Cbouw),0.01))^Dbouw))),40),0)</f>
        <v>#N/A</v>
      </c>
      <c r="N2" s="8" t="e">
        <f t="shared" ref="N2:N15" si="4">(M2-F2)^2</f>
        <v>#N/A</v>
      </c>
      <c r="O2" s="11" t="s">
        <v>19</v>
      </c>
      <c r="P2" s="18">
        <v>-4</v>
      </c>
      <c r="Q2" s="11" t="s">
        <v>6</v>
      </c>
      <c r="R2" s="18">
        <v>40</v>
      </c>
      <c r="S2" s="23" t="s">
        <v>24</v>
      </c>
      <c r="T2" s="24" t="e">
        <f>NA()</f>
        <v>#N/A</v>
      </c>
      <c r="U2" s="23" t="s">
        <v>28</v>
      </c>
      <c r="V2" s="24">
        <v>40</v>
      </c>
    </row>
    <row r="3" spans="1:22" x14ac:dyDescent="0.25">
      <c r="A3" s="14">
        <v>10</v>
      </c>
      <c r="B3" s="14">
        <v>70</v>
      </c>
      <c r="C3" s="16">
        <f>Input!AS5</f>
        <v>25</v>
      </c>
      <c r="D3" s="16">
        <f>Input!AT5</f>
        <v>2</v>
      </c>
      <c r="E3" s="16" t="e">
        <f>Input!AU5</f>
        <v>#N/A</v>
      </c>
      <c r="F3" s="16" t="e">
        <f>Input!AV5</f>
        <v>#N/A</v>
      </c>
      <c r="G3" s="10">
        <f t="shared" si="0"/>
        <v>25.122068700895856</v>
      </c>
      <c r="H3" s="10">
        <f t="shared" ref="H3:H15" si="5">(G3-C3)^2</f>
        <v>1.4900767738401868E-2</v>
      </c>
      <c r="I3" s="10">
        <f t="shared" si="1"/>
        <v>1.3164958019210271</v>
      </c>
      <c r="J3" s="10">
        <f t="shared" ref="J3:J15" si="6">(I3-D3)^2</f>
        <v>0.46717798879157979</v>
      </c>
      <c r="K3" s="10" t="e">
        <f t="shared" si="2"/>
        <v>#N/A</v>
      </c>
      <c r="L3" s="33" t="e">
        <f t="shared" ref="L3:L15" si="7">(K3-E3)^2</f>
        <v>#N/A</v>
      </c>
      <c r="M3" s="10" t="e">
        <f t="shared" si="3"/>
        <v>#N/A</v>
      </c>
      <c r="N3" s="8" t="e">
        <f t="shared" si="4"/>
        <v>#N/A</v>
      </c>
      <c r="O3" s="11" t="s">
        <v>20</v>
      </c>
      <c r="P3" s="18">
        <v>860.68254914150975</v>
      </c>
      <c r="Q3" s="11" t="s">
        <v>7</v>
      </c>
      <c r="R3" s="29">
        <v>6.2835772736468684E-3</v>
      </c>
      <c r="S3" s="23" t="s">
        <v>25</v>
      </c>
      <c r="T3" s="24" t="e">
        <f>NA()</f>
        <v>#N/A</v>
      </c>
      <c r="U3" s="23" t="s">
        <v>29</v>
      </c>
      <c r="V3" s="30" t="e">
        <f>NA()</f>
        <v>#N/A</v>
      </c>
    </row>
    <row r="4" spans="1:22" x14ac:dyDescent="0.25">
      <c r="A4" s="14">
        <v>15</v>
      </c>
      <c r="B4" s="14">
        <v>70</v>
      </c>
      <c r="C4" s="16">
        <f>Input!AS6</f>
        <v>21</v>
      </c>
      <c r="D4" s="16">
        <f>Input!AT6</f>
        <v>2</v>
      </c>
      <c r="E4" s="16" t="e">
        <f>Input!AU6</f>
        <v>#N/A</v>
      </c>
      <c r="F4" s="16" t="e">
        <f>Input!AV6</f>
        <v>#N/A</v>
      </c>
      <c r="G4" s="10">
        <f t="shared" si="0"/>
        <v>20.43064713943776</v>
      </c>
      <c r="H4" s="10">
        <f t="shared" si="5"/>
        <v>0.32416267983040598</v>
      </c>
      <c r="I4" s="10">
        <f t="shared" si="1"/>
        <v>1.3164958019210271</v>
      </c>
      <c r="J4" s="10">
        <f t="shared" si="6"/>
        <v>0.46717798879157979</v>
      </c>
      <c r="K4" s="10" t="e">
        <f t="shared" si="2"/>
        <v>#N/A</v>
      </c>
      <c r="L4" s="33" t="e">
        <f t="shared" si="7"/>
        <v>#N/A</v>
      </c>
      <c r="M4" s="10" t="e">
        <f t="shared" si="3"/>
        <v>#N/A</v>
      </c>
      <c r="N4" s="8" t="e">
        <f t="shared" si="4"/>
        <v>#N/A</v>
      </c>
      <c r="O4" s="11" t="s">
        <v>21</v>
      </c>
      <c r="P4" s="19">
        <v>4845633.0119094281</v>
      </c>
      <c r="Q4" s="11" t="s">
        <v>8</v>
      </c>
      <c r="R4" s="18">
        <v>0</v>
      </c>
      <c r="S4" s="23" t="s">
        <v>26</v>
      </c>
      <c r="T4" s="25" t="e">
        <f>NA()</f>
        <v>#N/A</v>
      </c>
      <c r="U4" s="23" t="s">
        <v>30</v>
      </c>
      <c r="V4" s="24" t="e">
        <f>NA()</f>
        <v>#N/A</v>
      </c>
    </row>
    <row r="5" spans="1:22" x14ac:dyDescent="0.25">
      <c r="A5" s="14">
        <v>25</v>
      </c>
      <c r="B5" s="14">
        <v>75</v>
      </c>
      <c r="C5" s="16">
        <f>Input!AS7</f>
        <v>14</v>
      </c>
      <c r="D5" s="16">
        <f>Input!AT7</f>
        <v>3</v>
      </c>
      <c r="E5" s="16" t="e">
        <f>Input!AU7</f>
        <v>#N/A</v>
      </c>
      <c r="F5" s="16" t="e">
        <f>Input!AV7</f>
        <v>#N/A</v>
      </c>
      <c r="G5" s="10">
        <f t="shared" si="0"/>
        <v>11.497068304752197</v>
      </c>
      <c r="H5" s="10">
        <f t="shared" si="5"/>
        <v>6.2646670710760395</v>
      </c>
      <c r="I5" s="10">
        <f t="shared" si="1"/>
        <v>1.7301159869944227</v>
      </c>
      <c r="J5" s="10">
        <f t="shared" si="6"/>
        <v>1.6126054064871491</v>
      </c>
      <c r="K5" s="10" t="e">
        <f t="shared" si="2"/>
        <v>#N/A</v>
      </c>
      <c r="L5" s="33" t="e">
        <f t="shared" si="7"/>
        <v>#N/A</v>
      </c>
      <c r="M5" s="10" t="e">
        <f t="shared" si="3"/>
        <v>#N/A</v>
      </c>
      <c r="N5" s="8" t="e">
        <f t="shared" si="4"/>
        <v>#N/A</v>
      </c>
      <c r="O5" s="11"/>
      <c r="P5" s="21"/>
      <c r="Q5" s="11" t="s">
        <v>9</v>
      </c>
      <c r="R5" s="20">
        <v>4.1158590140273681</v>
      </c>
      <c r="S5" s="27"/>
      <c r="T5" s="27"/>
      <c r="U5" s="23" t="s">
        <v>27</v>
      </c>
      <c r="V5" s="26" t="e">
        <f>NA()</f>
        <v>#N/A</v>
      </c>
    </row>
    <row r="6" spans="1:22" x14ac:dyDescent="0.25">
      <c r="A6" s="14">
        <v>10</v>
      </c>
      <c r="B6" s="14">
        <v>105</v>
      </c>
      <c r="C6" s="16">
        <f>Input!AS8</f>
        <v>21</v>
      </c>
      <c r="D6" s="16">
        <f>Input!AT8</f>
        <v>6</v>
      </c>
      <c r="E6" s="16" t="e">
        <f>Input!AU8</f>
        <v>#N/A</v>
      </c>
      <c r="F6" s="16" t="e">
        <f>Input!AV8</f>
        <v>#N/A</v>
      </c>
      <c r="G6" s="10">
        <f t="shared" si="0"/>
        <v>21.096459919769273</v>
      </c>
      <c r="H6" s="10">
        <f t="shared" si="5"/>
        <v>9.3045161218946772E-3</v>
      </c>
      <c r="I6" s="10">
        <f t="shared" si="1"/>
        <v>6.1182390318119717</v>
      </c>
      <c r="J6" s="10">
        <f t="shared" si="6"/>
        <v>1.3980468643832457E-2</v>
      </c>
      <c r="K6" s="10" t="e">
        <f t="shared" si="2"/>
        <v>#N/A</v>
      </c>
      <c r="L6" s="33" t="e">
        <f t="shared" si="7"/>
        <v>#N/A</v>
      </c>
      <c r="M6" s="10" t="e">
        <f t="shared" si="3"/>
        <v>#N/A</v>
      </c>
      <c r="N6" s="8" t="e">
        <f t="shared" si="4"/>
        <v>#N/A</v>
      </c>
      <c r="O6" s="11"/>
      <c r="P6" s="21"/>
      <c r="Q6" s="11"/>
      <c r="R6" s="20"/>
      <c r="S6" s="27"/>
      <c r="T6" s="27"/>
      <c r="U6" s="23"/>
      <c r="V6" s="26"/>
    </row>
    <row r="7" spans="1:22" x14ac:dyDescent="0.25">
      <c r="A7" s="14">
        <v>15</v>
      </c>
      <c r="B7" s="14">
        <v>105</v>
      </c>
      <c r="C7" s="16">
        <f>Input!AS9</f>
        <v>17</v>
      </c>
      <c r="D7" s="16">
        <f>Input!AT9</f>
        <v>6</v>
      </c>
      <c r="E7" s="16" t="e">
        <f>Input!AU9</f>
        <v>#N/A</v>
      </c>
      <c r="F7" s="16" t="e">
        <f>Input!AV9</f>
        <v>#N/A</v>
      </c>
      <c r="G7" s="10">
        <f t="shared" si="0"/>
        <v>16.405038358311177</v>
      </c>
      <c r="H7" s="10">
        <f t="shared" si="5"/>
        <v>0.35397935508105893</v>
      </c>
      <c r="I7" s="10">
        <f t="shared" si="1"/>
        <v>6.1182390318119717</v>
      </c>
      <c r="J7" s="10">
        <f t="shared" si="6"/>
        <v>1.3980468643832457E-2</v>
      </c>
      <c r="K7" s="10" t="e">
        <f t="shared" si="2"/>
        <v>#N/A</v>
      </c>
      <c r="L7" s="33" t="e">
        <f t="shared" si="7"/>
        <v>#N/A</v>
      </c>
      <c r="M7" s="10" t="e">
        <f t="shared" si="3"/>
        <v>#N/A</v>
      </c>
      <c r="N7" s="8" t="e">
        <f t="shared" si="4"/>
        <v>#N/A</v>
      </c>
      <c r="O7" s="22"/>
      <c r="P7" s="22"/>
      <c r="Q7" s="11"/>
      <c r="R7" s="22"/>
      <c r="S7" s="27"/>
      <c r="T7" s="27"/>
      <c r="U7" s="27"/>
      <c r="V7" s="27"/>
    </row>
    <row r="8" spans="1:22" x14ac:dyDescent="0.25">
      <c r="A8" s="14">
        <v>20</v>
      </c>
      <c r="B8" s="14">
        <v>105</v>
      </c>
      <c r="C8" s="16">
        <f>Input!AS10</f>
        <v>14</v>
      </c>
      <c r="D8" s="16">
        <f>Input!AT10</f>
        <v>6</v>
      </c>
      <c r="E8" s="16" t="e">
        <f>Input!AU10</f>
        <v>#N/A</v>
      </c>
      <c r="F8" s="16" t="e">
        <f>Input!AV10</f>
        <v>#N/A</v>
      </c>
      <c r="G8" s="10">
        <f t="shared" si="0"/>
        <v>12.813880268432543</v>
      </c>
      <c r="H8" s="10">
        <f t="shared" si="5"/>
        <v>1.4068800176136562</v>
      </c>
      <c r="I8" s="10">
        <f t="shared" si="1"/>
        <v>6.1182390318119717</v>
      </c>
      <c r="J8" s="10">
        <f t="shared" si="6"/>
        <v>1.3980468643832457E-2</v>
      </c>
      <c r="K8" s="10" t="e">
        <f t="shared" si="2"/>
        <v>#N/A</v>
      </c>
      <c r="L8" s="33" t="e">
        <f t="shared" si="7"/>
        <v>#N/A</v>
      </c>
      <c r="M8" s="10" t="e">
        <f t="shared" si="3"/>
        <v>#N/A</v>
      </c>
      <c r="N8" s="8" t="e">
        <f t="shared" si="4"/>
        <v>#N/A</v>
      </c>
      <c r="O8" s="11" t="s">
        <v>11</v>
      </c>
      <c r="P8" s="12">
        <f>AVERAGEIF(wrnGrasNat,"&lt;&gt;#N/A")</f>
        <v>13.916666666666666</v>
      </c>
      <c r="Q8" s="11"/>
      <c r="R8" s="12">
        <f>AVERAGEIF(wrnGrasDroog,"&lt;&gt;#N/A")</f>
        <v>8</v>
      </c>
      <c r="S8" s="23"/>
      <c r="T8" s="28" t="e">
        <f>AVERAGEIF(wrnBouwNat,"&lt;&gt;#N/A")</f>
        <v>#DIV/0!</v>
      </c>
      <c r="U8" s="23"/>
      <c r="V8" s="28" t="e">
        <f>AVERAGEIF(wrnBouwDroog,"&lt;&gt;#N/A")</f>
        <v>#DIV/0!</v>
      </c>
    </row>
    <row r="9" spans="1:22" x14ac:dyDescent="0.25">
      <c r="A9" s="14">
        <v>30</v>
      </c>
      <c r="B9" s="14">
        <v>110</v>
      </c>
      <c r="C9" s="16">
        <f>Input!AS11</f>
        <v>8</v>
      </c>
      <c r="D9" s="16">
        <f>Input!AT11</f>
        <v>7</v>
      </c>
      <c r="E9" s="16" t="e">
        <f>Input!AU11</f>
        <v>#N/A</v>
      </c>
      <c r="F9" s="16" t="e">
        <f>Input!AV11</f>
        <v>#N/A</v>
      </c>
      <c r="G9" s="10">
        <f t="shared" si="0"/>
        <v>7.8076966552326663</v>
      </c>
      <c r="H9" s="10">
        <f t="shared" si="5"/>
        <v>3.6980576408704002E-2</v>
      </c>
      <c r="I9" s="10">
        <f t="shared" si="1"/>
        <v>7.1776791550649932</v>
      </c>
      <c r="J9" s="10">
        <f t="shared" si="6"/>
        <v>3.1569882144609901E-2</v>
      </c>
      <c r="K9" s="10" t="e">
        <f t="shared" si="2"/>
        <v>#N/A</v>
      </c>
      <c r="L9" s="33" t="e">
        <f t="shared" si="7"/>
        <v>#N/A</v>
      </c>
      <c r="M9" s="10" t="e">
        <f t="shared" si="3"/>
        <v>#N/A</v>
      </c>
      <c r="N9" s="8" t="e">
        <f t="shared" si="4"/>
        <v>#N/A</v>
      </c>
      <c r="O9" s="11" t="s">
        <v>12</v>
      </c>
      <c r="P9" s="12">
        <f>COUNT(wrnGrasNat)-COUNT(prmGrasNat)</f>
        <v>9</v>
      </c>
      <c r="Q9" s="11"/>
      <c r="R9" s="12">
        <f>COUNT(wrnGrasDroog)-COUNT(prmGrasDroog)</f>
        <v>8</v>
      </c>
      <c r="S9" s="23"/>
      <c r="T9" s="28">
        <f>COUNT(wrnBouwNat)-COUNT(prmBouwNat)</f>
        <v>0</v>
      </c>
      <c r="U9" s="23"/>
      <c r="V9" s="28">
        <f>COUNT(wrnBouwDroog)-COUNT(prmBouwDroog)</f>
        <v>-1</v>
      </c>
    </row>
    <row r="10" spans="1:22" x14ac:dyDescent="0.25">
      <c r="A10" s="14">
        <v>50</v>
      </c>
      <c r="B10" s="14">
        <v>110</v>
      </c>
      <c r="C10" s="16">
        <f>Input!AS12</f>
        <v>2</v>
      </c>
      <c r="D10" s="16">
        <f>Input!AT12</f>
        <v>7</v>
      </c>
      <c r="E10" s="16" t="e">
        <f>Input!AU12</f>
        <v>#N/A</v>
      </c>
      <c r="F10" s="16" t="e">
        <f>Input!AV12</f>
        <v>#N/A</v>
      </c>
      <c r="G10" s="10">
        <f t="shared" si="0"/>
        <v>2.4677870543448064</v>
      </c>
      <c r="H10" s="10">
        <f t="shared" si="5"/>
        <v>0.21882472821259083</v>
      </c>
      <c r="I10" s="10">
        <f t="shared" si="1"/>
        <v>7.1776791550649932</v>
      </c>
      <c r="J10" s="10">
        <f t="shared" si="6"/>
        <v>3.1569882144609901E-2</v>
      </c>
      <c r="K10" s="10" t="e">
        <f t="shared" si="2"/>
        <v>#N/A</v>
      </c>
      <c r="L10" s="33" t="e">
        <f t="shared" si="7"/>
        <v>#N/A</v>
      </c>
      <c r="M10" s="10" t="e">
        <f t="shared" si="3"/>
        <v>#N/A</v>
      </c>
      <c r="N10" s="8" t="e">
        <f t="shared" si="4"/>
        <v>#N/A</v>
      </c>
      <c r="O10" s="11" t="s">
        <v>14</v>
      </c>
      <c r="P10" s="12">
        <f>SUMIF(SQRgrasNat,"&lt;&gt;#N/A")</f>
        <v>16.729760080912264</v>
      </c>
      <c r="Q10" s="11"/>
      <c r="R10" s="12">
        <f>SUMIF(SQRgraDrg,"&lt;&gt;#N/A")</f>
        <v>5.854995506430698</v>
      </c>
      <c r="S10" s="23"/>
      <c r="T10" s="28">
        <f>SUMIF(SQRbouwNat,"&lt;&gt;#N/A")</f>
        <v>0</v>
      </c>
      <c r="U10" s="23"/>
      <c r="V10" s="28">
        <f>SUMIF(SQRbouwDroog,"&lt;&gt;#N/A")</f>
        <v>0</v>
      </c>
    </row>
    <row r="11" spans="1:22" x14ac:dyDescent="0.25">
      <c r="A11" s="14">
        <v>25</v>
      </c>
      <c r="B11" s="14">
        <v>140</v>
      </c>
      <c r="C11" s="16">
        <f>Input!AS13</f>
        <v>9</v>
      </c>
      <c r="D11" s="16">
        <f>Input!AT13</f>
        <v>14</v>
      </c>
      <c r="E11" s="16" t="e">
        <f>Input!AU13</f>
        <v>#N/A</v>
      </c>
      <c r="F11" s="16" t="e">
        <f>Input!AV13</f>
        <v>#N/A</v>
      </c>
      <c r="G11" s="10">
        <f t="shared" si="0"/>
        <v>10.014781272573394</v>
      </c>
      <c r="H11" s="10">
        <f t="shared" si="5"/>
        <v>1.0297810311656774</v>
      </c>
      <c r="I11" s="10">
        <f t="shared" si="1"/>
        <v>14.843598717752759</v>
      </c>
      <c r="J11" s="10">
        <f t="shared" si="6"/>
        <v>0.71165879659409848</v>
      </c>
      <c r="K11" s="10" t="e">
        <f t="shared" si="2"/>
        <v>#N/A</v>
      </c>
      <c r="L11" s="33" t="e">
        <f t="shared" si="7"/>
        <v>#N/A</v>
      </c>
      <c r="M11" s="10" t="e">
        <f t="shared" si="3"/>
        <v>#N/A</v>
      </c>
      <c r="N11" s="8" t="e">
        <f t="shared" si="4"/>
        <v>#N/A</v>
      </c>
      <c r="O11" s="11" t="s">
        <v>13</v>
      </c>
      <c r="P11" s="12">
        <f>SQRT(P10/P9)</f>
        <v>1.3634009796140216</v>
      </c>
      <c r="Q11" s="11"/>
      <c r="R11" s="12">
        <f>SQRT(R10/R9)</f>
        <v>0.85549660332688482</v>
      </c>
      <c r="S11" s="23"/>
      <c r="T11" s="28" t="e">
        <f>SQRT(T10/T9)</f>
        <v>#DIV/0!</v>
      </c>
      <c r="U11" s="23"/>
      <c r="V11" s="28">
        <f>SQRT(V10/V9)</f>
        <v>0</v>
      </c>
    </row>
    <row r="12" spans="1:22" x14ac:dyDescent="0.25">
      <c r="A12" s="14">
        <v>35</v>
      </c>
      <c r="B12" s="14">
        <v>150</v>
      </c>
      <c r="C12" s="16">
        <f>Input!AS14</f>
        <v>4</v>
      </c>
      <c r="D12" s="16">
        <f>Input!AT14</f>
        <v>17</v>
      </c>
      <c r="E12" s="16" t="e">
        <f>Input!AU14</f>
        <v>#N/A</v>
      </c>
      <c r="F12" s="16" t="e">
        <f>Input!AV14</f>
        <v>#N/A</v>
      </c>
      <c r="G12" s="10">
        <f t="shared" si="0"/>
        <v>6.0385780786468537</v>
      </c>
      <c r="H12" s="10">
        <f t="shared" si="5"/>
        <v>4.1558005827394977</v>
      </c>
      <c r="I12" s="10">
        <f t="shared" si="1"/>
        <v>17.576184568832261</v>
      </c>
      <c r="J12" s="10">
        <f t="shared" si="6"/>
        <v>0.33198865736041838</v>
      </c>
      <c r="K12" s="10" t="e">
        <f t="shared" si="2"/>
        <v>#N/A</v>
      </c>
      <c r="L12" s="33" t="e">
        <f t="shared" si="7"/>
        <v>#N/A</v>
      </c>
      <c r="M12" s="10" t="e">
        <f t="shared" si="3"/>
        <v>#N/A</v>
      </c>
      <c r="N12" s="8" t="e">
        <f t="shared" si="4"/>
        <v>#N/A</v>
      </c>
      <c r="O12" s="11" t="s">
        <v>15</v>
      </c>
      <c r="P12" s="17">
        <f t="array" ref="P12">1-P10/(SUMIF(wrnGrasNat,"&lt;&gt;#N/A")-P8)^2</f>
        <v>0.99928610573627286</v>
      </c>
      <c r="Q12" s="11"/>
      <c r="R12" s="17">
        <f t="array" ref="R12">1-R10/(SUMIF(wrnGrasDroog,"&lt;&gt;#N/A")-R8)^2</f>
        <v>0.99924393136538858</v>
      </c>
      <c r="S12" s="23"/>
      <c r="T12" s="17" t="e">
        <f t="array" ref="T12">1-T10/(SUMIF(wrnBouwNat,"&lt;&gt;#N/A")-T8)^2</f>
        <v>#DIV/0!</v>
      </c>
      <c r="U12" s="23"/>
      <c r="V12" s="17" t="e">
        <f t="array" ref="V12">1-V10/(SUMIF(wrnBouwDroog,"&lt;&gt;#N/A")-V8)^2</f>
        <v>#DIV/0!</v>
      </c>
    </row>
    <row r="13" spans="1:22" x14ac:dyDescent="0.25">
      <c r="A13" s="14">
        <v>60</v>
      </c>
      <c r="B13" s="14">
        <v>170</v>
      </c>
      <c r="C13" s="16">
        <f>Input!AS15</f>
        <v>2</v>
      </c>
      <c r="D13" s="16">
        <f>Input!AT15</f>
        <v>24</v>
      </c>
      <c r="E13" s="16" t="e">
        <f>Input!AU15</f>
        <v>#N/A</v>
      </c>
      <c r="F13" s="16" t="e">
        <f>Input!AV15</f>
        <v>#N/A</v>
      </c>
      <c r="G13" s="10">
        <f t="shared" ref="G13:G15" si="8">MIN(MAX(0,AgrasNT+BgrasNT*10000*(A13+60)^-3+CgrasNT*EXP(-0.2*B13)),40)</f>
        <v>0.98080179731833839</v>
      </c>
      <c r="H13" s="10">
        <f t="shared" si="5"/>
        <v>1.0387649763495292</v>
      </c>
      <c r="I13" s="10">
        <f t="shared" ref="I13:I15" si="9">MAX(MIN(Agras*(1-(1/(1+(MAX(Bgras*(B13-Cgras),0.01))^Dgras))),40),0)</f>
        <v>22.699181984521442</v>
      </c>
      <c r="J13" s="10">
        <f t="shared" si="6"/>
        <v>1.6921275093935753</v>
      </c>
      <c r="K13" s="10" t="e">
        <f t="shared" ref="K13:K15" si="10">MIN(MAX(AbouwNT+BbouwNT*10000*(A13+60)^-2+CbouwNT*EXP(-0.2*B13),0),45)</f>
        <v>#N/A</v>
      </c>
      <c r="L13" s="33" t="e">
        <f t="shared" si="7"/>
        <v>#N/A</v>
      </c>
      <c r="M13" s="10" t="e">
        <f t="shared" ref="M13:M15" si="11">MAX(MIN(Abouw*(1-(1/(1+(MAX(Bbouw*(B13-Cbouw),0.01))^Dbouw))),40),0)</f>
        <v>#N/A</v>
      </c>
      <c r="N13" s="8" t="e">
        <f t="shared" si="4"/>
        <v>#N/A</v>
      </c>
      <c r="O13" s="11" t="s">
        <v>17</v>
      </c>
      <c r="P13" s="12">
        <f>TINV(0.05,P9)</f>
        <v>2.2621571627982053</v>
      </c>
      <c r="Q13" s="11"/>
      <c r="R13" s="12">
        <f>TINV(0.05,R9)</f>
        <v>2.3060041352041671</v>
      </c>
      <c r="S13" s="23"/>
      <c r="T13" s="28" t="e">
        <f>TINV(0.05,T9)</f>
        <v>#NUM!</v>
      </c>
      <c r="U13" s="23"/>
      <c r="V13" s="28" t="e">
        <f>TINV(0.05,V9)</f>
        <v>#NUM!</v>
      </c>
    </row>
    <row r="14" spans="1:22" x14ac:dyDescent="0.25">
      <c r="A14" s="14">
        <v>100</v>
      </c>
      <c r="B14" s="14">
        <v>200</v>
      </c>
      <c r="C14" s="16" t="e">
        <f>Input!AS16</f>
        <v>#N/A</v>
      </c>
      <c r="D14" s="16" t="e">
        <f>Input!AT16</f>
        <v>#N/A</v>
      </c>
      <c r="E14" s="16" t="e">
        <f>Input!AU16</f>
        <v>#N/A</v>
      </c>
      <c r="F14" s="16" t="e">
        <f>Input!AV16</f>
        <v>#N/A</v>
      </c>
      <c r="G14" s="10">
        <f t="shared" si="8"/>
        <v>0</v>
      </c>
      <c r="H14" s="10" t="e">
        <f t="shared" si="5"/>
        <v>#N/A</v>
      </c>
      <c r="I14" s="10">
        <f t="shared" si="9"/>
        <v>28.767865041987754</v>
      </c>
      <c r="J14" s="10" t="e">
        <f t="shared" si="6"/>
        <v>#N/A</v>
      </c>
      <c r="K14" s="10" t="e">
        <f t="shared" si="10"/>
        <v>#N/A</v>
      </c>
      <c r="L14" s="33" t="e">
        <f t="shared" si="7"/>
        <v>#N/A</v>
      </c>
      <c r="M14" s="10" t="e">
        <f t="shared" si="11"/>
        <v>#N/A</v>
      </c>
      <c r="N14" s="8" t="e">
        <f t="shared" si="4"/>
        <v>#N/A</v>
      </c>
      <c r="O14" s="11" t="s">
        <v>16</v>
      </c>
      <c r="P14" s="12">
        <f>P13*P11</f>
        <v>3.0842272917999489</v>
      </c>
      <c r="Q14" s="11"/>
      <c r="R14" s="12">
        <f>R13*R11</f>
        <v>1.9727787049249155</v>
      </c>
      <c r="S14" s="23"/>
      <c r="T14" s="28" t="e">
        <f>T13*T11</f>
        <v>#NUM!</v>
      </c>
      <c r="U14" s="23"/>
      <c r="V14" s="28" t="e">
        <f>V13*V11</f>
        <v>#NUM!</v>
      </c>
    </row>
    <row r="15" spans="1:22" x14ac:dyDescent="0.25">
      <c r="A15" s="14">
        <v>160</v>
      </c>
      <c r="B15" s="14">
        <v>260</v>
      </c>
      <c r="C15" s="16" t="e">
        <f>Input!AS17</f>
        <v>#N/A</v>
      </c>
      <c r="D15" s="16" t="e">
        <f>Input!AT17</f>
        <v>#N/A</v>
      </c>
      <c r="E15" s="16" t="e">
        <f>Input!AU17</f>
        <v>#N/A</v>
      </c>
      <c r="F15" s="16" t="e">
        <f>Input!AV17</f>
        <v>#N/A</v>
      </c>
      <c r="G15" s="10">
        <f t="shared" si="8"/>
        <v>0</v>
      </c>
      <c r="H15" s="10" t="e">
        <f t="shared" si="5"/>
        <v>#N/A</v>
      </c>
      <c r="I15" s="10">
        <f t="shared" si="9"/>
        <v>35.316623407239803</v>
      </c>
      <c r="J15" s="10" t="e">
        <f t="shared" si="6"/>
        <v>#N/A</v>
      </c>
      <c r="K15" s="10" t="e">
        <f t="shared" si="10"/>
        <v>#N/A</v>
      </c>
      <c r="L15" s="33" t="e">
        <f t="shared" si="7"/>
        <v>#N/A</v>
      </c>
      <c r="M15" s="10" t="e">
        <f t="shared" si="11"/>
        <v>#N/A</v>
      </c>
      <c r="N15" s="8" t="e">
        <f t="shared" si="4"/>
        <v>#N/A</v>
      </c>
      <c r="O15" s="22"/>
      <c r="P15" s="22"/>
      <c r="Q15" s="11"/>
      <c r="R15" s="22"/>
      <c r="S15" s="27"/>
      <c r="T15" s="27"/>
      <c r="U15" s="27"/>
      <c r="V15" s="27"/>
    </row>
  </sheetData>
  <hyperlinks>
    <hyperlink ref="K2:M5" r:id="rId1" display="=@na()"/>
    <hyperlink ref="L3:L15" r:id="rId2" display="=@na()"/>
    <hyperlink ref="K3:K15" r:id="rId3" display="=@na()"/>
    <hyperlink ref="M3:M15" r:id="rId4" display="=@na()"/>
  </hyperlinks>
  <pageMargins left="0.7" right="0.7" top="0.75" bottom="0.75" header="0.3" footer="0.3"/>
  <drawing r:id="rId5"/>
  <legacyDrawing r:id="rId6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-0.499984740745262"/>
  </sheetPr>
  <dimension ref="A1:V15"/>
  <sheetViews>
    <sheetView topLeftCell="B1" zoomScale="93" zoomScaleNormal="93" workbookViewId="0">
      <selection activeCell="F7" sqref="F7"/>
    </sheetView>
    <sheetView workbookViewId="1"/>
  </sheetViews>
  <sheetFormatPr defaultRowHeight="15" x14ac:dyDescent="0.25"/>
  <cols>
    <col min="1" max="1" width="4.85546875" bestFit="1" customWidth="1"/>
    <col min="2" max="2" width="4.42578125" bestFit="1" customWidth="1"/>
    <col min="3" max="3" width="10" style="1" bestFit="1" customWidth="1"/>
    <col min="4" max="4" width="10.140625" style="1" bestFit="1" customWidth="1"/>
    <col min="5" max="5" width="11.140625" style="1" bestFit="1" customWidth="1"/>
    <col min="6" max="6" width="11.28515625" style="1" bestFit="1" customWidth="1"/>
    <col min="7" max="7" width="13.140625" style="32" bestFit="1" customWidth="1"/>
    <col min="8" max="8" width="7.42578125" style="32" hidden="1" customWidth="1"/>
    <col min="9" max="9" width="13.28515625" style="32" bestFit="1" customWidth="1"/>
    <col min="10" max="10" width="7.42578125" style="32" hidden="1" customWidth="1"/>
    <col min="11" max="11" width="14.28515625" style="32" bestFit="1" customWidth="1"/>
    <col min="12" max="12" width="7.42578125" style="32" hidden="1" customWidth="1"/>
    <col min="13" max="13" width="14.42578125" style="32" bestFit="1" customWidth="1"/>
    <col min="14" max="14" width="7.42578125" style="9" hidden="1" customWidth="1"/>
    <col min="15" max="15" width="10.85546875" bestFit="1" customWidth="1"/>
    <col min="16" max="16" width="10.7109375" customWidth="1"/>
    <col min="17" max="17" width="10.85546875" style="1" bestFit="1" customWidth="1"/>
    <col min="18" max="18" width="10.85546875" bestFit="1" customWidth="1"/>
    <col min="19" max="20" width="10.5703125" customWidth="1"/>
    <col min="22" max="22" width="10.85546875" bestFit="1" customWidth="1"/>
  </cols>
  <sheetData>
    <row r="1" spans="1:22" s="3" customFormat="1" x14ac:dyDescent="0.25">
      <c r="A1" s="13" t="s">
        <v>0</v>
      </c>
      <c r="B1" s="13" t="s">
        <v>1</v>
      </c>
      <c r="C1" s="5" t="s">
        <v>5</v>
      </c>
      <c r="D1" s="5" t="s">
        <v>2</v>
      </c>
      <c r="E1" s="5" t="s">
        <v>3</v>
      </c>
      <c r="F1" s="5" t="s">
        <v>4</v>
      </c>
      <c r="G1" s="31" t="s">
        <v>18</v>
      </c>
      <c r="H1" s="31" t="s">
        <v>116</v>
      </c>
      <c r="I1" s="31" t="s">
        <v>10</v>
      </c>
      <c r="J1" s="31" t="s">
        <v>116</v>
      </c>
      <c r="K1" s="31" t="s">
        <v>22</v>
      </c>
      <c r="L1" s="31" t="s">
        <v>116</v>
      </c>
      <c r="M1" s="31" t="s">
        <v>23</v>
      </c>
      <c r="N1" s="2" t="s">
        <v>116</v>
      </c>
      <c r="O1" s="5" t="s">
        <v>5</v>
      </c>
      <c r="P1" s="13"/>
      <c r="Q1" s="5" t="s">
        <v>2</v>
      </c>
      <c r="R1" s="5"/>
      <c r="S1" s="15" t="str">
        <f>E1</f>
        <v>Bouwla-nat</v>
      </c>
      <c r="T1" s="13"/>
      <c r="U1" s="13" t="str">
        <f>F1</f>
        <v>Bouwla-dro</v>
      </c>
      <c r="V1" s="13"/>
    </row>
    <row r="2" spans="1:22" x14ac:dyDescent="0.25">
      <c r="A2" s="14">
        <v>5</v>
      </c>
      <c r="B2" s="14">
        <v>70</v>
      </c>
      <c r="C2" s="16">
        <f>Input!AW4</f>
        <v>28</v>
      </c>
      <c r="D2" s="16">
        <f>Input!AX4</f>
        <v>2</v>
      </c>
      <c r="E2" s="16" t="e">
        <f>Input!AY4</f>
        <v>#N/A</v>
      </c>
      <c r="F2" s="16" t="e">
        <f>Input!AZ4</f>
        <v>#N/A</v>
      </c>
      <c r="G2" s="10">
        <f t="shared" ref="G2:G12" si="0">MIN(MAX(0,AgrasNT+BgrasNT*10000*(A2+60)^-3+CgrasNT*EXP(-0.2*B2)),40)</f>
        <v>28.725905215521387</v>
      </c>
      <c r="H2" s="10">
        <f>(G2-C2)^2</f>
        <v>0.52693838192115061</v>
      </c>
      <c r="I2" s="10">
        <f t="shared" ref="I2:I12" si="1">MAX(MIN(Agras*(1-(1/(1+(MAX(Bgras*(B2-Cgras),0.01))^Dgras))),40),0)</f>
        <v>1.0048694700564065</v>
      </c>
      <c r="J2" s="10">
        <f>(I2-D2)^2</f>
        <v>0.99028477162581729</v>
      </c>
      <c r="K2" s="10">
        <f t="shared" ref="K2:K12" si="2">MIN(MAX(AbouwNT+BbouwNT*10000*(A2+60)^-2+CbouwNT*EXP(-0.2*B2),0),45)</f>
        <v>45</v>
      </c>
      <c r="L2" s="33" t="e">
        <f>(K2-E2)^2</f>
        <v>#N/A</v>
      </c>
      <c r="M2" s="10">
        <f t="shared" ref="M2:M12" si="3">MAX(MIN(Abouw*(1-(1/(1+(MAX(Bbouw*(B2-Cbouw),0.01))^Dbouw))),40),0)</f>
        <v>0.817500921957377</v>
      </c>
      <c r="N2" s="8" t="e">
        <f t="shared" ref="N2:N15" si="4">(M2-F2)^2</f>
        <v>#N/A</v>
      </c>
      <c r="O2" s="11" t="s">
        <v>19</v>
      </c>
      <c r="P2" s="18">
        <v>-4</v>
      </c>
      <c r="Q2" s="11" t="s">
        <v>6</v>
      </c>
      <c r="R2" s="18">
        <v>40</v>
      </c>
      <c r="S2" s="23" t="s">
        <v>24</v>
      </c>
      <c r="T2" s="24">
        <v>-4</v>
      </c>
      <c r="U2" s="23" t="s">
        <v>28</v>
      </c>
      <c r="V2" s="24">
        <v>40</v>
      </c>
    </row>
    <row r="3" spans="1:22" x14ac:dyDescent="0.25">
      <c r="A3" s="14">
        <v>10</v>
      </c>
      <c r="B3" s="14">
        <v>70</v>
      </c>
      <c r="C3" s="16">
        <f>Input!AW5</f>
        <v>23</v>
      </c>
      <c r="D3" s="16">
        <f>Input!AX5</f>
        <v>2</v>
      </c>
      <c r="E3" s="16" t="e">
        <f>Input!AY5</f>
        <v>#N/A</v>
      </c>
      <c r="F3" s="16" t="e">
        <f>Input!AZ5</f>
        <v>#N/A</v>
      </c>
      <c r="G3" s="10">
        <f t="shared" si="0"/>
        <v>23.074612758467833</v>
      </c>
      <c r="H3" s="10">
        <f t="shared" ref="H3:H15" si="5">(G3-C3)^2</f>
        <v>5.5670637261791348E-3</v>
      </c>
      <c r="I3" s="10">
        <f t="shared" si="1"/>
        <v>1.0048694700564065</v>
      </c>
      <c r="J3" s="10">
        <f t="shared" ref="J3:J15" si="6">(I3-D3)^2</f>
        <v>0.99028477162581729</v>
      </c>
      <c r="K3" s="10">
        <f t="shared" si="2"/>
        <v>45</v>
      </c>
      <c r="L3" s="33" t="e">
        <f t="shared" ref="L3:L15" si="7">(K3-E3)^2</f>
        <v>#N/A</v>
      </c>
      <c r="M3" s="10">
        <f t="shared" si="3"/>
        <v>0.817500921957377</v>
      </c>
      <c r="N3" s="8" t="e">
        <f t="shared" si="4"/>
        <v>#N/A</v>
      </c>
      <c r="O3" s="11" t="s">
        <v>20</v>
      </c>
      <c r="P3" s="18">
        <v>778.54663768817261</v>
      </c>
      <c r="Q3" s="11" t="s">
        <v>7</v>
      </c>
      <c r="R3" s="29">
        <v>6.4480934940345904E-3</v>
      </c>
      <c r="S3" s="23" t="s">
        <v>25</v>
      </c>
      <c r="T3" s="24">
        <v>15.084391653744225</v>
      </c>
      <c r="U3" s="23" t="s">
        <v>29</v>
      </c>
      <c r="V3" s="30">
        <v>6.4823454741711238E-3</v>
      </c>
    </row>
    <row r="4" spans="1:22" x14ac:dyDescent="0.25">
      <c r="A4" s="14">
        <v>15</v>
      </c>
      <c r="B4" s="14">
        <v>70</v>
      </c>
      <c r="C4" s="16">
        <f>Input!AW6</f>
        <v>19</v>
      </c>
      <c r="D4" s="16">
        <f>Input!AX6</f>
        <v>2</v>
      </c>
      <c r="E4" s="16" t="e">
        <f>Input!AY6</f>
        <v>#N/A</v>
      </c>
      <c r="F4" s="16" t="e">
        <f>Input!AZ6</f>
        <v>#N/A</v>
      </c>
      <c r="G4" s="10">
        <f t="shared" si="0"/>
        <v>18.830898875463951</v>
      </c>
      <c r="H4" s="10">
        <f t="shared" si="5"/>
        <v>2.8595190319356194E-2</v>
      </c>
      <c r="I4" s="10">
        <f t="shared" si="1"/>
        <v>1.0048694700564065</v>
      </c>
      <c r="J4" s="10">
        <f t="shared" si="6"/>
        <v>0.99028477162581729</v>
      </c>
      <c r="K4" s="10">
        <f t="shared" si="2"/>
        <v>45</v>
      </c>
      <c r="L4" s="33" t="e">
        <f t="shared" si="7"/>
        <v>#N/A</v>
      </c>
      <c r="M4" s="10">
        <f t="shared" si="3"/>
        <v>0.817500921957377</v>
      </c>
      <c r="N4" s="8" t="e">
        <f t="shared" si="4"/>
        <v>#N/A</v>
      </c>
      <c r="O4" s="11" t="s">
        <v>21</v>
      </c>
      <c r="P4" s="19">
        <v>5263149.6130486066</v>
      </c>
      <c r="Q4" s="11" t="s">
        <v>8</v>
      </c>
      <c r="R4" s="18">
        <v>0</v>
      </c>
      <c r="S4" s="23" t="s">
        <v>26</v>
      </c>
      <c r="T4" s="25">
        <v>9382712056.3618984</v>
      </c>
      <c r="U4" s="23" t="s">
        <v>30</v>
      </c>
      <c r="V4" s="24">
        <v>6.8470785616234523E-4</v>
      </c>
    </row>
    <row r="5" spans="1:22" x14ac:dyDescent="0.25">
      <c r="A5" s="14">
        <v>25</v>
      </c>
      <c r="B5" s="14">
        <v>75</v>
      </c>
      <c r="C5" s="16">
        <f>Input!AW7</f>
        <v>12</v>
      </c>
      <c r="D5" s="16">
        <f>Input!AX7</f>
        <v>3</v>
      </c>
      <c r="E5" s="16" t="e">
        <f>Input!AY7</f>
        <v>#N/A</v>
      </c>
      <c r="F5" s="16" t="e">
        <f>Input!AZ7</f>
        <v>#N/A</v>
      </c>
      <c r="G5" s="10">
        <f t="shared" si="0"/>
        <v>10.287341455691479</v>
      </c>
      <c r="H5" s="10">
        <f t="shared" si="5"/>
        <v>2.9331992893929826</v>
      </c>
      <c r="I5" s="10">
        <f t="shared" si="1"/>
        <v>1.3672952412594741</v>
      </c>
      <c r="J5" s="10">
        <f t="shared" si="6"/>
        <v>2.6657248292139588</v>
      </c>
      <c r="K5" s="10">
        <f t="shared" si="2"/>
        <v>45</v>
      </c>
      <c r="L5" s="33" t="e">
        <f t="shared" si="7"/>
        <v>#N/A</v>
      </c>
      <c r="M5" s="10">
        <f t="shared" si="3"/>
        <v>1.1367718817723693</v>
      </c>
      <c r="N5" s="8" t="e">
        <f t="shared" si="4"/>
        <v>#N/A</v>
      </c>
      <c r="O5" s="11"/>
      <c r="P5" s="21"/>
      <c r="Q5" s="11" t="s">
        <v>9</v>
      </c>
      <c r="R5" s="20">
        <v>4.5992352747265279</v>
      </c>
      <c r="S5" s="27"/>
      <c r="T5" s="27"/>
      <c r="U5" s="23" t="s">
        <v>27</v>
      </c>
      <c r="V5" s="26">
        <v>4.8972349552669288</v>
      </c>
    </row>
    <row r="6" spans="1:22" x14ac:dyDescent="0.25">
      <c r="A6" s="14">
        <v>10</v>
      </c>
      <c r="B6" s="14">
        <v>105</v>
      </c>
      <c r="C6" s="16">
        <f>Input!AW8</f>
        <v>19</v>
      </c>
      <c r="D6" s="16">
        <f>Input!AX8</f>
        <v>6</v>
      </c>
      <c r="E6" s="16">
        <f>Input!AY8</f>
        <v>35</v>
      </c>
      <c r="F6" s="16">
        <f>Input!AZ8</f>
        <v>6</v>
      </c>
      <c r="G6" s="10">
        <f t="shared" si="0"/>
        <v>18.702143517277293</v>
      </c>
      <c r="H6" s="10">
        <f t="shared" si="5"/>
        <v>8.8718484299942543E-2</v>
      </c>
      <c r="I6" s="10">
        <f t="shared" si="1"/>
        <v>5.70454457379999</v>
      </c>
      <c r="J6" s="10">
        <f t="shared" si="6"/>
        <v>8.7293908871029544E-2</v>
      </c>
      <c r="K6" s="10">
        <f t="shared" si="2"/>
        <v>33.898970877249482</v>
      </c>
      <c r="L6" s="33">
        <f t="shared" si="7"/>
        <v>1.2122651291447748</v>
      </c>
      <c r="M6" s="10">
        <f t="shared" si="3"/>
        <v>5.2769311134415631</v>
      </c>
      <c r="N6" s="8">
        <f t="shared" si="4"/>
        <v>0.52282861470885778</v>
      </c>
      <c r="O6" s="11"/>
      <c r="P6" s="21"/>
      <c r="Q6" s="11"/>
      <c r="R6" s="20"/>
      <c r="S6" s="27"/>
      <c r="T6" s="27"/>
      <c r="U6" s="23"/>
      <c r="V6" s="26"/>
    </row>
    <row r="7" spans="1:22" x14ac:dyDescent="0.25">
      <c r="A7" s="14">
        <v>15</v>
      </c>
      <c r="B7" s="14">
        <v>105</v>
      </c>
      <c r="C7" s="16">
        <f>Input!AW9</f>
        <v>15</v>
      </c>
      <c r="D7" s="16">
        <f>Input!AX9</f>
        <v>6</v>
      </c>
      <c r="E7" s="16">
        <f>Input!AY9</f>
        <v>30</v>
      </c>
      <c r="F7" s="16">
        <f>Input!AZ9</f>
        <v>6</v>
      </c>
      <c r="G7" s="10">
        <f t="shared" si="0"/>
        <v>14.458429634273411</v>
      </c>
      <c r="H7" s="10">
        <f t="shared" si="5"/>
        <v>0.29329846103323104</v>
      </c>
      <c r="I7" s="10">
        <f t="shared" si="1"/>
        <v>5.70454457379999</v>
      </c>
      <c r="J7" s="10">
        <f t="shared" si="6"/>
        <v>8.7293908871029544E-2</v>
      </c>
      <c r="K7" s="10">
        <f t="shared" si="2"/>
        <v>29.931194387829237</v>
      </c>
      <c r="L7" s="33">
        <f t="shared" si="7"/>
        <v>4.7342122661934768E-3</v>
      </c>
      <c r="M7" s="10">
        <f t="shared" si="3"/>
        <v>5.2769311134415631</v>
      </c>
      <c r="N7" s="8">
        <f t="shared" si="4"/>
        <v>0.52282861470885778</v>
      </c>
      <c r="O7" s="22"/>
      <c r="P7" s="22"/>
      <c r="Q7" s="11"/>
      <c r="R7" s="22"/>
      <c r="S7" s="27"/>
      <c r="T7" s="27"/>
      <c r="U7" s="27"/>
      <c r="V7" s="27"/>
    </row>
    <row r="8" spans="1:22" x14ac:dyDescent="0.25">
      <c r="A8" s="14">
        <v>20</v>
      </c>
      <c r="B8" s="14">
        <v>105</v>
      </c>
      <c r="C8" s="16">
        <f>Input!AW10</f>
        <v>12</v>
      </c>
      <c r="D8" s="16">
        <f>Input!AX10</f>
        <v>6</v>
      </c>
      <c r="E8" s="16">
        <f>Input!AY10</f>
        <v>26</v>
      </c>
      <c r="F8" s="16">
        <f>Input!AZ10</f>
        <v>6</v>
      </c>
      <c r="G8" s="10">
        <f t="shared" si="0"/>
        <v>11.209979832345329</v>
      </c>
      <c r="H8" s="10">
        <f t="shared" si="5"/>
        <v>0.62413186530111409</v>
      </c>
      <c r="I8" s="10">
        <f t="shared" si="1"/>
        <v>5.70454457379999</v>
      </c>
      <c r="J8" s="10">
        <f t="shared" si="6"/>
        <v>8.7293908871029544E-2</v>
      </c>
      <c r="K8" s="10">
        <f t="shared" si="2"/>
        <v>26.683860073481519</v>
      </c>
      <c r="L8" s="33">
        <f t="shared" si="7"/>
        <v>0.46766460010214828</v>
      </c>
      <c r="M8" s="10">
        <f t="shared" si="3"/>
        <v>5.2769311134415631</v>
      </c>
      <c r="N8" s="8">
        <f t="shared" si="4"/>
        <v>0.52282861470885778</v>
      </c>
      <c r="O8" s="11" t="s">
        <v>11</v>
      </c>
      <c r="P8" s="12">
        <f>AVERAGEIF(wrnGrasNat,"&lt;&gt;#N/A")</f>
        <v>11.307692307692308</v>
      </c>
      <c r="Q8" s="11"/>
      <c r="R8" s="12">
        <f>AVERAGEIF(wrnGrasDroog,"&lt;&gt;#N/A")</f>
        <v>9.9230769230769234</v>
      </c>
      <c r="S8" s="23"/>
      <c r="T8" s="28">
        <f>AVERAGEIF(wrnBouwNat,"&lt;&gt;#N/A")</f>
        <v>17.111111111111111</v>
      </c>
      <c r="U8" s="23"/>
      <c r="V8" s="28">
        <f>AVERAGEIF(wrnBouwDroog,"&lt;&gt;#N/A")</f>
        <v>13.444444444444445</v>
      </c>
    </row>
    <row r="9" spans="1:22" x14ac:dyDescent="0.25">
      <c r="A9" s="14">
        <v>30</v>
      </c>
      <c r="B9" s="14">
        <v>110</v>
      </c>
      <c r="C9" s="16">
        <f>Input!AW11</f>
        <v>7</v>
      </c>
      <c r="D9" s="16">
        <f>Input!AX11</f>
        <v>7</v>
      </c>
      <c r="E9" s="16">
        <f>Input!AY11</f>
        <v>19</v>
      </c>
      <c r="F9" s="16">
        <f>Input!AZ11</f>
        <v>7</v>
      </c>
      <c r="G9" s="10">
        <f t="shared" si="0"/>
        <v>6.6811202332793247</v>
      </c>
      <c r="H9" s="10">
        <f t="shared" si="5"/>
        <v>0.10168430562383231</v>
      </c>
      <c r="I9" s="10">
        <f t="shared" si="1"/>
        <v>6.8329908615794022</v>
      </c>
      <c r="J9" s="10">
        <f t="shared" si="6"/>
        <v>2.7892052315990408E-2</v>
      </c>
      <c r="K9" s="10">
        <f t="shared" si="2"/>
        <v>17.239983335943052</v>
      </c>
      <c r="L9" s="33">
        <f t="shared" si="7"/>
        <v>3.0976586577581489</v>
      </c>
      <c r="M9" s="10">
        <f t="shared" si="3"/>
        <v>6.4107022478873477</v>
      </c>
      <c r="N9" s="8">
        <f t="shared" si="4"/>
        <v>0.34727184064502503</v>
      </c>
      <c r="O9" s="11" t="s">
        <v>12</v>
      </c>
      <c r="P9" s="12">
        <f>COUNT(wrnGrasNat)-COUNT(prmGrasNat)</f>
        <v>10</v>
      </c>
      <c r="Q9" s="11"/>
      <c r="R9" s="12">
        <f>COUNT(wrnGrasDroog)-COUNT(prmGrasDroog)</f>
        <v>9</v>
      </c>
      <c r="S9" s="23"/>
      <c r="T9" s="28">
        <f>COUNT(wrnBouwNat)-COUNT(prmBouwNat)</f>
        <v>6</v>
      </c>
      <c r="U9" s="23"/>
      <c r="V9" s="28">
        <f>COUNT(wrnBouwDroog)-COUNT(prmBouwDroog)</f>
        <v>5</v>
      </c>
    </row>
    <row r="10" spans="1:22" x14ac:dyDescent="0.25">
      <c r="A10" s="14">
        <v>50</v>
      </c>
      <c r="B10" s="14">
        <v>110</v>
      </c>
      <c r="C10" s="16">
        <f>Input!AW12</f>
        <v>1</v>
      </c>
      <c r="D10" s="16">
        <f>Input!AX12</f>
        <v>7</v>
      </c>
      <c r="E10" s="16">
        <f>Input!AY12</f>
        <v>8</v>
      </c>
      <c r="F10" s="16">
        <f>Input!AZ12</f>
        <v>7</v>
      </c>
      <c r="G10" s="10">
        <f t="shared" si="0"/>
        <v>1.8508042596641816</v>
      </c>
      <c r="H10" s="10">
        <f t="shared" si="5"/>
        <v>0.7238678882627162</v>
      </c>
      <c r="I10" s="10">
        <f t="shared" si="1"/>
        <v>6.8329908615794022</v>
      </c>
      <c r="J10" s="10">
        <f t="shared" si="6"/>
        <v>2.7892052315990408E-2</v>
      </c>
      <c r="K10" s="10">
        <f t="shared" si="2"/>
        <v>11.083716973839499</v>
      </c>
      <c r="L10" s="33">
        <f t="shared" si="7"/>
        <v>9.5093103747458354</v>
      </c>
      <c r="M10" s="10">
        <f t="shared" si="3"/>
        <v>6.4107022478873477</v>
      </c>
      <c r="N10" s="8">
        <f t="shared" si="4"/>
        <v>0.34727184064502503</v>
      </c>
      <c r="O10" s="11" t="s">
        <v>14</v>
      </c>
      <c r="P10" s="12">
        <f>SUMIF(SQRgrasNat,"&lt;&gt;#N/A")</f>
        <v>10.369127523484922</v>
      </c>
      <c r="Q10" s="11"/>
      <c r="R10" s="12">
        <f>SUMIF(SQRgraDrg,"&lt;&gt;#N/A")</f>
        <v>16.170302701030604</v>
      </c>
      <c r="S10" s="23"/>
      <c r="T10" s="28">
        <f>SUMIF(SQRbouwNat,"&lt;&gt;#N/A")</f>
        <v>22.185590396176842</v>
      </c>
      <c r="U10" s="23"/>
      <c r="V10" s="28">
        <f>SUMIF(SQRbouwDroog,"&lt;&gt;#N/A")</f>
        <v>14.763387741362806</v>
      </c>
    </row>
    <row r="11" spans="1:22" x14ac:dyDescent="0.25">
      <c r="A11" s="14">
        <v>25</v>
      </c>
      <c r="B11" s="14">
        <v>140</v>
      </c>
      <c r="C11" s="16">
        <f>Input!AW13</f>
        <v>8</v>
      </c>
      <c r="D11" s="16">
        <f>Input!AX13</f>
        <v>14</v>
      </c>
      <c r="E11" s="16">
        <f>Input!AY13</f>
        <v>18</v>
      </c>
      <c r="F11" s="16">
        <f>Input!AZ13</f>
        <v>14</v>
      </c>
      <c r="G11" s="10">
        <f t="shared" si="0"/>
        <v>8.6773354150638475</v>
      </c>
      <c r="H11" s="10">
        <f t="shared" si="5"/>
        <v>0.45878326449971463</v>
      </c>
      <c r="I11" s="10">
        <f t="shared" si="1"/>
        <v>15.378665189702915</v>
      </c>
      <c r="J11" s="10">
        <f t="shared" si="6"/>
        <v>1.9007177052985733</v>
      </c>
      <c r="K11" s="10">
        <f t="shared" si="2"/>
        <v>16.884538314350507</v>
      </c>
      <c r="L11" s="33">
        <f t="shared" si="7"/>
        <v>1.2442547721520074</v>
      </c>
      <c r="M11" s="10">
        <f t="shared" si="3"/>
        <v>15.33540232291584</v>
      </c>
      <c r="N11" s="8">
        <f t="shared" si="4"/>
        <v>1.7832993640490216</v>
      </c>
      <c r="O11" s="11" t="s">
        <v>13</v>
      </c>
      <c r="P11" s="12">
        <f>SQRT(P10/P9)</f>
        <v>1.0182891300355181</v>
      </c>
      <c r="Q11" s="11"/>
      <c r="R11" s="12">
        <f>SQRT(R10/R9)</f>
        <v>1.3404104968682211</v>
      </c>
      <c r="S11" s="23"/>
      <c r="T11" s="28">
        <f>SQRT(T10/T9)</f>
        <v>1.9229140384746291</v>
      </c>
      <c r="U11" s="23"/>
      <c r="V11" s="28">
        <f>SQRT(V10/V9)</f>
        <v>1.7183356913806338</v>
      </c>
    </row>
    <row r="12" spans="1:22" x14ac:dyDescent="0.25">
      <c r="A12" s="14">
        <v>35</v>
      </c>
      <c r="B12" s="14">
        <v>150</v>
      </c>
      <c r="C12" s="16">
        <f>Input!AW14</f>
        <v>3</v>
      </c>
      <c r="D12" s="16">
        <f>Input!AX14</f>
        <v>17</v>
      </c>
      <c r="E12" s="16">
        <f>Input!AY14</f>
        <v>12</v>
      </c>
      <c r="F12" s="16">
        <f>Input!AZ14</f>
        <v>17</v>
      </c>
      <c r="G12" s="10">
        <f t="shared" si="0"/>
        <v>5.0805852738227699</v>
      </c>
      <c r="H12" s="10">
        <f t="shared" si="5"/>
        <v>4.3288350816481707</v>
      </c>
      <c r="I12" s="10">
        <f t="shared" si="1"/>
        <v>18.469819077447866</v>
      </c>
      <c r="J12" s="10">
        <f t="shared" si="6"/>
        <v>2.1603681204296961</v>
      </c>
      <c r="K12" s="10">
        <f t="shared" si="2"/>
        <v>12.714885371388265</v>
      </c>
      <c r="L12" s="33">
        <f t="shared" si="7"/>
        <v>0.51106109422493728</v>
      </c>
      <c r="M12" s="10">
        <f t="shared" si="3"/>
        <v>18.628864290065763</v>
      </c>
      <c r="N12" s="8">
        <f t="shared" si="4"/>
        <v>2.6531988754514435</v>
      </c>
      <c r="O12" s="11" t="s">
        <v>15</v>
      </c>
      <c r="P12" s="17">
        <f t="array" ref="P12">1-P10/(SUMIF(wrnGrasNat,"&lt;&gt;#N/A")-P8)^2</f>
        <v>0.99943684005395483</v>
      </c>
      <c r="Q12" s="11"/>
      <c r="R12" s="17">
        <f t="array" ref="R12">1-R10/(SUMIF(wrnGrasDroog,"&lt;&gt;#N/A")-R8)^2</f>
        <v>0.99885958494561866</v>
      </c>
      <c r="S12" s="23"/>
      <c r="T12" s="17">
        <f t="array" ref="T12">1-T10/(SUMIF(wrnBouwNat,"&lt;&gt;#N/A")-T8)^2</f>
        <v>0.99881604664171186</v>
      </c>
      <c r="U12" s="23"/>
      <c r="V12" s="17">
        <f t="array" ref="V12">1-V10/(SUMIF(wrnBouwDroog,"&lt;&gt;#N/A")-V8)^2</f>
        <v>0.99872379532749389</v>
      </c>
    </row>
    <row r="13" spans="1:22" x14ac:dyDescent="0.25">
      <c r="A13" s="14">
        <v>60</v>
      </c>
      <c r="B13" s="14">
        <v>170</v>
      </c>
      <c r="C13" s="16">
        <f>Input!AW15</f>
        <v>0</v>
      </c>
      <c r="D13" s="16">
        <f>Input!AX15</f>
        <v>24</v>
      </c>
      <c r="E13" s="16">
        <f>Input!AY15</f>
        <v>4</v>
      </c>
      <c r="F13" s="16">
        <f>Input!AZ15</f>
        <v>24</v>
      </c>
      <c r="G13" s="10">
        <f t="shared" ref="G13:G15" si="8">MIN(MAX(0,AgrasNT+BgrasNT*10000*(A13+60)^-3+CgrasNT*EXP(-0.2*B13)),40)</f>
        <v>0.5054782363826662</v>
      </c>
      <c r="H13" s="10">
        <f t="shared" si="5"/>
        <v>0.25550824745653056</v>
      </c>
      <c r="I13" s="10">
        <f t="shared" ref="I13:I15" si="9">MAX(MIN(Agras*(1-(1/(1+(MAX(Bgras*(B13-Cgras),0.01))^Dgras))),40),0)</f>
        <v>24.161693769944392</v>
      </c>
      <c r="J13" s="10">
        <f t="shared" si="6"/>
        <v>2.6144875238830072E-2</v>
      </c>
      <c r="K13" s="10">
        <f t="shared" ref="K13:K15" si="10">MIN(MAX(AbouwNT+BbouwNT*10000*(A13+60)^-2+CbouwNT*EXP(-0.2*B13),0),45)</f>
        <v>6.4752880628761256</v>
      </c>
      <c r="L13" s="33">
        <f t="shared" si="7"/>
        <v>6.1270509942170426</v>
      </c>
      <c r="M13" s="10">
        <f t="shared" ref="M13:M15" si="11">MAX(MIN(Abouw*(1-(1/(1+(MAX(Bbouw*(B13-Cbouw),0.01))^Dbouw))),40),0)</f>
        <v>24.668588561563638</v>
      </c>
      <c r="N13" s="8">
        <f t="shared" si="4"/>
        <v>0.44701066465373457</v>
      </c>
      <c r="O13" s="11" t="s">
        <v>17</v>
      </c>
      <c r="P13" s="12">
        <f>TINV(0.05,P9)</f>
        <v>2.2281388519862744</v>
      </c>
      <c r="Q13" s="11"/>
      <c r="R13" s="12">
        <f>TINV(0.05,R9)</f>
        <v>2.2621571627982053</v>
      </c>
      <c r="S13" s="23"/>
      <c r="T13" s="28">
        <f>TINV(0.05,T9)</f>
        <v>2.4469118511449697</v>
      </c>
      <c r="U13" s="23"/>
      <c r="V13" s="28">
        <f>TINV(0.05,V9)</f>
        <v>2.570581835636315</v>
      </c>
    </row>
    <row r="14" spans="1:22" x14ac:dyDescent="0.25">
      <c r="A14" s="14">
        <v>100</v>
      </c>
      <c r="B14" s="14">
        <v>200</v>
      </c>
      <c r="C14" s="16">
        <f>Input!AW16</f>
        <v>0</v>
      </c>
      <c r="D14" s="16">
        <f>Input!AX16</f>
        <v>33</v>
      </c>
      <c r="E14" s="16">
        <f>Input!AY16</f>
        <v>2</v>
      </c>
      <c r="F14" s="16">
        <f>Input!AZ16</f>
        <v>34</v>
      </c>
      <c r="G14" s="10">
        <f t="shared" si="8"/>
        <v>0</v>
      </c>
      <c r="H14" s="10">
        <f t="shared" si="5"/>
        <v>0</v>
      </c>
      <c r="I14" s="10">
        <f t="shared" si="9"/>
        <v>30.524353210830142</v>
      </c>
      <c r="J14" s="10">
        <f t="shared" si="6"/>
        <v>6.128827024727026</v>
      </c>
      <c r="K14" s="10">
        <f t="shared" si="10"/>
        <v>1.8923405296049221</v>
      </c>
      <c r="L14" s="33">
        <f t="shared" si="7"/>
        <v>1.1590561565748666E-2</v>
      </c>
      <c r="M14" s="10">
        <f t="shared" si="11"/>
        <v>31.240135997591189</v>
      </c>
      <c r="N14" s="8">
        <f t="shared" si="4"/>
        <v>7.6168493117919827</v>
      </c>
      <c r="O14" s="11" t="s">
        <v>16</v>
      </c>
      <c r="P14" s="12">
        <f>P13*P11</f>
        <v>2.2688895731874412</v>
      </c>
      <c r="Q14" s="11"/>
      <c r="R14" s="12">
        <f>R13*R11</f>
        <v>3.0322192065803479</v>
      </c>
      <c r="S14" s="23"/>
      <c r="T14" s="28">
        <f>T13*T11</f>
        <v>4.7052011494766042</v>
      </c>
      <c r="U14" s="23"/>
      <c r="V14" s="28">
        <f>V13*V11</f>
        <v>4.417122515788626</v>
      </c>
    </row>
    <row r="15" spans="1:22" x14ac:dyDescent="0.25">
      <c r="A15" s="14">
        <v>160</v>
      </c>
      <c r="B15" s="14">
        <v>260</v>
      </c>
      <c r="C15" s="16" t="e">
        <f>Input!AW17</f>
        <v>#N/A</v>
      </c>
      <c r="D15" s="16" t="e">
        <f>Input!AX17</f>
        <v>#N/A</v>
      </c>
      <c r="E15" s="16" t="e">
        <f>Input!AY17</f>
        <v>#N/A</v>
      </c>
      <c r="F15" s="16" t="e">
        <f>Input!AZ17</f>
        <v>#N/A</v>
      </c>
      <c r="G15" s="10">
        <f t="shared" si="8"/>
        <v>0</v>
      </c>
      <c r="H15" s="10" t="e">
        <f t="shared" si="5"/>
        <v>#N/A</v>
      </c>
      <c r="I15" s="10">
        <f t="shared" si="9"/>
        <v>36.600628340616083</v>
      </c>
      <c r="J15" s="10" t="e">
        <f t="shared" si="6"/>
        <v>#N/A</v>
      </c>
      <c r="K15" s="10">
        <f t="shared" si="10"/>
        <v>0</v>
      </c>
      <c r="L15" s="33" t="e">
        <f t="shared" si="7"/>
        <v>#N/A</v>
      </c>
      <c r="M15" s="10">
        <f t="shared" si="11"/>
        <v>37.12005612638518</v>
      </c>
      <c r="N15" s="8" t="e">
        <f t="shared" si="4"/>
        <v>#N/A</v>
      </c>
      <c r="O15" s="22"/>
      <c r="P15" s="22"/>
      <c r="Q15" s="11"/>
      <c r="R15" s="22"/>
      <c r="S15" s="27"/>
      <c r="T15" s="27"/>
      <c r="U15" s="27"/>
      <c r="V15" s="27"/>
    </row>
  </sheetData>
  <hyperlinks>
    <hyperlink ref="K2:M5" r:id="rId1" display="=@na()"/>
    <hyperlink ref="L3:L15" r:id="rId2" display="=@na()"/>
    <hyperlink ref="K3:K15" r:id="rId3" display="=@na()"/>
    <hyperlink ref="M3:M15" r:id="rId4" display="=@na()"/>
  </hyperlinks>
  <pageMargins left="0.7" right="0.7" top="0.75" bottom="0.75" header="0.3" footer="0.3"/>
  <drawing r:id="rId5"/>
  <legacyDrawing r:id="rId6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-0.499984740745262"/>
  </sheetPr>
  <dimension ref="A1:V15"/>
  <sheetViews>
    <sheetView topLeftCell="B1" zoomScale="93" zoomScaleNormal="93" workbookViewId="0">
      <selection activeCell="F7" sqref="F7"/>
    </sheetView>
    <sheetView workbookViewId="1"/>
  </sheetViews>
  <sheetFormatPr defaultRowHeight="15" x14ac:dyDescent="0.25"/>
  <cols>
    <col min="1" max="1" width="4.85546875" bestFit="1" customWidth="1"/>
    <col min="2" max="2" width="4.42578125" bestFit="1" customWidth="1"/>
    <col min="3" max="3" width="10" style="1" bestFit="1" customWidth="1"/>
    <col min="4" max="4" width="10.140625" style="1" bestFit="1" customWidth="1"/>
    <col min="5" max="5" width="11.140625" style="1" bestFit="1" customWidth="1"/>
    <col min="6" max="6" width="11.28515625" style="1" bestFit="1" customWidth="1"/>
    <col min="7" max="7" width="13.140625" style="32" bestFit="1" customWidth="1"/>
    <col min="8" max="8" width="7.42578125" style="32" hidden="1" customWidth="1"/>
    <col min="9" max="9" width="13.28515625" style="32" bestFit="1" customWidth="1"/>
    <col min="10" max="10" width="7.42578125" style="32" hidden="1" customWidth="1"/>
    <col min="11" max="11" width="14.28515625" style="32" bestFit="1" customWidth="1"/>
    <col min="12" max="12" width="7.42578125" style="32" hidden="1" customWidth="1"/>
    <col min="13" max="13" width="14.42578125" style="32" bestFit="1" customWidth="1"/>
    <col min="14" max="14" width="7.42578125" style="9" hidden="1" customWidth="1"/>
    <col min="15" max="15" width="10.85546875" bestFit="1" customWidth="1"/>
    <col min="16" max="16" width="10.7109375" customWidth="1"/>
    <col min="17" max="17" width="10.85546875" style="1" bestFit="1" customWidth="1"/>
    <col min="18" max="18" width="10.85546875" bestFit="1" customWidth="1"/>
    <col min="19" max="20" width="10.5703125" customWidth="1"/>
    <col min="22" max="22" width="10.85546875" bestFit="1" customWidth="1"/>
  </cols>
  <sheetData>
    <row r="1" spans="1:22" s="3" customFormat="1" x14ac:dyDescent="0.25">
      <c r="A1" s="13" t="s">
        <v>0</v>
      </c>
      <c r="B1" s="13" t="s">
        <v>1</v>
      </c>
      <c r="C1" s="5" t="s">
        <v>5</v>
      </c>
      <c r="D1" s="5" t="s">
        <v>2</v>
      </c>
      <c r="E1" s="5" t="s">
        <v>3</v>
      </c>
      <c r="F1" s="5" t="s">
        <v>4</v>
      </c>
      <c r="G1" s="31" t="s">
        <v>18</v>
      </c>
      <c r="H1" s="31" t="s">
        <v>116</v>
      </c>
      <c r="I1" s="31" t="s">
        <v>10</v>
      </c>
      <c r="J1" s="31" t="s">
        <v>116</v>
      </c>
      <c r="K1" s="31" t="s">
        <v>22</v>
      </c>
      <c r="L1" s="31" t="s">
        <v>116</v>
      </c>
      <c r="M1" s="31" t="s">
        <v>23</v>
      </c>
      <c r="N1" s="2" t="s">
        <v>116</v>
      </c>
      <c r="O1" s="5" t="s">
        <v>5</v>
      </c>
      <c r="P1" s="13"/>
      <c r="Q1" s="5" t="s">
        <v>2</v>
      </c>
      <c r="R1" s="5"/>
      <c r="S1" s="15" t="str">
        <f>E1</f>
        <v>Bouwla-nat</v>
      </c>
      <c r="T1" s="13"/>
      <c r="U1" s="13" t="str">
        <f>F1</f>
        <v>Bouwla-dro</v>
      </c>
      <c r="V1" s="13"/>
    </row>
    <row r="2" spans="1:22" x14ac:dyDescent="0.25">
      <c r="A2" s="14">
        <v>5</v>
      </c>
      <c r="B2" s="14">
        <v>70</v>
      </c>
      <c r="C2" s="16">
        <f>Input!BA4</f>
        <v>32</v>
      </c>
      <c r="D2" s="16">
        <f>Input!BB4</f>
        <v>2</v>
      </c>
      <c r="E2" s="16" t="e">
        <f>Input!BC4</f>
        <v>#N/A</v>
      </c>
      <c r="F2" s="16" t="e">
        <f>Input!BD4</f>
        <v>#N/A</v>
      </c>
      <c r="G2" s="10">
        <f t="shared" ref="G2:G12" si="0">MIN(MAX(0,AgrasNT+BgrasNT*10000*(A2+60)^-3+CgrasNT*EXP(-0.2*B2)),40)</f>
        <v>33.76813440338028</v>
      </c>
      <c r="H2" s="10">
        <f>(G2-C2)^2</f>
        <v>3.1262992684169393</v>
      </c>
      <c r="I2" s="10">
        <f t="shared" ref="I2:I12" si="1">MAX(MIN(Agras*(1-(1/(1+(MAX(Bgras*(B2-Cgras),0.01))^Dgras))),40),0)</f>
        <v>1.0048693893641092</v>
      </c>
      <c r="J2" s="10">
        <f>(I2-D2)^2</f>
        <v>0.99028493222456093</v>
      </c>
      <c r="K2" s="10">
        <f t="shared" ref="K2:K12" si="2">MIN(MAX(AbouwNT+BbouwNT*10000*(A2+60)^-2+CbouwNT*EXP(-0.2*B2),0),45)</f>
        <v>45</v>
      </c>
      <c r="L2" s="33" t="e">
        <f>(K2-E2)^2</f>
        <v>#N/A</v>
      </c>
      <c r="M2" s="10">
        <f t="shared" ref="M2:M12" si="3">MAX(MIN(Abouw*(1-(1/(1+(MAX(Bbouw*(B2-Cbouw),0.01))^Dbouw))),40),0)</f>
        <v>0.817500921957377</v>
      </c>
      <c r="N2" s="8" t="e">
        <f t="shared" ref="N2:N15" si="4">(M2-F2)^2</f>
        <v>#N/A</v>
      </c>
      <c r="O2" s="11" t="s">
        <v>19</v>
      </c>
      <c r="P2" s="18">
        <v>-4</v>
      </c>
      <c r="Q2" s="11" t="s">
        <v>6</v>
      </c>
      <c r="R2" s="18">
        <v>40</v>
      </c>
      <c r="S2" s="23" t="s">
        <v>24</v>
      </c>
      <c r="T2" s="24">
        <v>-4</v>
      </c>
      <c r="U2" s="23" t="s">
        <v>28</v>
      </c>
      <c r="V2" s="24">
        <v>40</v>
      </c>
    </row>
    <row r="3" spans="1:22" x14ac:dyDescent="0.25">
      <c r="A3" s="14">
        <v>10</v>
      </c>
      <c r="B3" s="14">
        <v>70</v>
      </c>
      <c r="C3" s="16">
        <f>Input!BA5</f>
        <v>27</v>
      </c>
      <c r="D3" s="16">
        <f>Input!BB5</f>
        <v>2</v>
      </c>
      <c r="E3" s="16" t="e">
        <f>Input!BC5</f>
        <v>#N/A</v>
      </c>
      <c r="F3" s="16" t="e">
        <f>Input!BD5</f>
        <v>#N/A</v>
      </c>
      <c r="G3" s="10">
        <f t="shared" si="0"/>
        <v>27.219300169422795</v>
      </c>
      <c r="H3" s="10">
        <f t="shared" ref="H3:H15" si="5">(G3-C3)^2</f>
        <v>4.8092564308866374E-2</v>
      </c>
      <c r="I3" s="10">
        <f t="shared" si="1"/>
        <v>1.0048693893641092</v>
      </c>
      <c r="J3" s="10">
        <f t="shared" ref="J3:J15" si="6">(I3-D3)^2</f>
        <v>0.99028493222456093</v>
      </c>
      <c r="K3" s="10">
        <f t="shared" si="2"/>
        <v>45</v>
      </c>
      <c r="L3" s="33" t="e">
        <f t="shared" ref="L3:L15" si="7">(K3-E3)^2</f>
        <v>#N/A</v>
      </c>
      <c r="M3" s="10">
        <f t="shared" si="3"/>
        <v>0.817500921957377</v>
      </c>
      <c r="N3" s="8" t="e">
        <f t="shared" si="4"/>
        <v>#N/A</v>
      </c>
      <c r="O3" s="11" t="s">
        <v>20</v>
      </c>
      <c r="P3" s="18">
        <v>902.19589808365208</v>
      </c>
      <c r="Q3" s="11" t="s">
        <v>7</v>
      </c>
      <c r="R3" s="29">
        <v>6.4480933750030098E-3</v>
      </c>
      <c r="S3" s="23" t="s">
        <v>25</v>
      </c>
      <c r="T3" s="24">
        <v>16.98305210744844</v>
      </c>
      <c r="U3" s="23" t="s">
        <v>29</v>
      </c>
      <c r="V3" s="30">
        <v>6.4823454741711238E-3</v>
      </c>
    </row>
    <row r="4" spans="1:22" x14ac:dyDescent="0.25">
      <c r="A4" s="14">
        <v>15</v>
      </c>
      <c r="B4" s="14">
        <v>70</v>
      </c>
      <c r="C4" s="16">
        <f>Input!BA6</f>
        <v>23</v>
      </c>
      <c r="D4" s="16">
        <f>Input!BB6</f>
        <v>2</v>
      </c>
      <c r="E4" s="16" t="e">
        <f>Input!BC6</f>
        <v>#N/A</v>
      </c>
      <c r="F4" s="16" t="e">
        <f>Input!BD6</f>
        <v>#N/A</v>
      </c>
      <c r="G4" s="10">
        <f t="shared" si="0"/>
        <v>22.3015970126079</v>
      </c>
      <c r="H4" s="10">
        <f t="shared" si="5"/>
        <v>0.48776673279821015</v>
      </c>
      <c r="I4" s="10">
        <f t="shared" si="1"/>
        <v>1.0048693893641092</v>
      </c>
      <c r="J4" s="10">
        <f t="shared" si="6"/>
        <v>0.99028493222456093</v>
      </c>
      <c r="K4" s="10">
        <f t="shared" si="2"/>
        <v>45</v>
      </c>
      <c r="L4" s="33" t="e">
        <f t="shared" si="7"/>
        <v>#N/A</v>
      </c>
      <c r="M4" s="10">
        <f t="shared" si="3"/>
        <v>0.817500921957377</v>
      </c>
      <c r="N4" s="8" t="e">
        <f t="shared" si="4"/>
        <v>#N/A</v>
      </c>
      <c r="O4" s="11" t="s">
        <v>21</v>
      </c>
      <c r="P4" s="19">
        <v>5912258.5291294428</v>
      </c>
      <c r="Q4" s="11" t="s">
        <v>8</v>
      </c>
      <c r="R4" s="18">
        <v>0</v>
      </c>
      <c r="S4" s="23" t="s">
        <v>26</v>
      </c>
      <c r="T4" s="25">
        <v>11069519162.46797</v>
      </c>
      <c r="U4" s="23" t="s">
        <v>30</v>
      </c>
      <c r="V4" s="24">
        <v>6.8470785616234523E-4</v>
      </c>
    </row>
    <row r="5" spans="1:22" x14ac:dyDescent="0.25">
      <c r="A5" s="14">
        <v>25</v>
      </c>
      <c r="B5" s="14">
        <v>75</v>
      </c>
      <c r="C5" s="16">
        <f>Input!BA7</f>
        <v>16</v>
      </c>
      <c r="D5" s="16">
        <f>Input!BB7</f>
        <v>3</v>
      </c>
      <c r="E5" s="16" t="e">
        <f>Input!BC7</f>
        <v>#N/A</v>
      </c>
      <c r="F5" s="16" t="e">
        <f>Input!BD7</f>
        <v>#N/A</v>
      </c>
      <c r="G5" s="10">
        <f t="shared" si="0"/>
        <v>12.499327083355901</v>
      </c>
      <c r="H5" s="10">
        <f t="shared" si="5"/>
        <v>12.254710869325503</v>
      </c>
      <c r="I5" s="10">
        <f t="shared" si="1"/>
        <v>1.3672951321944726</v>
      </c>
      <c r="J5" s="10">
        <f t="shared" si="6"/>
        <v>2.6657251853558646</v>
      </c>
      <c r="K5" s="10">
        <f t="shared" si="2"/>
        <v>45</v>
      </c>
      <c r="L5" s="33" t="e">
        <f t="shared" si="7"/>
        <v>#N/A</v>
      </c>
      <c r="M5" s="10">
        <f t="shared" si="3"/>
        <v>1.1367718817723693</v>
      </c>
      <c r="N5" s="8" t="e">
        <f t="shared" si="4"/>
        <v>#N/A</v>
      </c>
      <c r="O5" s="11"/>
      <c r="P5" s="21"/>
      <c r="Q5" s="11" t="s">
        <v>9</v>
      </c>
      <c r="R5" s="20">
        <v>4.5992352715445879</v>
      </c>
      <c r="S5" s="27"/>
      <c r="T5" s="27"/>
      <c r="U5" s="23" t="s">
        <v>27</v>
      </c>
      <c r="V5" s="26">
        <v>4.8972349552669288</v>
      </c>
    </row>
    <row r="6" spans="1:22" x14ac:dyDescent="0.25">
      <c r="A6" s="14">
        <v>10</v>
      </c>
      <c r="B6" s="14">
        <v>105</v>
      </c>
      <c r="C6" s="16">
        <f>Input!BA8</f>
        <v>22</v>
      </c>
      <c r="D6" s="16">
        <f>Input!BB8</f>
        <v>6</v>
      </c>
      <c r="E6" s="16">
        <f>Input!BC8</f>
        <v>40</v>
      </c>
      <c r="F6" s="16">
        <f>Input!BD8</f>
        <v>6</v>
      </c>
      <c r="G6" s="10">
        <f t="shared" si="0"/>
        <v>22.307570413442903</v>
      </c>
      <c r="H6" s="10">
        <f t="shared" si="5"/>
        <v>9.4599559225438376E-2</v>
      </c>
      <c r="I6" s="10">
        <f t="shared" si="1"/>
        <v>5.7045441646154593</v>
      </c>
      <c r="J6" s="10">
        <f t="shared" si="6"/>
        <v>8.7294150662776793E-2</v>
      </c>
      <c r="K6" s="10">
        <f t="shared" si="2"/>
        <v>39.052819810935112</v>
      </c>
      <c r="L6" s="33">
        <f t="shared" si="7"/>
        <v>0.89715031055699634</v>
      </c>
      <c r="M6" s="10">
        <f t="shared" si="3"/>
        <v>5.2769311134415631</v>
      </c>
      <c r="N6" s="8">
        <f t="shared" si="4"/>
        <v>0.52282861470885778</v>
      </c>
      <c r="O6" s="11"/>
      <c r="P6" s="21"/>
      <c r="Q6" s="11"/>
      <c r="R6" s="20"/>
      <c r="S6" s="27"/>
      <c r="T6" s="27"/>
      <c r="U6" s="23"/>
      <c r="V6" s="26"/>
    </row>
    <row r="7" spans="1:22" x14ac:dyDescent="0.25">
      <c r="A7" s="14">
        <v>15</v>
      </c>
      <c r="B7" s="14">
        <v>105</v>
      </c>
      <c r="C7" s="16">
        <f>Input!BA9</f>
        <v>18</v>
      </c>
      <c r="D7" s="16">
        <f>Input!BB9</f>
        <v>6</v>
      </c>
      <c r="E7" s="16">
        <f>Input!BC9</f>
        <v>35</v>
      </c>
      <c r="F7" s="16">
        <f>Input!BD9</f>
        <v>6</v>
      </c>
      <c r="G7" s="10">
        <f t="shared" si="0"/>
        <v>17.389867256628008</v>
      </c>
      <c r="H7" s="10">
        <f t="shared" si="5"/>
        <v>0.37226196453463262</v>
      </c>
      <c r="I7" s="10">
        <f t="shared" si="1"/>
        <v>5.7045441646154593</v>
      </c>
      <c r="J7" s="10">
        <f t="shared" si="6"/>
        <v>8.7294150662776793E-2</v>
      </c>
      <c r="K7" s="10">
        <f t="shared" si="2"/>
        <v>34.585622431198111</v>
      </c>
      <c r="L7" s="33">
        <f t="shared" si="7"/>
        <v>0.17170876952616437</v>
      </c>
      <c r="M7" s="10">
        <f t="shared" si="3"/>
        <v>5.2769311134415631</v>
      </c>
      <c r="N7" s="8">
        <f t="shared" si="4"/>
        <v>0.52282861470885778</v>
      </c>
      <c r="O7" s="22"/>
      <c r="P7" s="22"/>
      <c r="Q7" s="11"/>
      <c r="R7" s="22"/>
      <c r="S7" s="27"/>
      <c r="T7" s="27"/>
      <c r="U7" s="27"/>
      <c r="V7" s="27"/>
    </row>
    <row r="8" spans="1:22" x14ac:dyDescent="0.25">
      <c r="A8" s="14">
        <v>20</v>
      </c>
      <c r="B8" s="14">
        <v>105</v>
      </c>
      <c r="C8" s="16">
        <f>Input!BA10</f>
        <v>15</v>
      </c>
      <c r="D8" s="16">
        <f>Input!BB10</f>
        <v>6</v>
      </c>
      <c r="E8" s="16">
        <f>Input!BC10</f>
        <v>30</v>
      </c>
      <c r="F8" s="16">
        <f>Input!BD10</f>
        <v>6</v>
      </c>
      <c r="G8" s="10">
        <f t="shared" si="0"/>
        <v>13.625496640202584</v>
      </c>
      <c r="H8" s="10">
        <f t="shared" si="5"/>
        <v>1.8892594860943839</v>
      </c>
      <c r="I8" s="10">
        <f t="shared" si="1"/>
        <v>5.7045441646154593</v>
      </c>
      <c r="J8" s="10">
        <f t="shared" si="6"/>
        <v>8.7294150662776793E-2</v>
      </c>
      <c r="K8" s="10">
        <f t="shared" si="2"/>
        <v>30.929548713622403</v>
      </c>
      <c r="L8" s="33">
        <f t="shared" si="7"/>
        <v>0.86406081099706333</v>
      </c>
      <c r="M8" s="10">
        <f t="shared" si="3"/>
        <v>5.2769311134415631</v>
      </c>
      <c r="N8" s="8">
        <f t="shared" si="4"/>
        <v>0.52282861470885778</v>
      </c>
      <c r="O8" s="11" t="s">
        <v>11</v>
      </c>
      <c r="P8" s="12">
        <f>AVERAGEIF(wrnGrasNat,"&lt;&gt;#N/A")</f>
        <v>13.846153846153847</v>
      </c>
      <c r="Q8" s="11"/>
      <c r="R8" s="12">
        <f>AVERAGEIF(wrnGrasDroog,"&lt;&gt;#N/A")</f>
        <v>9.9230769230769234</v>
      </c>
      <c r="S8" s="23"/>
      <c r="T8" s="28">
        <f>AVERAGEIF(wrnBouwNat,"&lt;&gt;#N/A")</f>
        <v>19.888888888888889</v>
      </c>
      <c r="U8" s="23"/>
      <c r="V8" s="28">
        <f>AVERAGEIF(wrnBouwDroog,"&lt;&gt;#N/A")</f>
        <v>13.444444444444445</v>
      </c>
    </row>
    <row r="9" spans="1:22" x14ac:dyDescent="0.25">
      <c r="A9" s="14">
        <v>30</v>
      </c>
      <c r="B9" s="14">
        <v>110</v>
      </c>
      <c r="C9" s="16">
        <f>Input!BA11</f>
        <v>9</v>
      </c>
      <c r="D9" s="16">
        <f>Input!BB11</f>
        <v>7</v>
      </c>
      <c r="E9" s="16">
        <f>Input!BC11</f>
        <v>22</v>
      </c>
      <c r="F9" s="16">
        <f>Input!BD11</f>
        <v>7</v>
      </c>
      <c r="G9" s="10">
        <f t="shared" si="0"/>
        <v>8.3774502767587169</v>
      </c>
      <c r="H9" s="10">
        <f t="shared" si="5"/>
        <v>0.38756815790779819</v>
      </c>
      <c r="I9" s="10">
        <f t="shared" si="1"/>
        <v>6.8329903867402164</v>
      </c>
      <c r="J9" s="10">
        <f t="shared" si="6"/>
        <v>2.7892210921182482E-2</v>
      </c>
      <c r="K9" s="10">
        <f t="shared" si="2"/>
        <v>20.054538047560481</v>
      </c>
      <c r="L9" s="33">
        <f t="shared" si="7"/>
        <v>3.784822208389786</v>
      </c>
      <c r="M9" s="10">
        <f t="shared" si="3"/>
        <v>6.4107022478873477</v>
      </c>
      <c r="N9" s="8">
        <f t="shared" si="4"/>
        <v>0.34727184064502503</v>
      </c>
      <c r="O9" s="11" t="s">
        <v>12</v>
      </c>
      <c r="P9" s="12">
        <f>COUNT(wrnGrasNat)-COUNT(prmGrasNat)</f>
        <v>10</v>
      </c>
      <c r="Q9" s="11"/>
      <c r="R9" s="12">
        <f>COUNT(wrnGrasDroog)-COUNT(prmGrasDroog)</f>
        <v>9</v>
      </c>
      <c r="S9" s="23"/>
      <c r="T9" s="28">
        <f>COUNT(wrnBouwNat)-COUNT(prmBouwNat)</f>
        <v>6</v>
      </c>
      <c r="U9" s="23"/>
      <c r="V9" s="28">
        <f>COUNT(wrnBouwDroog)-COUNT(prmBouwDroog)</f>
        <v>5</v>
      </c>
    </row>
    <row r="10" spans="1:22" x14ac:dyDescent="0.25">
      <c r="A10" s="14">
        <v>50</v>
      </c>
      <c r="B10" s="14">
        <v>110</v>
      </c>
      <c r="C10" s="16">
        <f>Input!BA12</f>
        <v>1</v>
      </c>
      <c r="D10" s="16">
        <f>Input!BB12</f>
        <v>7</v>
      </c>
      <c r="E10" s="16">
        <f>Input!BC12</f>
        <v>10</v>
      </c>
      <c r="F10" s="16">
        <f>Input!BD12</f>
        <v>7</v>
      </c>
      <c r="G10" s="10">
        <f t="shared" si="0"/>
        <v>2.7799805210817716</v>
      </c>
      <c r="H10" s="10">
        <f t="shared" si="5"/>
        <v>3.1683306554305353</v>
      </c>
      <c r="I10" s="10">
        <f t="shared" si="1"/>
        <v>6.8329903867402164</v>
      </c>
      <c r="J10" s="10">
        <f t="shared" si="6"/>
        <v>2.7892210921182482E-2</v>
      </c>
      <c r="K10" s="10">
        <f t="shared" si="2"/>
        <v>13.123387304800175</v>
      </c>
      <c r="L10" s="33">
        <f t="shared" si="7"/>
        <v>9.7555482557869038</v>
      </c>
      <c r="M10" s="10">
        <f t="shared" si="3"/>
        <v>6.4107022478873477</v>
      </c>
      <c r="N10" s="8">
        <f t="shared" si="4"/>
        <v>0.34727184064502503</v>
      </c>
      <c r="O10" s="11" t="s">
        <v>14</v>
      </c>
      <c r="P10" s="12">
        <f>SUMIF(SQRgrasNat,"&lt;&gt;#N/A")</f>
        <v>25.673721228431674</v>
      </c>
      <c r="Q10" s="11"/>
      <c r="R10" s="12">
        <f>SUMIF(SQRgraDrg,"&lt;&gt;#N/A")</f>
        <v>16.170302701028678</v>
      </c>
      <c r="S10" s="23"/>
      <c r="T10" s="28">
        <f>SUMIF(SQRbouwNat,"&lt;&gt;#N/A")</f>
        <v>26.5604293647534</v>
      </c>
      <c r="U10" s="23"/>
      <c r="V10" s="28">
        <f>SUMIF(SQRbouwDroog,"&lt;&gt;#N/A")</f>
        <v>14.763387741362806</v>
      </c>
    </row>
    <row r="11" spans="1:22" x14ac:dyDescent="0.25">
      <c r="A11" s="14">
        <v>25</v>
      </c>
      <c r="B11" s="14">
        <v>140</v>
      </c>
      <c r="C11" s="16">
        <f>Input!BA13</f>
        <v>10</v>
      </c>
      <c r="D11" s="16">
        <f>Input!BB13</f>
        <v>14</v>
      </c>
      <c r="E11" s="16">
        <f>Input!BC13</f>
        <v>21</v>
      </c>
      <c r="F11" s="16">
        <f>Input!BD13</f>
        <v>14</v>
      </c>
      <c r="G11" s="10">
        <f t="shared" si="0"/>
        <v>10.690757567860594</v>
      </c>
      <c r="H11" s="10">
        <f t="shared" si="5"/>
        <v>0.47714601755668273</v>
      </c>
      <c r="I11" s="10">
        <f t="shared" si="1"/>
        <v>15.378664389098461</v>
      </c>
      <c r="J11" s="10">
        <f t="shared" si="6"/>
        <v>1.9007154977682317</v>
      </c>
      <c r="K11" s="10">
        <f t="shared" si="2"/>
        <v>19.513608382425154</v>
      </c>
      <c r="L11" s="33">
        <f t="shared" si="7"/>
        <v>2.2093600407967666</v>
      </c>
      <c r="M11" s="10">
        <f t="shared" si="3"/>
        <v>15.33540232291584</v>
      </c>
      <c r="N11" s="8">
        <f t="shared" si="4"/>
        <v>1.7832993640490216</v>
      </c>
      <c r="O11" s="11" t="s">
        <v>13</v>
      </c>
      <c r="P11" s="12">
        <f>SQRT(P10/P9)</f>
        <v>1.6023021321970359</v>
      </c>
      <c r="Q11" s="11"/>
      <c r="R11" s="12">
        <f>SQRT(R10/R9)</f>
        <v>1.3404104968681414</v>
      </c>
      <c r="S11" s="23"/>
      <c r="T11" s="28">
        <f>SQRT(T10/T9)</f>
        <v>2.1039815178510719</v>
      </c>
      <c r="U11" s="23"/>
      <c r="V11" s="28">
        <f>SQRT(V10/V9)</f>
        <v>1.7183356913806338</v>
      </c>
    </row>
    <row r="12" spans="1:22" x14ac:dyDescent="0.25">
      <c r="A12" s="14">
        <v>35</v>
      </c>
      <c r="B12" s="14">
        <v>150</v>
      </c>
      <c r="C12" s="16">
        <f>Input!BA14</f>
        <v>5</v>
      </c>
      <c r="D12" s="16">
        <f>Input!BB14</f>
        <v>17</v>
      </c>
      <c r="E12" s="16">
        <f>Input!BC14</f>
        <v>14</v>
      </c>
      <c r="F12" s="16">
        <f>Input!BD14</f>
        <v>17</v>
      </c>
      <c r="G12" s="10">
        <f t="shared" si="0"/>
        <v>6.5227694476472333</v>
      </c>
      <c r="H12" s="10">
        <f t="shared" si="5"/>
        <v>2.3188267906878601</v>
      </c>
      <c r="I12" s="10">
        <f t="shared" si="1"/>
        <v>18.46981823445498</v>
      </c>
      <c r="J12" s="10">
        <f t="shared" si="6"/>
        <v>2.1603656423363544</v>
      </c>
      <c r="K12" s="10">
        <f t="shared" si="2"/>
        <v>14.818822112508617</v>
      </c>
      <c r="L12" s="33">
        <f t="shared" si="7"/>
        <v>0.67046965193307351</v>
      </c>
      <c r="M12" s="10">
        <f t="shared" si="3"/>
        <v>18.628864290065763</v>
      </c>
      <c r="N12" s="8">
        <f t="shared" si="4"/>
        <v>2.6531988754514435</v>
      </c>
      <c r="O12" s="11" t="s">
        <v>15</v>
      </c>
      <c r="P12" s="17">
        <f t="array" ref="P12">1-P10/(SUMIF(wrnGrasNat,"&lt;&gt;#N/A")-P8)^2</f>
        <v>0.99907003195996125</v>
      </c>
      <c r="Q12" s="11"/>
      <c r="R12" s="17">
        <f t="array" ref="R12">1-R10/(SUMIF(wrnGrasDroog,"&lt;&gt;#N/A")-R8)^2</f>
        <v>0.99885958494561877</v>
      </c>
      <c r="S12" s="23"/>
      <c r="T12" s="17">
        <f t="array" ref="T12">1-T10/(SUMIF(wrnBouwNat,"&lt;&gt;#N/A")-T8)^2</f>
        <v>0.99895085848085996</v>
      </c>
      <c r="U12" s="23"/>
      <c r="V12" s="17">
        <f t="array" ref="V12">1-V10/(SUMIF(wrnBouwDroog,"&lt;&gt;#N/A")-V8)^2</f>
        <v>0.99872379532749389</v>
      </c>
    </row>
    <row r="13" spans="1:22" x14ac:dyDescent="0.25">
      <c r="A13" s="14">
        <v>60</v>
      </c>
      <c r="B13" s="14">
        <v>170</v>
      </c>
      <c r="C13" s="16">
        <f>Input!BA15</f>
        <v>1</v>
      </c>
      <c r="D13" s="16">
        <f>Input!BB15</f>
        <v>24</v>
      </c>
      <c r="E13" s="16">
        <f>Input!BC15</f>
        <v>5</v>
      </c>
      <c r="F13" s="16">
        <f>Input!BD15</f>
        <v>24</v>
      </c>
      <c r="G13" s="10">
        <f t="shared" ref="G13:G15" si="8">MIN(MAX(0,AgrasNT+BgrasNT*10000*(A13+60)^-3+CgrasNT*EXP(-0.2*B13)),40)</f>
        <v>1.2210410870060555</v>
      </c>
      <c r="H13" s="10">
        <f t="shared" si="5"/>
        <v>4.8859162144818606E-2</v>
      </c>
      <c r="I13" s="10">
        <f t="shared" ref="I13:I15" si="9">MAX(MIN(Agras*(1-(1/(1+(MAX(Bgras*(B13-Cgras),0.01))^Dgras))),40),0)</f>
        <v>24.161692954893567</v>
      </c>
      <c r="J13" s="10">
        <f t="shared" si="6"/>
        <v>2.6144611662213182E-2</v>
      </c>
      <c r="K13" s="10">
        <f t="shared" ref="K13:K15" si="10">MIN(MAX(AbouwNT+BbouwNT*10000*(A13+60)^-2+CbouwNT*EXP(-0.2*B13),0),45)</f>
        <v>7.7938051578703078</v>
      </c>
      <c r="L13" s="33">
        <f t="shared" si="7"/>
        <v>7.8053472601427352</v>
      </c>
      <c r="M13" s="10">
        <f t="shared" ref="M13:M15" si="11">MAX(MIN(Abouw*(1-(1/(1+(MAX(Bbouw*(B13-Cbouw),0.01))^Dbouw))),40),0)</f>
        <v>24.668588561563638</v>
      </c>
      <c r="N13" s="8">
        <f t="shared" si="4"/>
        <v>0.44701066465373457</v>
      </c>
      <c r="O13" s="11" t="s">
        <v>17</v>
      </c>
      <c r="P13" s="12">
        <f>TINV(0.05,P9)</f>
        <v>2.2281388519862744</v>
      </c>
      <c r="Q13" s="11"/>
      <c r="R13" s="12">
        <f>TINV(0.05,R9)</f>
        <v>2.2621571627982053</v>
      </c>
      <c r="S13" s="23"/>
      <c r="T13" s="28">
        <f>TINV(0.05,T9)</f>
        <v>2.4469118511449697</v>
      </c>
      <c r="U13" s="23"/>
      <c r="V13" s="28">
        <f>TINV(0.05,V9)</f>
        <v>2.570581835636315</v>
      </c>
    </row>
    <row r="14" spans="1:22" x14ac:dyDescent="0.25">
      <c r="A14" s="14">
        <v>100</v>
      </c>
      <c r="B14" s="14">
        <v>200</v>
      </c>
      <c r="C14" s="16">
        <f>Input!BA16</f>
        <v>1</v>
      </c>
      <c r="D14" s="16">
        <f>Input!BB16</f>
        <v>33</v>
      </c>
      <c r="E14" s="16">
        <f>Input!BC16</f>
        <v>2</v>
      </c>
      <c r="F14" s="16">
        <f>Input!BD16</f>
        <v>34</v>
      </c>
      <c r="G14" s="10">
        <f t="shared" si="8"/>
        <v>0</v>
      </c>
      <c r="H14" s="10">
        <f t="shared" si="5"/>
        <v>1</v>
      </c>
      <c r="I14" s="10">
        <f t="shared" si="9"/>
        <v>30.524352591057919</v>
      </c>
      <c r="J14" s="10">
        <f t="shared" si="6"/>
        <v>6.1288300934016373</v>
      </c>
      <c r="K14" s="10">
        <f t="shared" si="10"/>
        <v>2.6340047764992853</v>
      </c>
      <c r="L14" s="33">
        <f t="shared" si="7"/>
        <v>0.40196205662390871</v>
      </c>
      <c r="M14" s="10">
        <f t="shared" si="11"/>
        <v>31.240135997591189</v>
      </c>
      <c r="N14" s="8">
        <f t="shared" si="4"/>
        <v>7.6168493117919827</v>
      </c>
      <c r="O14" s="11" t="s">
        <v>16</v>
      </c>
      <c r="P14" s="12">
        <f>P13*P11</f>
        <v>3.5701516333686634</v>
      </c>
      <c r="Q14" s="11"/>
      <c r="R14" s="12">
        <f>R13*R11</f>
        <v>3.0322192065801676</v>
      </c>
      <c r="S14" s="23"/>
      <c r="T14" s="28">
        <f>T13*T11</f>
        <v>5.1482573106197691</v>
      </c>
      <c r="U14" s="23"/>
      <c r="V14" s="28">
        <f>V13*V11</f>
        <v>4.417122515788626</v>
      </c>
    </row>
    <row r="15" spans="1:22" x14ac:dyDescent="0.25">
      <c r="A15" s="14">
        <v>160</v>
      </c>
      <c r="B15" s="14">
        <v>260</v>
      </c>
      <c r="C15" s="16" t="e">
        <f>Input!BA17</f>
        <v>#N/A</v>
      </c>
      <c r="D15" s="16" t="e">
        <f>Input!BB17</f>
        <v>#N/A</v>
      </c>
      <c r="E15" s="16" t="e">
        <f>Input!BC17</f>
        <v>#N/A</v>
      </c>
      <c r="F15" s="16" t="e">
        <f>Input!BD17</f>
        <v>#N/A</v>
      </c>
      <c r="G15" s="10">
        <f t="shared" si="8"/>
        <v>0</v>
      </c>
      <c r="H15" s="10" t="e">
        <f t="shared" si="5"/>
        <v>#N/A</v>
      </c>
      <c r="I15" s="10">
        <f t="shared" si="9"/>
        <v>36.600628071417027</v>
      </c>
      <c r="J15" s="10" t="e">
        <f t="shared" si="6"/>
        <v>#N/A</v>
      </c>
      <c r="K15" s="10">
        <f t="shared" si="10"/>
        <v>0</v>
      </c>
      <c r="L15" s="33" t="e">
        <f t="shared" si="7"/>
        <v>#N/A</v>
      </c>
      <c r="M15" s="10">
        <f t="shared" si="11"/>
        <v>37.12005612638518</v>
      </c>
      <c r="N15" s="8" t="e">
        <f t="shared" si="4"/>
        <v>#N/A</v>
      </c>
      <c r="O15" s="22"/>
      <c r="P15" s="22"/>
      <c r="Q15" s="11"/>
      <c r="R15" s="22"/>
      <c r="S15" s="27"/>
      <c r="T15" s="27"/>
      <c r="U15" s="27"/>
      <c r="V15" s="27"/>
    </row>
  </sheetData>
  <hyperlinks>
    <hyperlink ref="K2:M5" r:id="rId1" display="=@na()"/>
    <hyperlink ref="L3:L15" r:id="rId2" display="=@na()"/>
    <hyperlink ref="K3:K15" r:id="rId3" display="=@na()"/>
    <hyperlink ref="M3:M15" r:id="rId4" display="=@na()"/>
  </hyperlinks>
  <pageMargins left="0.7" right="0.7" top="0.75" bottom="0.75" header="0.3" footer="0.3"/>
  <drawing r:id="rId5"/>
  <legacyDrawing r:id="rId6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-0.499984740745262"/>
  </sheetPr>
  <dimension ref="A1:V15"/>
  <sheetViews>
    <sheetView topLeftCell="B1" zoomScale="93" zoomScaleNormal="93" workbookViewId="0">
      <selection activeCell="F7" sqref="F7"/>
    </sheetView>
    <sheetView workbookViewId="1"/>
  </sheetViews>
  <sheetFormatPr defaultRowHeight="15" x14ac:dyDescent="0.25"/>
  <cols>
    <col min="1" max="1" width="4.85546875" bestFit="1" customWidth="1"/>
    <col min="2" max="2" width="4.42578125" bestFit="1" customWidth="1"/>
    <col min="3" max="3" width="10" style="1" bestFit="1" customWidth="1"/>
    <col min="4" max="4" width="10.140625" style="1" bestFit="1" customWidth="1"/>
    <col min="5" max="5" width="11.140625" style="1" bestFit="1" customWidth="1"/>
    <col min="6" max="6" width="11.28515625" style="1" bestFit="1" customWidth="1"/>
    <col min="7" max="7" width="13.140625" style="32" bestFit="1" customWidth="1"/>
    <col min="8" max="8" width="7.42578125" style="32" hidden="1" customWidth="1"/>
    <col min="9" max="9" width="13.28515625" style="32" bestFit="1" customWidth="1"/>
    <col min="10" max="10" width="7.42578125" style="32" hidden="1" customWidth="1"/>
    <col min="11" max="11" width="14.28515625" style="32" bestFit="1" customWidth="1"/>
    <col min="12" max="12" width="7.42578125" style="32" hidden="1" customWidth="1"/>
    <col min="13" max="13" width="14.42578125" style="32" bestFit="1" customWidth="1"/>
    <col min="14" max="14" width="7.42578125" style="9" hidden="1" customWidth="1"/>
    <col min="15" max="15" width="10.85546875" bestFit="1" customWidth="1"/>
    <col min="16" max="16" width="10.7109375" customWidth="1"/>
    <col min="17" max="17" width="10.85546875" style="1" bestFit="1" customWidth="1"/>
    <col min="18" max="18" width="10.85546875" bestFit="1" customWidth="1"/>
    <col min="19" max="20" width="10.5703125" customWidth="1"/>
    <col min="22" max="22" width="10.85546875" bestFit="1" customWidth="1"/>
  </cols>
  <sheetData>
    <row r="1" spans="1:22" s="3" customFormat="1" x14ac:dyDescent="0.25">
      <c r="A1" s="13" t="s">
        <v>0</v>
      </c>
      <c r="B1" s="13" t="s">
        <v>1</v>
      </c>
      <c r="C1" s="5" t="s">
        <v>5</v>
      </c>
      <c r="D1" s="5" t="s">
        <v>2</v>
      </c>
      <c r="E1" s="5" t="s">
        <v>3</v>
      </c>
      <c r="F1" s="5" t="s">
        <v>4</v>
      </c>
      <c r="G1" s="31" t="s">
        <v>18</v>
      </c>
      <c r="H1" s="31" t="s">
        <v>116</v>
      </c>
      <c r="I1" s="31" t="s">
        <v>10</v>
      </c>
      <c r="J1" s="31" t="s">
        <v>116</v>
      </c>
      <c r="K1" s="31" t="s">
        <v>22</v>
      </c>
      <c r="L1" s="31" t="s">
        <v>116</v>
      </c>
      <c r="M1" s="31" t="s">
        <v>23</v>
      </c>
      <c r="N1" s="2" t="s">
        <v>116</v>
      </c>
      <c r="O1" s="5" t="s">
        <v>5</v>
      </c>
      <c r="P1" s="13"/>
      <c r="Q1" s="5" t="s">
        <v>2</v>
      </c>
      <c r="R1" s="5"/>
      <c r="S1" s="15" t="str">
        <f>E1</f>
        <v>Bouwla-nat</v>
      </c>
      <c r="T1" s="13"/>
      <c r="U1" s="13" t="str">
        <f>F1</f>
        <v>Bouwla-dro</v>
      </c>
      <c r="V1" s="13"/>
    </row>
    <row r="2" spans="1:22" x14ac:dyDescent="0.25">
      <c r="A2" s="14">
        <v>5</v>
      </c>
      <c r="B2" s="14">
        <v>70</v>
      </c>
      <c r="C2" s="16">
        <f>Input!BE4</f>
        <v>28</v>
      </c>
      <c r="D2" s="16">
        <f>Input!BF4</f>
        <v>0</v>
      </c>
      <c r="E2" s="16" t="e">
        <f>Input!BG4</f>
        <v>#N/A</v>
      </c>
      <c r="F2" s="16" t="e">
        <f>Input!BH4</f>
        <v>#N/A</v>
      </c>
      <c r="G2" s="10">
        <f t="shared" ref="G2:G12" si="0">MIN(MAX(0,AgrasNT+BgrasNT*10000*(A2+60)^-3+CgrasNT*EXP(-0.2*B2)),40)</f>
        <v>28.486444622482708</v>
      </c>
      <c r="H2" s="10">
        <f>(G2-C2)^2</f>
        <v>0.23662837074234402</v>
      </c>
      <c r="I2" s="10">
        <f t="shared" ref="I2:I12" si="1">MAX(MIN(Agras*(1-(1/(1+(MAX(Bgras*(B2-Cgras),0.01))^Dgras))),40),0)</f>
        <v>0.2486112761291448</v>
      </c>
      <c r="J2" s="10">
        <f>(I2-D2)^2</f>
        <v>6.1807566618561884E-2</v>
      </c>
      <c r="K2" s="10">
        <f t="shared" ref="K2:K12" si="2">MIN(MAX(AbouwNT+BbouwNT*10000*(A2+60)^-2+CbouwNT*EXP(-0.2*B2),0),45)</f>
        <v>45</v>
      </c>
      <c r="L2" s="33" t="e">
        <f>(K2-E2)^2</f>
        <v>#N/A</v>
      </c>
      <c r="M2" s="10">
        <f t="shared" ref="M2:M12" si="3">MAX(MIN(Abouw*(1-(1/(1+(MAX(Bbouw*(B2-Cbouw),0.01))^Dbouw))),40),0)</f>
        <v>0.28972229503388292</v>
      </c>
      <c r="N2" s="8" t="e">
        <f t="shared" ref="N2:N15" si="4">(M2-F2)^2</f>
        <v>#N/A</v>
      </c>
      <c r="O2" s="11" t="s">
        <v>19</v>
      </c>
      <c r="P2" s="18">
        <v>-4</v>
      </c>
      <c r="Q2" s="11" t="s">
        <v>6</v>
      </c>
      <c r="R2" s="18">
        <v>40</v>
      </c>
      <c r="S2" s="23" t="s">
        <v>24</v>
      </c>
      <c r="T2" s="24">
        <v>-4</v>
      </c>
      <c r="U2" s="23" t="s">
        <v>28</v>
      </c>
      <c r="V2" s="24">
        <v>40</v>
      </c>
    </row>
    <row r="3" spans="1:22" x14ac:dyDescent="0.25">
      <c r="A3" s="14">
        <v>10</v>
      </c>
      <c r="B3" s="14">
        <v>70</v>
      </c>
      <c r="C3" s="16">
        <f>Input!BE5</f>
        <v>23</v>
      </c>
      <c r="D3" s="16">
        <f>Input!BF5</f>
        <v>0</v>
      </c>
      <c r="E3" s="16" t="e">
        <f>Input!BG5</f>
        <v>#N/A</v>
      </c>
      <c r="F3" s="16" t="e">
        <f>Input!BH5</f>
        <v>#N/A</v>
      </c>
      <c r="G3" s="10">
        <f t="shared" si="0"/>
        <v>23.12332303115031</v>
      </c>
      <c r="H3" s="10">
        <f t="shared" ref="H3:H15" si="5">(G3-C3)^2</f>
        <v>1.520857001210032E-2</v>
      </c>
      <c r="I3" s="10">
        <f t="shared" si="1"/>
        <v>0.2486112761291448</v>
      </c>
      <c r="J3" s="10">
        <f t="shared" ref="J3:J15" si="6">(I3-D3)^2</f>
        <v>6.1807566618561884E-2</v>
      </c>
      <c r="K3" s="10">
        <f t="shared" si="2"/>
        <v>45</v>
      </c>
      <c r="L3" s="33" t="e">
        <f t="shared" ref="L3:L15" si="7">(K3-E3)^2</f>
        <v>#N/A</v>
      </c>
      <c r="M3" s="10">
        <f t="shared" si="3"/>
        <v>0.28972229503388292</v>
      </c>
      <c r="N3" s="8" t="e">
        <f t="shared" si="4"/>
        <v>#N/A</v>
      </c>
      <c r="O3" s="11" t="s">
        <v>20</v>
      </c>
      <c r="P3" s="18">
        <v>738.84696539340882</v>
      </c>
      <c r="Q3" s="11" t="s">
        <v>7</v>
      </c>
      <c r="R3" s="29">
        <v>5.1732369495124204E-3</v>
      </c>
      <c r="S3" s="23" t="s">
        <v>25</v>
      </c>
      <c r="T3" s="24">
        <v>13.161018171150483</v>
      </c>
      <c r="U3" s="23" t="s">
        <v>29</v>
      </c>
      <c r="V3" s="30">
        <v>5.1012243054053474E-3</v>
      </c>
    </row>
    <row r="4" spans="1:22" x14ac:dyDescent="0.25">
      <c r="A4" s="14">
        <v>15</v>
      </c>
      <c r="B4" s="14">
        <v>70</v>
      </c>
      <c r="C4" s="16">
        <f>Input!BE6</f>
        <v>19</v>
      </c>
      <c r="D4" s="16">
        <f>Input!BF6</f>
        <v>0</v>
      </c>
      <c r="E4" s="16" t="e">
        <f>Input!BG6</f>
        <v>#N/A</v>
      </c>
      <c r="F4" s="16" t="e">
        <f>Input!BH6</f>
        <v>#N/A</v>
      </c>
      <c r="G4" s="10">
        <f t="shared" si="0"/>
        <v>19.096004727181054</v>
      </c>
      <c r="H4" s="10">
        <f t="shared" si="5"/>
        <v>9.2169076411085689E-3</v>
      </c>
      <c r="I4" s="10">
        <f t="shared" si="1"/>
        <v>0.2486112761291448</v>
      </c>
      <c r="J4" s="10">
        <f t="shared" si="6"/>
        <v>6.1807566618561884E-2</v>
      </c>
      <c r="K4" s="10">
        <f t="shared" si="2"/>
        <v>45</v>
      </c>
      <c r="L4" s="33" t="e">
        <f t="shared" si="7"/>
        <v>#N/A</v>
      </c>
      <c r="M4" s="10">
        <f t="shared" si="3"/>
        <v>0.28972229503388292</v>
      </c>
      <c r="N4" s="8" t="e">
        <f t="shared" si="4"/>
        <v>#N/A</v>
      </c>
      <c r="O4" s="11" t="s">
        <v>21</v>
      </c>
      <c r="P4" s="19">
        <v>6713652.8767562015</v>
      </c>
      <c r="Q4" s="11" t="s">
        <v>8</v>
      </c>
      <c r="R4" s="18">
        <v>0</v>
      </c>
      <c r="S4" s="23" t="s">
        <v>26</v>
      </c>
      <c r="T4" s="25">
        <v>12489616169.51516</v>
      </c>
      <c r="U4" s="23" t="s">
        <v>30</v>
      </c>
      <c r="V4" s="24">
        <v>6.8470828594201065E-4</v>
      </c>
    </row>
    <row r="5" spans="1:22" x14ac:dyDescent="0.25">
      <c r="A5" s="14">
        <v>25</v>
      </c>
      <c r="B5" s="14">
        <v>75</v>
      </c>
      <c r="C5" s="16">
        <f>Input!BE7</f>
        <v>12</v>
      </c>
      <c r="D5" s="16">
        <f>Input!BF7</f>
        <v>1</v>
      </c>
      <c r="E5" s="16" t="e">
        <f>Input!BG7</f>
        <v>#N/A</v>
      </c>
      <c r="F5" s="16" t="e">
        <f>Input!BH7</f>
        <v>#N/A</v>
      </c>
      <c r="G5" s="10">
        <f t="shared" si="0"/>
        <v>10.084610907430964</v>
      </c>
      <c r="H5" s="10">
        <f t="shared" si="5"/>
        <v>3.668715375932436</v>
      </c>
      <c r="I5" s="10">
        <f t="shared" si="1"/>
        <v>0.35002636878409543</v>
      </c>
      <c r="J5" s="10">
        <f t="shared" si="6"/>
        <v>0.42246572127598869</v>
      </c>
      <c r="K5" s="10">
        <f t="shared" si="2"/>
        <v>45</v>
      </c>
      <c r="L5" s="33" t="e">
        <f t="shared" si="7"/>
        <v>#N/A</v>
      </c>
      <c r="M5" s="10">
        <f t="shared" si="3"/>
        <v>0.40172062206982773</v>
      </c>
      <c r="N5" s="8" t="e">
        <f t="shared" si="4"/>
        <v>#N/A</v>
      </c>
      <c r="O5" s="11"/>
      <c r="P5" s="21"/>
      <c r="Q5" s="11" t="s">
        <v>9</v>
      </c>
      <c r="R5" s="20">
        <v>4.9957689965024494</v>
      </c>
      <c r="S5" s="27"/>
      <c r="T5" s="27"/>
      <c r="U5" s="23" t="s">
        <v>27</v>
      </c>
      <c r="V5" s="26">
        <v>4.778106265383145</v>
      </c>
    </row>
    <row r="6" spans="1:22" x14ac:dyDescent="0.25">
      <c r="A6" s="14">
        <v>10</v>
      </c>
      <c r="B6" s="14">
        <v>105</v>
      </c>
      <c r="C6" s="16">
        <f>Input!BE8</f>
        <v>18</v>
      </c>
      <c r="D6" s="16">
        <f>Input!BF8</f>
        <v>2</v>
      </c>
      <c r="E6" s="16">
        <f>Input!BG8</f>
        <v>34</v>
      </c>
      <c r="F6" s="16">
        <f>Input!BH8</f>
        <v>2</v>
      </c>
      <c r="G6" s="10">
        <f t="shared" si="0"/>
        <v>17.545818521898244</v>
      </c>
      <c r="H6" s="10">
        <f t="shared" si="5"/>
        <v>0.20628081505069559</v>
      </c>
      <c r="I6" s="10">
        <f t="shared" si="1"/>
        <v>1.8106003544349036</v>
      </c>
      <c r="J6" s="10">
        <f t="shared" si="6"/>
        <v>3.587222574018413E-2</v>
      </c>
      <c r="K6" s="10">
        <f t="shared" si="2"/>
        <v>32.329547690127399</v>
      </c>
      <c r="L6" s="33">
        <f t="shared" si="7"/>
        <v>2.7904109195587097</v>
      </c>
      <c r="M6" s="10">
        <f t="shared" si="3"/>
        <v>1.9278612802440787</v>
      </c>
      <c r="N6" s="8">
        <f t="shared" si="4"/>
        <v>5.2039948880233562E-3</v>
      </c>
      <c r="O6" s="11"/>
      <c r="P6" s="21"/>
      <c r="Q6" s="11"/>
      <c r="R6" s="20"/>
      <c r="S6" s="27"/>
      <c r="T6" s="27"/>
      <c r="U6" s="23"/>
      <c r="V6" s="26"/>
    </row>
    <row r="7" spans="1:22" x14ac:dyDescent="0.25">
      <c r="A7" s="14">
        <v>15</v>
      </c>
      <c r="B7" s="14">
        <v>105</v>
      </c>
      <c r="C7" s="16">
        <f>Input!BE9</f>
        <v>14</v>
      </c>
      <c r="D7" s="16">
        <f>Input!BF9</f>
        <v>2</v>
      </c>
      <c r="E7" s="16">
        <f>Input!BG9</f>
        <v>29</v>
      </c>
      <c r="F7" s="16">
        <f>Input!BH9</f>
        <v>2</v>
      </c>
      <c r="G7" s="10">
        <f t="shared" si="0"/>
        <v>13.51850021792899</v>
      </c>
      <c r="H7" s="10">
        <f t="shared" si="5"/>
        <v>0.23184204013443019</v>
      </c>
      <c r="I7" s="10">
        <f t="shared" si="1"/>
        <v>1.8106003544349036</v>
      </c>
      <c r="J7" s="10">
        <f t="shared" si="6"/>
        <v>3.587222574018413E-2</v>
      </c>
      <c r="K7" s="10">
        <f t="shared" si="2"/>
        <v>28.86769257027829</v>
      </c>
      <c r="L7" s="33">
        <f t="shared" si="7"/>
        <v>1.7505255959565157E-2</v>
      </c>
      <c r="M7" s="10">
        <f t="shared" si="3"/>
        <v>1.9278612802440787</v>
      </c>
      <c r="N7" s="8">
        <f t="shared" si="4"/>
        <v>5.2039948880233562E-3</v>
      </c>
      <c r="O7" s="22"/>
      <c r="P7" s="22"/>
      <c r="Q7" s="11"/>
      <c r="R7" s="22"/>
      <c r="S7" s="27"/>
      <c r="T7" s="27"/>
      <c r="U7" s="27"/>
      <c r="V7" s="27"/>
    </row>
    <row r="8" spans="1:22" x14ac:dyDescent="0.25">
      <c r="A8" s="14">
        <v>20</v>
      </c>
      <c r="B8" s="14">
        <v>105</v>
      </c>
      <c r="C8" s="16">
        <f>Input!BE10</f>
        <v>11</v>
      </c>
      <c r="D8" s="16">
        <f>Input!BF10</f>
        <v>2</v>
      </c>
      <c r="E8" s="16">
        <f>Input!BG10</f>
        <v>25</v>
      </c>
      <c r="F8" s="16">
        <f>Input!BH10</f>
        <v>2</v>
      </c>
      <c r="G8" s="10">
        <f t="shared" si="0"/>
        <v>10.43569546070302</v>
      </c>
      <c r="H8" s="10">
        <f t="shared" si="5"/>
        <v>0.31843961307117719</v>
      </c>
      <c r="I8" s="10">
        <f t="shared" si="1"/>
        <v>1.8106003544349036</v>
      </c>
      <c r="J8" s="10">
        <f t="shared" si="6"/>
        <v>3.587222574018413E-2</v>
      </c>
      <c r="K8" s="10">
        <f t="shared" si="2"/>
        <v>26.034417825100061</v>
      </c>
      <c r="L8" s="33">
        <f t="shared" si="7"/>
        <v>1.0700202368847396</v>
      </c>
      <c r="M8" s="10">
        <f t="shared" si="3"/>
        <v>1.9278612802440787</v>
      </c>
      <c r="N8" s="8">
        <f t="shared" si="4"/>
        <v>5.2039948880233562E-3</v>
      </c>
      <c r="O8" s="11" t="s">
        <v>11</v>
      </c>
      <c r="P8" s="12">
        <f>AVERAGEIF(wrnGrasNat,"&lt;&gt;#N/A")</f>
        <v>10.923076923076923</v>
      </c>
      <c r="Q8" s="11"/>
      <c r="R8" s="12">
        <f>AVERAGEIF(wrnGrasDroog,"&lt;&gt;#N/A")</f>
        <v>4.8461538461538458</v>
      </c>
      <c r="S8" s="23"/>
      <c r="T8" s="28">
        <f>AVERAGEIF(wrnBouwNat,"&lt;&gt;#N/A")</f>
        <v>15.555555555555555</v>
      </c>
      <c r="U8" s="23"/>
      <c r="V8" s="28">
        <f>AVERAGEIF(wrnBouwDroog,"&lt;&gt;#N/A")</f>
        <v>6.7777777777777777</v>
      </c>
    </row>
    <row r="9" spans="1:22" x14ac:dyDescent="0.25">
      <c r="A9" s="14">
        <v>30</v>
      </c>
      <c r="B9" s="14">
        <v>110</v>
      </c>
      <c r="C9" s="16">
        <f>Input!BE11</f>
        <v>6</v>
      </c>
      <c r="D9" s="16">
        <f>Input!BF11</f>
        <v>3</v>
      </c>
      <c r="E9" s="16">
        <f>Input!BG11</f>
        <v>17</v>
      </c>
      <c r="F9" s="16">
        <f>Input!BH11</f>
        <v>3</v>
      </c>
      <c r="G9" s="10">
        <f t="shared" si="0"/>
        <v>6.1369477231516329</v>
      </c>
      <c r="H9" s="10">
        <f t="shared" si="5"/>
        <v>1.8754678876416304E-2</v>
      </c>
      <c r="I9" s="10">
        <f t="shared" si="1"/>
        <v>2.2575692777308953</v>
      </c>
      <c r="J9" s="10">
        <f t="shared" si="6"/>
        <v>0.55120337736902447</v>
      </c>
      <c r="K9" s="10">
        <f t="shared" si="2"/>
        <v>15.732109161371493</v>
      </c>
      <c r="L9" s="33">
        <f t="shared" si="7"/>
        <v>1.6075471786780977</v>
      </c>
      <c r="M9" s="10">
        <f t="shared" si="3"/>
        <v>2.3792006327252402</v>
      </c>
      <c r="N9" s="8">
        <f t="shared" si="4"/>
        <v>0.38539185440874213</v>
      </c>
      <c r="O9" s="11" t="s">
        <v>12</v>
      </c>
      <c r="P9" s="12">
        <f>COUNT(wrnGrasNat)-COUNT(prmGrasNat)</f>
        <v>10</v>
      </c>
      <c r="Q9" s="11"/>
      <c r="R9" s="12">
        <f>COUNT(wrnGrasDroog)-COUNT(prmGrasDroog)</f>
        <v>9</v>
      </c>
      <c r="S9" s="23"/>
      <c r="T9" s="28">
        <f>COUNT(wrnBouwNat)-COUNT(prmBouwNat)</f>
        <v>6</v>
      </c>
      <c r="U9" s="23"/>
      <c r="V9" s="28">
        <f>COUNT(wrnBouwDroog)-COUNT(prmBouwDroog)</f>
        <v>5</v>
      </c>
    </row>
    <row r="10" spans="1:22" x14ac:dyDescent="0.25">
      <c r="A10" s="14">
        <v>50</v>
      </c>
      <c r="B10" s="14">
        <v>110</v>
      </c>
      <c r="C10" s="16">
        <f>Input!BE12</f>
        <v>1</v>
      </c>
      <c r="D10" s="16">
        <f>Input!BF12</f>
        <v>3</v>
      </c>
      <c r="E10" s="16">
        <f>Input!BG12</f>
        <v>7</v>
      </c>
      <c r="F10" s="16">
        <f>Input!BH12</f>
        <v>3</v>
      </c>
      <c r="G10" s="10">
        <f t="shared" si="0"/>
        <v>1.5529393590614695</v>
      </c>
      <c r="H10" s="10">
        <f t="shared" si="5"/>
        <v>0.30574193479930872</v>
      </c>
      <c r="I10" s="10">
        <f t="shared" si="1"/>
        <v>2.2575692777308953</v>
      </c>
      <c r="J10" s="10">
        <f t="shared" si="6"/>
        <v>0.55120337736902447</v>
      </c>
      <c r="K10" s="10">
        <f t="shared" si="2"/>
        <v>10.360813101316202</v>
      </c>
      <c r="L10" s="33">
        <f t="shared" si="7"/>
        <v>11.295064701978628</v>
      </c>
      <c r="M10" s="10">
        <f t="shared" si="3"/>
        <v>2.3792006327252402</v>
      </c>
      <c r="N10" s="8">
        <f t="shared" si="4"/>
        <v>0.38539185440874213</v>
      </c>
      <c r="O10" s="11" t="s">
        <v>14</v>
      </c>
      <c r="P10" s="12">
        <f>SUMIF(SQRgrasNat,"&lt;&gt;#N/A")</f>
        <v>8.7660609315878961</v>
      </c>
      <c r="Q10" s="11"/>
      <c r="R10" s="12">
        <f>SUMIF(SQRgraDrg,"&lt;&gt;#N/A")</f>
        <v>3.0047167192479702</v>
      </c>
      <c r="S10" s="23"/>
      <c r="T10" s="28">
        <f>SUMIF(SQRbouwNat,"&lt;&gt;#N/A")</f>
        <v>31.432874728006457</v>
      </c>
      <c r="U10" s="23"/>
      <c r="V10" s="28">
        <f>SUMIF(SQRbouwDroog,"&lt;&gt;#N/A")</f>
        <v>2.0535934746690696</v>
      </c>
    </row>
    <row r="11" spans="1:22" x14ac:dyDescent="0.25">
      <c r="A11" s="14">
        <v>25</v>
      </c>
      <c r="B11" s="14">
        <v>140</v>
      </c>
      <c r="C11" s="16">
        <f>Input!BE13</f>
        <v>7</v>
      </c>
      <c r="D11" s="16">
        <f>Input!BF13</f>
        <v>6</v>
      </c>
      <c r="E11" s="16">
        <f>Input!BG13</f>
        <v>16</v>
      </c>
      <c r="F11" s="16">
        <f>Input!BH13</f>
        <v>6</v>
      </c>
      <c r="G11" s="10">
        <f t="shared" si="0"/>
        <v>8.0308935554756999</v>
      </c>
      <c r="H11" s="10">
        <f t="shared" si="5"/>
        <v>1.0627415227213299</v>
      </c>
      <c r="I11" s="10">
        <f t="shared" si="1"/>
        <v>6.6540739035871566</v>
      </c>
      <c r="J11" s="10">
        <f t="shared" si="6"/>
        <v>0.42781267135374096</v>
      </c>
      <c r="K11" s="10">
        <f t="shared" si="2"/>
        <v>14.224577925736407</v>
      </c>
      <c r="L11" s="33">
        <f t="shared" si="7"/>
        <v>3.1521235417824403</v>
      </c>
      <c r="M11" s="10">
        <f t="shared" si="3"/>
        <v>6.671944508936547</v>
      </c>
      <c r="N11" s="8">
        <f t="shared" si="4"/>
        <v>0.45150942308997727</v>
      </c>
      <c r="O11" s="11" t="s">
        <v>13</v>
      </c>
      <c r="P11" s="12">
        <f>SQRT(P10/P9)</f>
        <v>0.93627244601066284</v>
      </c>
      <c r="Q11" s="11"/>
      <c r="R11" s="12">
        <f>SQRT(R10/R9)</f>
        <v>0.57780395745423418</v>
      </c>
      <c r="S11" s="23"/>
      <c r="T11" s="28">
        <f>SQRT(T10/T9)</f>
        <v>2.2888452229602034</v>
      </c>
      <c r="U11" s="23"/>
      <c r="V11" s="28">
        <f>SQRT(V10/V9)</f>
        <v>0.64087338447919173</v>
      </c>
    </row>
    <row r="12" spans="1:22" x14ac:dyDescent="0.25">
      <c r="A12" s="14">
        <v>35</v>
      </c>
      <c r="B12" s="14">
        <v>150</v>
      </c>
      <c r="C12" s="16">
        <f>Input!BE14</f>
        <v>3</v>
      </c>
      <c r="D12" s="16">
        <f>Input!BF14</f>
        <v>8</v>
      </c>
      <c r="E12" s="16">
        <f>Input!BG14</f>
        <v>10</v>
      </c>
      <c r="F12" s="16">
        <f>Input!BH14</f>
        <v>8</v>
      </c>
      <c r="G12" s="10">
        <f t="shared" si="0"/>
        <v>4.6175479720891328</v>
      </c>
      <c r="H12" s="10">
        <f t="shared" si="5"/>
        <v>2.6164614420096659</v>
      </c>
      <c r="I12" s="10">
        <f t="shared" si="1"/>
        <v>8.7906170535423289</v>
      </c>
      <c r="J12" s="10">
        <f t="shared" si="6"/>
        <v>0.62507532535195376</v>
      </c>
      <c r="K12" s="10">
        <f t="shared" si="2"/>
        <v>10.584014350194701</v>
      </c>
      <c r="L12" s="33">
        <f t="shared" si="7"/>
        <v>0.34107276123333941</v>
      </c>
      <c r="M12" s="10">
        <f t="shared" si="3"/>
        <v>8.7099686226539283</v>
      </c>
      <c r="N12" s="8">
        <f t="shared" si="4"/>
        <v>0.50405544515311607</v>
      </c>
      <c r="O12" s="11" t="s">
        <v>15</v>
      </c>
      <c r="P12" s="17">
        <f t="array" ref="P12">1-P10/(SUMIF(wrnGrasNat,"&lt;&gt;#N/A")-P8)^2</f>
        <v>0.99948978642580899</v>
      </c>
      <c r="Q12" s="11"/>
      <c r="R12" s="17">
        <f t="array" ref="R12">1-R10/(SUMIF(wrnGrasDroog,"&lt;&gt;#N/A")-R8)^2</f>
        <v>0.99911152206413434</v>
      </c>
      <c r="S12" s="23"/>
      <c r="T12" s="17">
        <f t="array" ref="T12">1-T10/(SUMIF(wrnBouwNat,"&lt;&gt;#N/A")-T8)^2</f>
        <v>0.99797029428175343</v>
      </c>
      <c r="U12" s="23"/>
      <c r="V12" s="17">
        <f t="array" ref="V12">1-V10/(SUMIF(wrnBouwDroog,"&lt;&gt;#N/A")-V8)^2</f>
        <v>0.99930151055055683</v>
      </c>
    </row>
    <row r="13" spans="1:22" x14ac:dyDescent="0.25">
      <c r="A13" s="14">
        <v>60</v>
      </c>
      <c r="B13" s="14">
        <v>170</v>
      </c>
      <c r="C13" s="16">
        <f>Input!BE15</f>
        <v>0</v>
      </c>
      <c r="D13" s="16">
        <f>Input!BF15</f>
        <v>14</v>
      </c>
      <c r="E13" s="16">
        <f>Input!BG15</f>
        <v>2</v>
      </c>
      <c r="F13" s="16">
        <f>Input!BH15</f>
        <v>14</v>
      </c>
      <c r="G13" s="10">
        <f t="shared" ref="G13:G15" si="8">MIN(MAX(0,AgrasNT+BgrasNT*10000*(A13+60)^-3+CgrasNT*EXP(-0.2*B13)),40)</f>
        <v>0.2757347649406649</v>
      </c>
      <c r="H13" s="10">
        <f t="shared" si="5"/>
        <v>7.6029660596883722E-2</v>
      </c>
      <c r="I13" s="10">
        <f t="shared" ref="I13:I15" si="9">MAX(MIN(Agras*(1-(1/(1+(MAX(Bgras*(B13-Cgras),0.01))^Dgras))),40),0)</f>
        <v>13.794062807342481</v>
      </c>
      <c r="J13" s="10">
        <f t="shared" si="6"/>
        <v>4.241012731966004E-2</v>
      </c>
      <c r="K13" s="10">
        <f t="shared" ref="K13:K15" si="10">MIN(MAX(AbouwNT+BbouwNT*10000*(A13+60)^-2+CbouwNT*EXP(-0.2*B13),0),45)</f>
        <v>5.1396173582462943</v>
      </c>
      <c r="L13" s="33">
        <f t="shared" si="7"/>
        <v>9.8571971562014404</v>
      </c>
      <c r="M13" s="10">
        <f t="shared" ref="M13:M15" si="11">MAX(MIN(Abouw*(1-(1/(1+(MAX(Bbouw*(B13-Cbouw),0.01))^Dbouw))),40),0)</f>
        <v>13.44343584866866</v>
      </c>
      <c r="N13" s="8">
        <f t="shared" si="4"/>
        <v>0.30976365454717492</v>
      </c>
      <c r="O13" s="11" t="s">
        <v>17</v>
      </c>
      <c r="P13" s="12">
        <f>TINV(0.05,P9)</f>
        <v>2.2281388519862744</v>
      </c>
      <c r="Q13" s="11"/>
      <c r="R13" s="12">
        <f>TINV(0.05,R9)</f>
        <v>2.2621571627982053</v>
      </c>
      <c r="S13" s="23"/>
      <c r="T13" s="28">
        <f>TINV(0.05,T9)</f>
        <v>2.4469118511449697</v>
      </c>
      <c r="U13" s="23"/>
      <c r="V13" s="28">
        <f>TINV(0.05,V9)</f>
        <v>2.570581835636315</v>
      </c>
    </row>
    <row r="14" spans="1:22" x14ac:dyDescent="0.25">
      <c r="A14" s="14">
        <v>100</v>
      </c>
      <c r="B14" s="14">
        <v>200</v>
      </c>
      <c r="C14" s="16">
        <f>Input!BE16</f>
        <v>0</v>
      </c>
      <c r="D14" s="16">
        <f>Input!BF16</f>
        <v>22</v>
      </c>
      <c r="E14" s="16">
        <f>Input!BG16</f>
        <v>0</v>
      </c>
      <c r="F14" s="16">
        <f>Input!BH16</f>
        <v>21</v>
      </c>
      <c r="G14" s="10">
        <f t="shared" si="8"/>
        <v>0</v>
      </c>
      <c r="H14" s="10">
        <f t="shared" si="5"/>
        <v>0</v>
      </c>
      <c r="I14" s="10">
        <f t="shared" si="9"/>
        <v>21.69749918655921</v>
      </c>
      <c r="J14" s="10">
        <f t="shared" si="6"/>
        <v>9.1506742132339933E-2</v>
      </c>
      <c r="K14" s="10">
        <f t="shared" si="10"/>
        <v>1.1410227761659706</v>
      </c>
      <c r="L14" s="33">
        <f t="shared" si="7"/>
        <v>1.3019329757294986</v>
      </c>
      <c r="M14" s="10">
        <f t="shared" si="11"/>
        <v>20.95676507896102</v>
      </c>
      <c r="N14" s="8">
        <f t="shared" si="4"/>
        <v>1.8692583972468519E-3</v>
      </c>
      <c r="O14" s="11" t="s">
        <v>16</v>
      </c>
      <c r="P14" s="12">
        <f>P13*P11</f>
        <v>2.0861450130005794</v>
      </c>
      <c r="Q14" s="11"/>
      <c r="R14" s="12">
        <f>R13*R11</f>
        <v>1.3070833610482453</v>
      </c>
      <c r="S14" s="23"/>
      <c r="T14" s="28">
        <f>T13*T11</f>
        <v>5.600602501497872</v>
      </c>
      <c r="U14" s="23"/>
      <c r="V14" s="28">
        <f>V13*V11</f>
        <v>1.6474174810849787</v>
      </c>
    </row>
    <row r="15" spans="1:22" x14ac:dyDescent="0.25">
      <c r="A15" s="14">
        <v>160</v>
      </c>
      <c r="B15" s="14">
        <v>260</v>
      </c>
      <c r="C15" s="16" t="e">
        <f>Input!BE17</f>
        <v>#N/A</v>
      </c>
      <c r="D15" s="16" t="e">
        <f>Input!BF17</f>
        <v>#N/A</v>
      </c>
      <c r="E15" s="16" t="e">
        <f>Input!BG17</f>
        <v>#N/A</v>
      </c>
      <c r="F15" s="16" t="e">
        <f>Input!BH17</f>
        <v>#N/A</v>
      </c>
      <c r="G15" s="10">
        <f t="shared" si="8"/>
        <v>0</v>
      </c>
      <c r="H15" s="10" t="e">
        <f t="shared" si="5"/>
        <v>#N/A</v>
      </c>
      <c r="I15" s="10">
        <f t="shared" si="9"/>
        <v>32.588161507409083</v>
      </c>
      <c r="J15" s="10" t="e">
        <f t="shared" si="6"/>
        <v>#N/A</v>
      </c>
      <c r="K15" s="10">
        <f t="shared" si="10"/>
        <v>0</v>
      </c>
      <c r="L15" s="33" t="e">
        <f t="shared" si="7"/>
        <v>#N/A</v>
      </c>
      <c r="M15" s="10">
        <f t="shared" si="11"/>
        <v>31.760984034781565</v>
      </c>
      <c r="N15" s="8" t="e">
        <f t="shared" si="4"/>
        <v>#N/A</v>
      </c>
      <c r="O15" s="22"/>
      <c r="P15" s="22"/>
      <c r="Q15" s="11"/>
      <c r="R15" s="22"/>
      <c r="S15" s="27"/>
      <c r="T15" s="27"/>
      <c r="U15" s="27"/>
      <c r="V15" s="27"/>
    </row>
  </sheetData>
  <hyperlinks>
    <hyperlink ref="K2:M5" r:id="rId1" display="=@na()"/>
    <hyperlink ref="L3:L15" r:id="rId2" display="=@na()"/>
    <hyperlink ref="K3:K15" r:id="rId3" display="=@na()"/>
    <hyperlink ref="M3:M15" r:id="rId4" display="=@na()"/>
  </hyperlinks>
  <pageMargins left="0.7" right="0.7" top="0.75" bottom="0.75" header="0.3" footer="0.3"/>
  <drawing r:id="rId5"/>
  <legacyDrawing r:id="rId6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A1:V15"/>
  <sheetViews>
    <sheetView topLeftCell="B1" zoomScale="93" zoomScaleNormal="93" workbookViewId="0">
      <selection activeCell="F7" sqref="F7"/>
    </sheetView>
    <sheetView workbookViewId="1"/>
  </sheetViews>
  <sheetFormatPr defaultRowHeight="15" x14ac:dyDescent="0.25"/>
  <cols>
    <col min="1" max="1" width="4.85546875" bestFit="1" customWidth="1"/>
    <col min="2" max="2" width="4.42578125" bestFit="1" customWidth="1"/>
    <col min="3" max="3" width="10" style="1" bestFit="1" customWidth="1"/>
    <col min="4" max="4" width="10.140625" style="1" bestFit="1" customWidth="1"/>
    <col min="5" max="5" width="11.140625" style="1" bestFit="1" customWidth="1"/>
    <col min="6" max="6" width="11.28515625" style="1" bestFit="1" customWidth="1"/>
    <col min="7" max="7" width="13.140625" style="32" bestFit="1" customWidth="1"/>
    <col min="8" max="8" width="7.42578125" style="32" hidden="1" customWidth="1"/>
    <col min="9" max="9" width="13.28515625" style="32" bestFit="1" customWidth="1"/>
    <col min="10" max="10" width="7.42578125" style="32" hidden="1" customWidth="1"/>
    <col min="11" max="11" width="14.28515625" style="32" bestFit="1" customWidth="1"/>
    <col min="12" max="12" width="7.42578125" style="32" hidden="1" customWidth="1"/>
    <col min="13" max="13" width="14.42578125" style="32" bestFit="1" customWidth="1"/>
    <col min="14" max="14" width="7.42578125" style="9" hidden="1" customWidth="1"/>
    <col min="15" max="15" width="10.85546875" bestFit="1" customWidth="1"/>
    <col min="16" max="16" width="10.7109375" customWidth="1"/>
    <col min="17" max="17" width="10.85546875" style="1" bestFit="1" customWidth="1"/>
    <col min="18" max="18" width="10.85546875" bestFit="1" customWidth="1"/>
    <col min="19" max="20" width="10.5703125" customWidth="1"/>
    <col min="22" max="22" width="10.85546875" bestFit="1" customWidth="1"/>
  </cols>
  <sheetData>
    <row r="1" spans="1:22" s="3" customFormat="1" x14ac:dyDescent="0.25">
      <c r="A1" s="13" t="s">
        <v>0</v>
      </c>
      <c r="B1" s="13" t="s">
        <v>1</v>
      </c>
      <c r="C1" s="5" t="s">
        <v>5</v>
      </c>
      <c r="D1" s="5" t="s">
        <v>2</v>
      </c>
      <c r="E1" s="5" t="s">
        <v>3</v>
      </c>
      <c r="F1" s="5" t="s">
        <v>4</v>
      </c>
      <c r="G1" s="31" t="s">
        <v>18</v>
      </c>
      <c r="H1" s="31" t="s">
        <v>116</v>
      </c>
      <c r="I1" s="31" t="s">
        <v>10</v>
      </c>
      <c r="J1" s="31" t="s">
        <v>116</v>
      </c>
      <c r="K1" s="31" t="s">
        <v>22</v>
      </c>
      <c r="L1" s="31" t="s">
        <v>116</v>
      </c>
      <c r="M1" s="31" t="s">
        <v>23</v>
      </c>
      <c r="N1" s="2" t="s">
        <v>116</v>
      </c>
      <c r="O1" s="5" t="s">
        <v>5</v>
      </c>
      <c r="P1" s="13"/>
      <c r="Q1" s="5" t="s">
        <v>2</v>
      </c>
      <c r="R1" s="5"/>
      <c r="S1" s="15" t="str">
        <f>E1</f>
        <v>Bouwla-nat</v>
      </c>
      <c r="T1" s="13"/>
      <c r="U1" s="13" t="str">
        <f>F1</f>
        <v>Bouwla-dro</v>
      </c>
      <c r="V1" s="13"/>
    </row>
    <row r="2" spans="1:22" x14ac:dyDescent="0.25">
      <c r="A2" s="14">
        <v>5</v>
      </c>
      <c r="B2" s="14">
        <v>70</v>
      </c>
      <c r="C2" s="16">
        <f>Input!BI4</f>
        <v>26</v>
      </c>
      <c r="D2" s="16">
        <f>Input!BJ4</f>
        <v>1</v>
      </c>
      <c r="E2" s="16" t="e">
        <f>Input!BK4</f>
        <v>#N/A</v>
      </c>
      <c r="F2" s="16" t="e">
        <f>Input!BL4</f>
        <v>#N/A</v>
      </c>
      <c r="G2" s="10">
        <f t="shared" ref="G2:G12" si="0">MIN(MAX(0,AgrasNT+BgrasNT*10000*(A2+60)^-3+CgrasNT*EXP(-0.2*B2)),40)</f>
        <v>26.018381933866614</v>
      </c>
      <c r="H2" s="10">
        <f>(G2-C2)^2</f>
        <v>3.3789549267657147E-4</v>
      </c>
      <c r="I2" s="10">
        <f t="shared" ref="I2:I12" si="1">MAX(MIN(Agras*(1-(1/(1+(MAX(Bgras*(B2-Cgras),0.01))^Dgras))),40),0)</f>
        <v>1.2971559982776171</v>
      </c>
      <c r="J2" s="10">
        <f>(I2-D2)^2</f>
        <v>8.8301687312367164E-2</v>
      </c>
      <c r="K2" s="10">
        <f t="shared" ref="K2:K12" si="2">MIN(MAX(AbouwNT+BbouwNT*10000*(A2+60)^-2+CbouwNT*EXP(-0.2*B2),0),45)</f>
        <v>45</v>
      </c>
      <c r="L2" s="33" t="e">
        <f>(K2-E2)^2</f>
        <v>#N/A</v>
      </c>
      <c r="M2" s="10">
        <f t="shared" ref="M2:M12" si="3">MAX(MIN(Abouw*(1-(1/(1+(MAX(Bbouw*(B2-Cbouw),0.01))^Dbouw))),40),0)</f>
        <v>1.5115067162389195</v>
      </c>
      <c r="N2" s="8" t="e">
        <f t="shared" ref="N2:N15" si="4">(M2-F2)^2</f>
        <v>#N/A</v>
      </c>
      <c r="O2" s="11" t="s">
        <v>19</v>
      </c>
      <c r="P2" s="18">
        <v>-4</v>
      </c>
      <c r="Q2" s="11" t="s">
        <v>6</v>
      </c>
      <c r="R2" s="18">
        <v>40</v>
      </c>
      <c r="S2" s="23" t="s">
        <v>24</v>
      </c>
      <c r="T2" s="24">
        <v>-4</v>
      </c>
      <c r="U2" s="23" t="s">
        <v>28</v>
      </c>
      <c r="V2" s="24">
        <v>40</v>
      </c>
    </row>
    <row r="3" spans="1:22" x14ac:dyDescent="0.25">
      <c r="A3" s="14">
        <v>10</v>
      </c>
      <c r="B3" s="14">
        <v>70</v>
      </c>
      <c r="C3" s="16">
        <f>Input!BI5</f>
        <v>21</v>
      </c>
      <c r="D3" s="16">
        <f>Input!BJ5</f>
        <v>1</v>
      </c>
      <c r="E3" s="16" t="e">
        <f>Input!BK5</f>
        <v>#N/A</v>
      </c>
      <c r="F3" s="16" t="e">
        <f>Input!BL5</f>
        <v>#N/A</v>
      </c>
      <c r="G3" s="10">
        <f t="shared" si="0"/>
        <v>21.040421071451924</v>
      </c>
      <c r="H3" s="10">
        <f t="shared" ref="H3:H15" si="5">(G3-C3)^2</f>
        <v>1.6338630173215252E-3</v>
      </c>
      <c r="I3" s="10">
        <f t="shared" si="1"/>
        <v>1.2971559982776171</v>
      </c>
      <c r="J3" s="10">
        <f t="shared" ref="J3:J15" si="6">(I3-D3)^2</f>
        <v>8.8301687312367164E-2</v>
      </c>
      <c r="K3" s="10">
        <f t="shared" si="2"/>
        <v>45</v>
      </c>
      <c r="L3" s="33" t="e">
        <f t="shared" ref="L3:L15" si="7">(K3-E3)^2</f>
        <v>#N/A</v>
      </c>
      <c r="M3" s="10">
        <f t="shared" si="3"/>
        <v>1.5115067162389195</v>
      </c>
      <c r="N3" s="8" t="e">
        <f t="shared" si="4"/>
        <v>#N/A</v>
      </c>
      <c r="O3" s="11" t="s">
        <v>20</v>
      </c>
      <c r="P3" s="18">
        <v>685.78554754126128</v>
      </c>
      <c r="Q3" s="11" t="s">
        <v>7</v>
      </c>
      <c r="R3" s="29">
        <v>4.0320032716523934E-3</v>
      </c>
      <c r="S3" s="23" t="s">
        <v>25</v>
      </c>
      <c r="T3" s="24">
        <v>13.952692730963825</v>
      </c>
      <c r="U3" s="23" t="s">
        <v>29</v>
      </c>
      <c r="V3" s="30">
        <v>3.4747766920830351E-3</v>
      </c>
    </row>
    <row r="4" spans="1:22" x14ac:dyDescent="0.25">
      <c r="A4" s="14">
        <v>15</v>
      </c>
      <c r="B4" s="14">
        <v>70</v>
      </c>
      <c r="C4" s="16">
        <f>Input!BI6</f>
        <v>17</v>
      </c>
      <c r="D4" s="16">
        <f>Input!BJ6</f>
        <v>1</v>
      </c>
      <c r="E4" s="16" t="e">
        <f>Input!BK6</f>
        <v>#N/A</v>
      </c>
      <c r="F4" s="16" t="e">
        <f>Input!BL6</f>
        <v>#N/A</v>
      </c>
      <c r="G4" s="10">
        <f t="shared" si="0"/>
        <v>17.302330752924455</v>
      </c>
      <c r="H4" s="10">
        <f t="shared" si="5"/>
        <v>9.1403884163867716E-2</v>
      </c>
      <c r="I4" s="10">
        <f t="shared" si="1"/>
        <v>1.2971559982776171</v>
      </c>
      <c r="J4" s="10">
        <f t="shared" si="6"/>
        <v>8.8301687312367164E-2</v>
      </c>
      <c r="K4" s="10">
        <f t="shared" si="2"/>
        <v>45</v>
      </c>
      <c r="L4" s="33" t="e">
        <f t="shared" si="7"/>
        <v>#N/A</v>
      </c>
      <c r="M4" s="10">
        <f t="shared" si="3"/>
        <v>1.5115067162389195</v>
      </c>
      <c r="N4" s="8" t="e">
        <f t="shared" si="4"/>
        <v>#N/A</v>
      </c>
      <c r="O4" s="11" t="s">
        <v>21</v>
      </c>
      <c r="P4" s="19">
        <v>6069150.9671064317</v>
      </c>
      <c r="Q4" s="11" t="s">
        <v>8</v>
      </c>
      <c r="R4" s="18">
        <v>1.506648495019219E-2</v>
      </c>
      <c r="S4" s="23" t="s">
        <v>26</v>
      </c>
      <c r="T4" s="25">
        <v>8916464202.2453957</v>
      </c>
      <c r="U4" s="23" t="s">
        <v>30</v>
      </c>
      <c r="V4" s="24">
        <v>6.847074821403139E-4</v>
      </c>
    </row>
    <row r="5" spans="1:22" x14ac:dyDescent="0.25">
      <c r="A5" s="14">
        <v>25</v>
      </c>
      <c r="B5" s="14">
        <v>75</v>
      </c>
      <c r="C5" s="16">
        <f>Input!BI7</f>
        <v>10</v>
      </c>
      <c r="D5" s="16">
        <f>Input!BJ7</f>
        <v>1</v>
      </c>
      <c r="E5" s="16" t="e">
        <f>Input!BK7</f>
        <v>#N/A</v>
      </c>
      <c r="F5" s="16" t="e">
        <f>Input!BL7</f>
        <v>#N/A</v>
      </c>
      <c r="G5" s="10">
        <f t="shared" si="0"/>
        <v>9.0234397036788927</v>
      </c>
      <c r="H5" s="10">
        <f t="shared" si="5"/>
        <v>0.95367001235076887</v>
      </c>
      <c r="I5" s="10">
        <f t="shared" si="1"/>
        <v>1.5508574396169861</v>
      </c>
      <c r="J5" s="10">
        <f t="shared" si="6"/>
        <v>0.30344391878138144</v>
      </c>
      <c r="K5" s="10">
        <f t="shared" si="2"/>
        <v>45</v>
      </c>
      <c r="L5" s="33" t="e">
        <f t="shared" si="7"/>
        <v>#N/A</v>
      </c>
      <c r="M5" s="10">
        <f t="shared" si="3"/>
        <v>1.7588239151070928</v>
      </c>
      <c r="N5" s="8" t="e">
        <f t="shared" si="4"/>
        <v>#N/A</v>
      </c>
      <c r="O5" s="11"/>
      <c r="P5" s="21"/>
      <c r="Q5" s="11" t="s">
        <v>9</v>
      </c>
      <c r="R5" s="20">
        <v>2.6839288881738694</v>
      </c>
      <c r="S5" s="27"/>
      <c r="T5" s="27"/>
      <c r="U5" s="23" t="s">
        <v>27</v>
      </c>
      <c r="V5" s="26">
        <v>2.2898505041019623</v>
      </c>
    </row>
    <row r="6" spans="1:22" x14ac:dyDescent="0.25">
      <c r="A6" s="14">
        <v>10</v>
      </c>
      <c r="B6" s="14">
        <v>105</v>
      </c>
      <c r="C6" s="16">
        <f>Input!BI8</f>
        <v>17</v>
      </c>
      <c r="D6" s="16">
        <f>Input!BJ8</f>
        <v>3</v>
      </c>
      <c r="E6" s="16">
        <f>Input!BK8</f>
        <v>32</v>
      </c>
      <c r="F6" s="16">
        <f>Input!BL8</f>
        <v>4</v>
      </c>
      <c r="G6" s="10">
        <f t="shared" si="0"/>
        <v>15.998349712123154</v>
      </c>
      <c r="H6" s="10">
        <f t="shared" si="5"/>
        <v>1.0033032992037678</v>
      </c>
      <c r="I6" s="10">
        <f t="shared" si="1"/>
        <v>3.6207848049262381</v>
      </c>
      <c r="J6" s="10">
        <f t="shared" si="6"/>
        <v>0.38537377402730749</v>
      </c>
      <c r="K6" s="10">
        <f t="shared" si="2"/>
        <v>31.235845986099879</v>
      </c>
      <c r="L6" s="33">
        <f t="shared" si="7"/>
        <v>0.58393135695966703</v>
      </c>
      <c r="M6" s="10">
        <f t="shared" si="3"/>
        <v>3.6159022525482509</v>
      </c>
      <c r="N6" s="8">
        <f t="shared" si="4"/>
        <v>0.14753107959750761</v>
      </c>
      <c r="O6" s="11"/>
      <c r="P6" s="21"/>
      <c r="Q6" s="11"/>
      <c r="R6" s="20"/>
      <c r="S6" s="27"/>
      <c r="T6" s="27"/>
      <c r="U6" s="23"/>
      <c r="V6" s="26"/>
    </row>
    <row r="7" spans="1:22" x14ac:dyDescent="0.25">
      <c r="A7" s="14">
        <v>15</v>
      </c>
      <c r="B7" s="14">
        <v>105</v>
      </c>
      <c r="C7" s="16">
        <f>Input!BI9</f>
        <v>13</v>
      </c>
      <c r="D7" s="16">
        <f>Input!BJ9</f>
        <v>3</v>
      </c>
      <c r="E7" s="16">
        <f>Input!BK9</f>
        <v>28</v>
      </c>
      <c r="F7" s="16">
        <f>Input!BL9</f>
        <v>4</v>
      </c>
      <c r="G7" s="10">
        <f t="shared" si="0"/>
        <v>12.260259393595685</v>
      </c>
      <c r="H7" s="10">
        <f t="shared" si="5"/>
        <v>0.54721616476342305</v>
      </c>
      <c r="I7" s="10">
        <f t="shared" si="1"/>
        <v>3.6207848049262381</v>
      </c>
      <c r="J7" s="10">
        <f t="shared" si="6"/>
        <v>0.38537377402730749</v>
      </c>
      <c r="K7" s="10">
        <f t="shared" si="2"/>
        <v>27.56574993895293</v>
      </c>
      <c r="L7" s="33">
        <f t="shared" si="7"/>
        <v>0.1885731155193841</v>
      </c>
      <c r="M7" s="10">
        <f t="shared" si="3"/>
        <v>3.6159022525482509</v>
      </c>
      <c r="N7" s="8">
        <f t="shared" si="4"/>
        <v>0.14753107959750761</v>
      </c>
      <c r="O7" s="22"/>
      <c r="P7" s="22"/>
      <c r="Q7" s="11"/>
      <c r="R7" s="22"/>
      <c r="S7" s="27"/>
      <c r="T7" s="27"/>
      <c r="U7" s="27"/>
      <c r="V7" s="27"/>
    </row>
    <row r="8" spans="1:22" x14ac:dyDescent="0.25">
      <c r="A8" s="14">
        <v>20</v>
      </c>
      <c r="B8" s="14">
        <v>105</v>
      </c>
      <c r="C8" s="16">
        <f>Input!BI10</f>
        <v>10</v>
      </c>
      <c r="D8" s="16">
        <f>Input!BJ10</f>
        <v>3</v>
      </c>
      <c r="E8" s="16">
        <f>Input!BK10</f>
        <v>24</v>
      </c>
      <c r="F8" s="16">
        <f>Input!BL10</f>
        <v>4</v>
      </c>
      <c r="G8" s="10">
        <f t="shared" si="0"/>
        <v>9.398850945810679</v>
      </c>
      <c r="H8" s="10">
        <f t="shared" si="5"/>
        <v>0.36138018535271516</v>
      </c>
      <c r="I8" s="10">
        <f t="shared" si="1"/>
        <v>3.6207848049262381</v>
      </c>
      <c r="J8" s="10">
        <f t="shared" si="6"/>
        <v>0.38537377402730749</v>
      </c>
      <c r="K8" s="10">
        <f t="shared" si="2"/>
        <v>24.562045253814883</v>
      </c>
      <c r="L8" s="33">
        <f t="shared" si="7"/>
        <v>0.31589486733583655</v>
      </c>
      <c r="M8" s="10">
        <f t="shared" si="3"/>
        <v>3.6159022525482509</v>
      </c>
      <c r="N8" s="8">
        <f t="shared" si="4"/>
        <v>0.14753107959750761</v>
      </c>
      <c r="O8" s="11" t="s">
        <v>11</v>
      </c>
      <c r="P8" s="12">
        <f>AVERAGEIF(wrnGrasNat,"&lt;&gt;#N/A")</f>
        <v>9.2857142857142865</v>
      </c>
      <c r="Q8" s="11"/>
      <c r="R8" s="12">
        <f>AVERAGEIF(wrnGrasDroog,"&lt;&gt;#N/A")</f>
        <v>6</v>
      </c>
      <c r="S8" s="23"/>
      <c r="T8" s="28">
        <f>AVERAGEIF(wrnBouwNat,"&lt;&gt;#N/A")</f>
        <v>14.5</v>
      </c>
      <c r="U8" s="23"/>
      <c r="V8" s="28">
        <f>AVERAGEIF(wrnBouwDroog,"&lt;&gt;#N/A")</f>
        <v>7.2</v>
      </c>
    </row>
    <row r="9" spans="1:22" x14ac:dyDescent="0.25">
      <c r="A9" s="14">
        <v>30</v>
      </c>
      <c r="B9" s="14">
        <v>110</v>
      </c>
      <c r="C9" s="16">
        <f>Input!BI11</f>
        <v>5</v>
      </c>
      <c r="D9" s="16">
        <f>Input!BJ11</f>
        <v>4</v>
      </c>
      <c r="E9" s="16">
        <f>Input!BK11</f>
        <v>17</v>
      </c>
      <c r="F9" s="16">
        <f>Input!BL11</f>
        <v>4</v>
      </c>
      <c r="G9" s="10">
        <f t="shared" si="0"/>
        <v>5.4089021272419542</v>
      </c>
      <c r="H9" s="10">
        <f t="shared" si="5"/>
        <v>0.16720094966299529</v>
      </c>
      <c r="I9" s="10">
        <f t="shared" si="1"/>
        <v>4.0535660688105191</v>
      </c>
      <c r="J9" s="10">
        <f t="shared" si="6"/>
        <v>2.8693237278132632E-3</v>
      </c>
      <c r="K9" s="10">
        <f t="shared" si="2"/>
        <v>15.712765820773974</v>
      </c>
      <c r="L9" s="33">
        <f t="shared" si="7"/>
        <v>1.6569718321677003</v>
      </c>
      <c r="M9" s="10">
        <f t="shared" si="3"/>
        <v>3.9818880375962173</v>
      </c>
      <c r="N9" s="8">
        <f t="shared" si="4"/>
        <v>3.2804318211603637E-4</v>
      </c>
      <c r="O9" s="11" t="s">
        <v>12</v>
      </c>
      <c r="P9" s="12">
        <f>COUNT(wrnGrasNat)-COUNT(prmGrasNat)</f>
        <v>11</v>
      </c>
      <c r="Q9" s="11"/>
      <c r="R9" s="12">
        <f>COUNT(wrnGrasDroog)-COUNT(prmGrasDroog)</f>
        <v>10</v>
      </c>
      <c r="S9" s="23"/>
      <c r="T9" s="28">
        <f>COUNT(wrnBouwNat)-COUNT(prmBouwNat)</f>
        <v>7</v>
      </c>
      <c r="U9" s="23"/>
      <c r="V9" s="28">
        <f>COUNT(wrnBouwDroog)-COUNT(prmBouwDroog)</f>
        <v>6</v>
      </c>
    </row>
    <row r="10" spans="1:22" x14ac:dyDescent="0.25">
      <c r="A10" s="14">
        <v>50</v>
      </c>
      <c r="B10" s="14">
        <v>110</v>
      </c>
      <c r="C10" s="16">
        <f>Input!BI12</f>
        <v>1</v>
      </c>
      <c r="D10" s="16">
        <f>Input!BJ12</f>
        <v>4</v>
      </c>
      <c r="E10" s="16">
        <f>Input!BK12</f>
        <v>7</v>
      </c>
      <c r="F10" s="16">
        <f>Input!BL12</f>
        <v>4</v>
      </c>
      <c r="G10" s="10">
        <f t="shared" si="0"/>
        <v>1.1541012914187769</v>
      </c>
      <c r="H10" s="10">
        <f t="shared" si="5"/>
        <v>2.3747208016934813E-2</v>
      </c>
      <c r="I10" s="10">
        <f t="shared" si="1"/>
        <v>4.0535660688105191</v>
      </c>
      <c r="J10" s="10">
        <f t="shared" si="6"/>
        <v>2.8693237278132632E-3</v>
      </c>
      <c r="K10" s="10">
        <f t="shared" si="2"/>
        <v>10.018370256662628</v>
      </c>
      <c r="L10" s="33">
        <f t="shared" si="7"/>
        <v>9.1105590063056194</v>
      </c>
      <c r="M10" s="10">
        <f t="shared" si="3"/>
        <v>3.9818880375962173</v>
      </c>
      <c r="N10" s="8">
        <f t="shared" si="4"/>
        <v>3.2804318211603637E-4</v>
      </c>
      <c r="O10" s="11" t="s">
        <v>14</v>
      </c>
      <c r="P10" s="12">
        <f>SUMIF(SQRgrasNat,"&lt;&gt;#N/A")</f>
        <v>14.83991176712717</v>
      </c>
      <c r="Q10" s="11"/>
      <c r="R10" s="12">
        <f>SUMIF(SQRgraDrg,"&lt;&gt;#N/A")</f>
        <v>6.1320983431808438</v>
      </c>
      <c r="S10" s="23"/>
      <c r="T10" s="28">
        <f>SUMIF(SQRbouwNat,"&lt;&gt;#N/A")</f>
        <v>26.332346418687205</v>
      </c>
      <c r="U10" s="23"/>
      <c r="V10" s="28">
        <f>SUMIF(SQRbouwDroog,"&lt;&gt;#N/A")</f>
        <v>0.92078657226313976</v>
      </c>
    </row>
    <row r="11" spans="1:22" x14ac:dyDescent="0.25">
      <c r="A11" s="14">
        <v>25</v>
      </c>
      <c r="B11" s="14">
        <v>140</v>
      </c>
      <c r="C11" s="16">
        <f>Input!BI13</f>
        <v>5</v>
      </c>
      <c r="D11" s="16">
        <f>Input!BJ13</f>
        <v>7</v>
      </c>
      <c r="E11" s="16">
        <f>Input!BK13</f>
        <v>16</v>
      </c>
      <c r="F11" s="16">
        <f>Input!BL13</f>
        <v>6</v>
      </c>
      <c r="G11" s="10">
        <f t="shared" si="0"/>
        <v>7.1668765358189441</v>
      </c>
      <c r="H11" s="10">
        <f t="shared" si="5"/>
        <v>4.6953539214827078</v>
      </c>
      <c r="I11" s="10">
        <f t="shared" si="1"/>
        <v>7.089993803165493</v>
      </c>
      <c r="J11" s="10">
        <f t="shared" si="6"/>
        <v>8.0988846081894959E-3</v>
      </c>
      <c r="K11" s="10">
        <f t="shared" si="2"/>
        <v>15.317850640883737</v>
      </c>
      <c r="L11" s="33">
        <f t="shared" si="7"/>
        <v>0.46532774814272815</v>
      </c>
      <c r="M11" s="10">
        <f t="shared" si="3"/>
        <v>6.4441540552018761</v>
      </c>
      <c r="N11" s="8">
        <f t="shared" si="4"/>
        <v>0.19727282475227123</v>
      </c>
      <c r="O11" s="11" t="s">
        <v>13</v>
      </c>
      <c r="P11" s="12">
        <f>SQRT(P10/P9)</f>
        <v>1.1615002746106657</v>
      </c>
      <c r="Q11" s="11"/>
      <c r="R11" s="12">
        <f>SQRT(R10/R9)</f>
        <v>0.7830771573210934</v>
      </c>
      <c r="S11" s="23"/>
      <c r="T11" s="28">
        <f>SQRT(T10/T9)</f>
        <v>1.9395266881634219</v>
      </c>
      <c r="U11" s="23"/>
      <c r="V11" s="28">
        <f>SQRT(V10/V9)</f>
        <v>0.39174536207914867</v>
      </c>
    </row>
    <row r="12" spans="1:22" x14ac:dyDescent="0.25">
      <c r="A12" s="14">
        <v>35</v>
      </c>
      <c r="B12" s="14">
        <v>150</v>
      </c>
      <c r="C12" s="16">
        <f>Input!BI14</f>
        <v>2</v>
      </c>
      <c r="D12" s="16">
        <f>Input!BJ14</f>
        <v>9</v>
      </c>
      <c r="E12" s="16">
        <f>Input!BK14</f>
        <v>10</v>
      </c>
      <c r="F12" s="16">
        <f>Input!BL14</f>
        <v>7</v>
      </c>
      <c r="G12" s="10">
        <f t="shared" si="0"/>
        <v>3.9986656507830394</v>
      </c>
      <c r="H12" s="10">
        <f t="shared" si="5"/>
        <v>3.9946643836199902</v>
      </c>
      <c r="I12" s="10">
        <f t="shared" si="1"/>
        <v>8.2354618709585115</v>
      </c>
      <c r="J12" s="10">
        <f t="shared" si="6"/>
        <v>0.58451855075825976</v>
      </c>
      <c r="K12" s="10">
        <f t="shared" si="2"/>
        <v>11.460881716430537</v>
      </c>
      <c r="L12" s="33">
        <f t="shared" si="7"/>
        <v>2.1341753894010314</v>
      </c>
      <c r="M12" s="10">
        <f t="shared" si="3"/>
        <v>7.3445476500864659</v>
      </c>
      <c r="N12" s="8">
        <f t="shared" si="4"/>
        <v>0.11871308318010576</v>
      </c>
      <c r="O12" s="11" t="s">
        <v>15</v>
      </c>
      <c r="P12" s="17">
        <f t="array" ref="P12">1-P10/(SUMIF(wrnGrasNat,"&lt;&gt;#N/A")-P8)^2</f>
        <v>0.99898161034054933</v>
      </c>
      <c r="Q12" s="11"/>
      <c r="R12" s="17">
        <f t="array" ref="R12">1-R10/(SUMIF(wrnGrasDroog,"&lt;&gt;#N/A")-R8)^2</f>
        <v>0.99899209428941804</v>
      </c>
      <c r="S12" s="23"/>
      <c r="T12" s="17">
        <f t="array" ref="T12">1-T10/(SUMIF(wrnBouwNat,"&lt;&gt;#N/A")-T8)^2</f>
        <v>0.99845378979059685</v>
      </c>
      <c r="U12" s="23"/>
      <c r="V12" s="17">
        <f t="array" ref="V12">1-V10/(SUMIF(wrnBouwDroog,"&lt;&gt;#N/A")-V8)^2</f>
        <v>0.99978071497955168</v>
      </c>
    </row>
    <row r="13" spans="1:22" x14ac:dyDescent="0.25">
      <c r="A13" s="14">
        <v>60</v>
      </c>
      <c r="B13" s="14">
        <v>170</v>
      </c>
      <c r="C13" s="16">
        <f>Input!BI15</f>
        <v>1</v>
      </c>
      <c r="D13" s="16">
        <f>Input!BJ15</f>
        <v>12</v>
      </c>
      <c r="E13" s="16">
        <f>Input!BK15</f>
        <v>5</v>
      </c>
      <c r="F13" s="16">
        <f>Input!BL15</f>
        <v>9</v>
      </c>
      <c r="G13" s="10">
        <f t="shared" ref="G13:G15" si="8">MIN(MAX(0,AgrasNT+BgrasNT*10000*(A13+60)^-3+CgrasNT*EXP(-0.2*B13)),40)</f>
        <v>0</v>
      </c>
      <c r="H13" s="10">
        <f t="shared" si="5"/>
        <v>1</v>
      </c>
      <c r="I13" s="10">
        <f t="shared" ref="I13:I15" si="9">MAX(MIN(Agras*(1-(1/(1+(MAX(Bgras*(B13-Cgras),0.01))^Dgras))),40),0)</f>
        <v>10.64837687822736</v>
      </c>
      <c r="J13" s="10">
        <f t="shared" si="6"/>
        <v>1.8268850633104168</v>
      </c>
      <c r="K13" s="10">
        <f t="shared" ref="K13:K15" si="10">MIN(MAX(AbouwNT+BbouwNT*10000*(A13+60)^-2+CbouwNT*EXP(-0.2*B13),0),45)</f>
        <v>5.6893852340613886</v>
      </c>
      <c r="L13" s="33">
        <f t="shared" si="7"/>
        <v>0.47525200094187559</v>
      </c>
      <c r="M13" s="10">
        <f t="shared" ref="M13:M15" si="11">MAX(MIN(Abouw*(1-(1/(1+(MAX(Bbouw*(B13-Cbouw),0.01))^Dbouw))),40),0)</f>
        <v>9.2203021884508409</v>
      </c>
      <c r="N13" s="8">
        <f t="shared" si="4"/>
        <v>4.8533054236229833E-2</v>
      </c>
      <c r="O13" s="11" t="s">
        <v>17</v>
      </c>
      <c r="P13" s="12">
        <f>TINV(0.05,P9)</f>
        <v>2.2009851600916384</v>
      </c>
      <c r="Q13" s="11"/>
      <c r="R13" s="12">
        <f>TINV(0.05,R9)</f>
        <v>2.2281388519862744</v>
      </c>
      <c r="S13" s="23"/>
      <c r="T13" s="28">
        <f>TINV(0.05,T9)</f>
        <v>2.3646242515927849</v>
      </c>
      <c r="U13" s="23"/>
      <c r="V13" s="28">
        <f>TINV(0.05,V9)</f>
        <v>2.4469118511449697</v>
      </c>
    </row>
    <row r="14" spans="1:22" x14ac:dyDescent="0.25">
      <c r="A14" s="14">
        <v>100</v>
      </c>
      <c r="B14" s="14">
        <v>200</v>
      </c>
      <c r="C14" s="16">
        <f>Input!BI16</f>
        <v>1</v>
      </c>
      <c r="D14" s="16">
        <f>Input!BJ16</f>
        <v>15</v>
      </c>
      <c r="E14" s="16">
        <f>Input!BK16</f>
        <v>3</v>
      </c>
      <c r="F14" s="16">
        <f>Input!BL16</f>
        <v>12</v>
      </c>
      <c r="G14" s="10">
        <f t="shared" si="8"/>
        <v>0</v>
      </c>
      <c r="H14" s="10">
        <f t="shared" si="5"/>
        <v>1</v>
      </c>
      <c r="I14" s="10">
        <f t="shared" si="9"/>
        <v>14.378337609239784</v>
      </c>
      <c r="J14" s="10">
        <f t="shared" si="6"/>
        <v>0.38646412808570735</v>
      </c>
      <c r="K14" s="10">
        <f t="shared" si="10"/>
        <v>1.4502706359130435</v>
      </c>
      <c r="L14" s="33">
        <f t="shared" si="7"/>
        <v>2.4016611019133625</v>
      </c>
      <c r="M14" s="10">
        <f t="shared" si="11"/>
        <v>12.117892780565649</v>
      </c>
      <c r="N14" s="8">
        <f t="shared" si="4"/>
        <v>1.3898707709500241E-2</v>
      </c>
      <c r="O14" s="11" t="s">
        <v>16</v>
      </c>
      <c r="P14" s="12">
        <f>P13*P11</f>
        <v>2.5564448678604381</v>
      </c>
      <c r="Q14" s="11"/>
      <c r="R14" s="12">
        <f>R13*R11</f>
        <v>1.7448046383300961</v>
      </c>
      <c r="S14" s="23"/>
      <c r="T14" s="28">
        <f>T13*T11</f>
        <v>4.586251843442664</v>
      </c>
      <c r="U14" s="23"/>
      <c r="V14" s="28">
        <f>V13*V11</f>
        <v>0.95856636910254611</v>
      </c>
    </row>
    <row r="15" spans="1:22" x14ac:dyDescent="0.25">
      <c r="A15" s="14">
        <v>160</v>
      </c>
      <c r="B15" s="14">
        <v>260</v>
      </c>
      <c r="C15" s="16">
        <f>Input!BI17</f>
        <v>1</v>
      </c>
      <c r="D15" s="16">
        <f>Input!BJ17</f>
        <v>20</v>
      </c>
      <c r="E15" s="16">
        <f>Input!BK17</f>
        <v>3</v>
      </c>
      <c r="F15" s="16">
        <f>Input!BL17</f>
        <v>18</v>
      </c>
      <c r="G15" s="10">
        <f t="shared" si="8"/>
        <v>0</v>
      </c>
      <c r="H15" s="10">
        <f t="shared" si="5"/>
        <v>1</v>
      </c>
      <c r="I15" s="10">
        <f t="shared" si="9"/>
        <v>21.263298367830117</v>
      </c>
      <c r="J15" s="10">
        <f t="shared" si="6"/>
        <v>1.5959227661622384</v>
      </c>
      <c r="K15" s="10">
        <f t="shared" si="10"/>
        <v>0</v>
      </c>
      <c r="L15" s="33">
        <f t="shared" si="7"/>
        <v>9</v>
      </c>
      <c r="M15" s="10">
        <f t="shared" si="11"/>
        <v>17.685167382204007</v>
      </c>
      <c r="N15" s="8">
        <f t="shared" si="4"/>
        <v>9.9119577228277828E-2</v>
      </c>
      <c r="O15" s="22"/>
      <c r="P15" s="22"/>
      <c r="Q15" s="11"/>
      <c r="R15" s="22"/>
      <c r="S15" s="27"/>
      <c r="T15" s="27"/>
      <c r="U15" s="27"/>
      <c r="V15" s="27"/>
    </row>
  </sheetData>
  <hyperlinks>
    <hyperlink ref="K2:M5" r:id="rId1" display="=@na()"/>
    <hyperlink ref="L3:L15" r:id="rId2" display="=@na()"/>
    <hyperlink ref="K3:K15" r:id="rId3" display="=@na()"/>
    <hyperlink ref="M3:M15" r:id="rId4" display="=@na()"/>
  </hyperlinks>
  <pageMargins left="0.7" right="0.7" top="0.75" bottom="0.75" header="0.3" footer="0.3"/>
  <drawing r:id="rId5"/>
  <legacyDrawing r:id="rId6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A1:V15"/>
  <sheetViews>
    <sheetView topLeftCell="B1" zoomScale="93" zoomScaleNormal="93" workbookViewId="0">
      <selection activeCell="F7" sqref="F7"/>
    </sheetView>
    <sheetView workbookViewId="1"/>
  </sheetViews>
  <sheetFormatPr defaultRowHeight="15" x14ac:dyDescent="0.25"/>
  <cols>
    <col min="1" max="1" width="4.85546875" bestFit="1" customWidth="1"/>
    <col min="2" max="2" width="4.42578125" bestFit="1" customWidth="1"/>
    <col min="3" max="3" width="10" style="1" bestFit="1" customWidth="1"/>
    <col min="4" max="4" width="10.140625" style="1" bestFit="1" customWidth="1"/>
    <col min="5" max="5" width="11.140625" style="1" bestFit="1" customWidth="1"/>
    <col min="6" max="6" width="11.28515625" style="1" bestFit="1" customWidth="1"/>
    <col min="7" max="7" width="13.140625" style="32" bestFit="1" customWidth="1"/>
    <col min="8" max="8" width="7.42578125" style="32" hidden="1" customWidth="1"/>
    <col min="9" max="9" width="13.28515625" style="32" bestFit="1" customWidth="1"/>
    <col min="10" max="10" width="7.42578125" style="32" hidden="1" customWidth="1"/>
    <col min="11" max="11" width="14.28515625" style="32" bestFit="1" customWidth="1"/>
    <col min="12" max="12" width="7.42578125" style="32" hidden="1" customWidth="1"/>
    <col min="13" max="13" width="14.42578125" style="32" bestFit="1" customWidth="1"/>
    <col min="14" max="14" width="7.42578125" style="9" hidden="1" customWidth="1"/>
    <col min="15" max="15" width="10.85546875" bestFit="1" customWidth="1"/>
    <col min="16" max="16" width="10.7109375" customWidth="1"/>
    <col min="17" max="17" width="10.85546875" style="1" bestFit="1" customWidth="1"/>
    <col min="18" max="18" width="10.85546875" bestFit="1" customWidth="1"/>
    <col min="19" max="20" width="10.5703125" customWidth="1"/>
    <col min="22" max="22" width="10.85546875" bestFit="1" customWidth="1"/>
  </cols>
  <sheetData>
    <row r="1" spans="1:22" s="3" customFormat="1" x14ac:dyDescent="0.25">
      <c r="A1" s="13" t="s">
        <v>0</v>
      </c>
      <c r="B1" s="13" t="s">
        <v>1</v>
      </c>
      <c r="C1" s="5" t="s">
        <v>5</v>
      </c>
      <c r="D1" s="5" t="s">
        <v>2</v>
      </c>
      <c r="E1" s="5" t="s">
        <v>3</v>
      </c>
      <c r="F1" s="5" t="s">
        <v>4</v>
      </c>
      <c r="G1" s="31" t="s">
        <v>18</v>
      </c>
      <c r="H1" s="31" t="s">
        <v>116</v>
      </c>
      <c r="I1" s="31" t="s">
        <v>10</v>
      </c>
      <c r="J1" s="31" t="s">
        <v>116</v>
      </c>
      <c r="K1" s="31" t="s">
        <v>22</v>
      </c>
      <c r="L1" s="31" t="s">
        <v>116</v>
      </c>
      <c r="M1" s="31" t="s">
        <v>23</v>
      </c>
      <c r="N1" s="2" t="s">
        <v>116</v>
      </c>
      <c r="O1" s="5" t="s">
        <v>5</v>
      </c>
      <c r="P1" s="13"/>
      <c r="Q1" s="5" t="s">
        <v>2</v>
      </c>
      <c r="R1" s="5"/>
      <c r="S1" s="15" t="str">
        <f>E1</f>
        <v>Bouwla-nat</v>
      </c>
      <c r="T1" s="13"/>
      <c r="U1" s="13" t="str">
        <f>F1</f>
        <v>Bouwla-dro</v>
      </c>
      <c r="V1" s="13"/>
    </row>
    <row r="2" spans="1:22" x14ac:dyDescent="0.25">
      <c r="A2" s="14">
        <v>5</v>
      </c>
      <c r="B2" s="14">
        <v>70</v>
      </c>
      <c r="C2" s="16">
        <f>Input!BM4</f>
        <v>26</v>
      </c>
      <c r="D2" s="16">
        <f>Input!BN4</f>
        <v>1</v>
      </c>
      <c r="E2" s="16" t="e">
        <f>Input!BO4</f>
        <v>#N/A</v>
      </c>
      <c r="F2" s="16" t="e">
        <f>Input!BP4</f>
        <v>#N/A</v>
      </c>
      <c r="G2" s="10">
        <f t="shared" ref="G2:G12" si="0">MIN(MAX(0,AgrasNT+BgrasNT*10000*(A2+60)^-3+CgrasNT*EXP(-0.2*B2)),40)</f>
        <v>26.018381933866614</v>
      </c>
      <c r="H2" s="10">
        <f>(G2-C2)^2</f>
        <v>3.3789549267657147E-4</v>
      </c>
      <c r="I2" s="10">
        <f t="shared" ref="I2:I12" si="1">MAX(MIN(Agras*(1-(1/(1+(MAX(Bgras*(B2-Cgras),0.01))^Dgras))),40),0)</f>
        <v>0.79584206375912458</v>
      </c>
      <c r="J2" s="10">
        <f>(I2-D2)^2</f>
        <v>4.1680462930133354E-2</v>
      </c>
      <c r="K2" s="10">
        <f t="shared" ref="K2:K12" si="2">MIN(MAX(AbouwNT+BbouwNT*10000*(A2+60)^-2+CbouwNT*EXP(-0.2*B2),0),45)</f>
        <v>45</v>
      </c>
      <c r="L2" s="33" t="e">
        <f>(K2-E2)^2</f>
        <v>#N/A</v>
      </c>
      <c r="M2" s="10">
        <f t="shared" ref="M2:M12" si="3">MAX(MIN(Abouw*(1-(1/(1+(MAX(Bbouw*(B2-Cbouw),0.01))^Dbouw))),40),0)</f>
        <v>0.65819469758679805</v>
      </c>
      <c r="N2" s="8" t="e">
        <f t="shared" ref="N2:N15" si="4">(M2-F2)^2</f>
        <v>#N/A</v>
      </c>
      <c r="O2" s="11" t="s">
        <v>19</v>
      </c>
      <c r="P2" s="18">
        <v>-4</v>
      </c>
      <c r="Q2" s="11" t="s">
        <v>6</v>
      </c>
      <c r="R2" s="18">
        <v>40</v>
      </c>
      <c r="S2" s="23" t="s">
        <v>24</v>
      </c>
      <c r="T2" s="24">
        <v>-4</v>
      </c>
      <c r="U2" s="23" t="s">
        <v>28</v>
      </c>
      <c r="V2" s="24">
        <v>40</v>
      </c>
    </row>
    <row r="3" spans="1:22" x14ac:dyDescent="0.25">
      <c r="A3" s="14">
        <v>10</v>
      </c>
      <c r="B3" s="14">
        <v>70</v>
      </c>
      <c r="C3" s="16">
        <f>Input!BM5</f>
        <v>21</v>
      </c>
      <c r="D3" s="16">
        <f>Input!BN5</f>
        <v>1</v>
      </c>
      <c r="E3" s="16" t="e">
        <f>Input!BO5</f>
        <v>#N/A</v>
      </c>
      <c r="F3" s="16" t="e">
        <f>Input!BP5</f>
        <v>#N/A</v>
      </c>
      <c r="G3" s="10">
        <f t="shared" si="0"/>
        <v>21.040421071451924</v>
      </c>
      <c r="H3" s="10">
        <f t="shared" ref="H3:H15" si="5">(G3-C3)^2</f>
        <v>1.6338630173215252E-3</v>
      </c>
      <c r="I3" s="10">
        <f t="shared" si="1"/>
        <v>0.79584206375912458</v>
      </c>
      <c r="J3" s="10">
        <f t="shared" ref="J3:J15" si="6">(I3-D3)^2</f>
        <v>4.1680462930133354E-2</v>
      </c>
      <c r="K3" s="10">
        <f t="shared" si="2"/>
        <v>45</v>
      </c>
      <c r="L3" s="33" t="e">
        <f t="shared" ref="L3:L15" si="7">(K3-E3)^2</f>
        <v>#N/A</v>
      </c>
      <c r="M3" s="10">
        <f t="shared" si="3"/>
        <v>0.65819469758679805</v>
      </c>
      <c r="N3" s="8" t="e">
        <f t="shared" si="4"/>
        <v>#N/A</v>
      </c>
      <c r="O3" s="11" t="s">
        <v>20</v>
      </c>
      <c r="P3" s="18">
        <v>685.78554754126128</v>
      </c>
      <c r="Q3" s="11" t="s">
        <v>7</v>
      </c>
      <c r="R3" s="29">
        <v>3.9462265058131931E-3</v>
      </c>
      <c r="S3" s="23" t="s">
        <v>25</v>
      </c>
      <c r="T3" s="24">
        <v>13.952692730963825</v>
      </c>
      <c r="U3" s="23" t="s">
        <v>29</v>
      </c>
      <c r="V3" s="30">
        <v>3.3985082019573768E-3</v>
      </c>
    </row>
    <row r="4" spans="1:22" x14ac:dyDescent="0.25">
      <c r="A4" s="14">
        <v>15</v>
      </c>
      <c r="B4" s="14">
        <v>70</v>
      </c>
      <c r="C4" s="16">
        <f>Input!BM6</f>
        <v>17</v>
      </c>
      <c r="D4" s="16">
        <f>Input!BN6</f>
        <v>1</v>
      </c>
      <c r="E4" s="16" t="e">
        <f>Input!BO6</f>
        <v>#N/A</v>
      </c>
      <c r="F4" s="16" t="e">
        <f>Input!BP6</f>
        <v>#N/A</v>
      </c>
      <c r="G4" s="10">
        <f t="shared" si="0"/>
        <v>17.302330752924455</v>
      </c>
      <c r="H4" s="10">
        <f t="shared" si="5"/>
        <v>9.1403884163867716E-2</v>
      </c>
      <c r="I4" s="10">
        <f t="shared" si="1"/>
        <v>0.79584206375912458</v>
      </c>
      <c r="J4" s="10">
        <f t="shared" si="6"/>
        <v>4.1680462930133354E-2</v>
      </c>
      <c r="K4" s="10">
        <f t="shared" si="2"/>
        <v>45</v>
      </c>
      <c r="L4" s="33" t="e">
        <f t="shared" si="7"/>
        <v>#N/A</v>
      </c>
      <c r="M4" s="10">
        <f t="shared" si="3"/>
        <v>0.65819469758679805</v>
      </c>
      <c r="N4" s="8" t="e">
        <f t="shared" si="4"/>
        <v>#N/A</v>
      </c>
      <c r="O4" s="11" t="s">
        <v>21</v>
      </c>
      <c r="P4" s="19">
        <v>6069150.9671064317</v>
      </c>
      <c r="Q4" s="11" t="s">
        <v>8</v>
      </c>
      <c r="R4" s="18">
        <v>1.506671679231894E-2</v>
      </c>
      <c r="S4" s="23" t="s">
        <v>26</v>
      </c>
      <c r="T4" s="25">
        <v>8916464202.2453957</v>
      </c>
      <c r="U4" s="23" t="s">
        <v>30</v>
      </c>
      <c r="V4" s="24">
        <v>6.8470831617772931E-4</v>
      </c>
    </row>
    <row r="5" spans="1:22" x14ac:dyDescent="0.25">
      <c r="A5" s="14">
        <v>25</v>
      </c>
      <c r="B5" s="14">
        <v>75</v>
      </c>
      <c r="C5" s="16">
        <f>Input!BM7</f>
        <v>10</v>
      </c>
      <c r="D5" s="16">
        <f>Input!BN7</f>
        <v>1</v>
      </c>
      <c r="E5" s="16" t="e">
        <f>Input!BO7</f>
        <v>#N/A</v>
      </c>
      <c r="F5" s="16" t="e">
        <f>Input!BP7</f>
        <v>#N/A</v>
      </c>
      <c r="G5" s="10">
        <f t="shared" si="0"/>
        <v>9.0234397036788927</v>
      </c>
      <c r="H5" s="10">
        <f t="shared" si="5"/>
        <v>0.95367001235076887</v>
      </c>
      <c r="I5" s="10">
        <f t="shared" si="1"/>
        <v>0.97632161261092421</v>
      </c>
      <c r="J5" s="10">
        <f t="shared" si="6"/>
        <v>5.6066602934714367E-4</v>
      </c>
      <c r="K5" s="10">
        <f t="shared" si="2"/>
        <v>45</v>
      </c>
      <c r="L5" s="33" t="e">
        <f t="shared" si="7"/>
        <v>#N/A</v>
      </c>
      <c r="M5" s="10">
        <f t="shared" si="3"/>
        <v>0.7982925954551412</v>
      </c>
      <c r="N5" s="8" t="e">
        <f t="shared" si="4"/>
        <v>#N/A</v>
      </c>
      <c r="O5" s="11"/>
      <c r="P5" s="21"/>
      <c r="Q5" s="11" t="s">
        <v>9</v>
      </c>
      <c r="R5" s="20">
        <v>3.0287482832397696</v>
      </c>
      <c r="S5" s="27"/>
      <c r="T5" s="27"/>
      <c r="U5" s="23" t="s">
        <v>27</v>
      </c>
      <c r="V5" s="26">
        <v>2.8486994139286126</v>
      </c>
    </row>
    <row r="6" spans="1:22" x14ac:dyDescent="0.25">
      <c r="A6" s="14">
        <v>10</v>
      </c>
      <c r="B6" s="14">
        <v>105</v>
      </c>
      <c r="C6" s="16">
        <f>Input!BM8</f>
        <v>17</v>
      </c>
      <c r="D6" s="16">
        <f>Input!BN8</f>
        <v>2</v>
      </c>
      <c r="E6" s="16">
        <f>Input!BO8</f>
        <v>32</v>
      </c>
      <c r="F6" s="16">
        <f>Input!BP8</f>
        <v>2</v>
      </c>
      <c r="G6" s="10">
        <f t="shared" si="0"/>
        <v>15.998349712123154</v>
      </c>
      <c r="H6" s="10">
        <f t="shared" si="5"/>
        <v>1.0033032992037678</v>
      </c>
      <c r="I6" s="10">
        <f t="shared" si="1"/>
        <v>2.5934222096688497</v>
      </c>
      <c r="J6" s="10">
        <f t="shared" si="6"/>
        <v>0.35214991892826025</v>
      </c>
      <c r="K6" s="10">
        <f t="shared" si="2"/>
        <v>31.235845986099879</v>
      </c>
      <c r="L6" s="33">
        <f t="shared" si="7"/>
        <v>0.58393135695966703</v>
      </c>
      <c r="M6" s="10">
        <f t="shared" si="3"/>
        <v>2.0170818540820301</v>
      </c>
      <c r="N6" s="8">
        <f t="shared" si="4"/>
        <v>2.9178973887976882E-4</v>
      </c>
      <c r="O6" s="11"/>
      <c r="P6" s="21"/>
      <c r="Q6" s="11"/>
      <c r="R6" s="20"/>
      <c r="S6" s="27"/>
      <c r="T6" s="27"/>
      <c r="U6" s="23"/>
      <c r="V6" s="26"/>
    </row>
    <row r="7" spans="1:22" x14ac:dyDescent="0.25">
      <c r="A7" s="14">
        <v>15</v>
      </c>
      <c r="B7" s="14">
        <v>105</v>
      </c>
      <c r="C7" s="16">
        <f>Input!BM9</f>
        <v>13</v>
      </c>
      <c r="D7" s="16">
        <f>Input!BN9</f>
        <v>2</v>
      </c>
      <c r="E7" s="16">
        <f>Input!BO9</f>
        <v>28</v>
      </c>
      <c r="F7" s="16">
        <f>Input!BP9</f>
        <v>2</v>
      </c>
      <c r="G7" s="10">
        <f t="shared" si="0"/>
        <v>12.260259393595685</v>
      </c>
      <c r="H7" s="10">
        <f t="shared" si="5"/>
        <v>0.54721616476342305</v>
      </c>
      <c r="I7" s="10">
        <f t="shared" si="1"/>
        <v>2.5934222096688497</v>
      </c>
      <c r="J7" s="10">
        <f t="shared" si="6"/>
        <v>0.35214991892826025</v>
      </c>
      <c r="K7" s="10">
        <f t="shared" si="2"/>
        <v>27.56574993895293</v>
      </c>
      <c r="L7" s="33">
        <f t="shared" si="7"/>
        <v>0.1885731155193841</v>
      </c>
      <c r="M7" s="10">
        <f t="shared" si="3"/>
        <v>2.0170818540820301</v>
      </c>
      <c r="N7" s="8">
        <f t="shared" si="4"/>
        <v>2.9178973887976882E-4</v>
      </c>
      <c r="O7" s="22"/>
      <c r="P7" s="22"/>
      <c r="Q7" s="11"/>
      <c r="R7" s="22"/>
      <c r="S7" s="27"/>
      <c r="T7" s="27"/>
      <c r="U7" s="27"/>
      <c r="V7" s="27"/>
    </row>
    <row r="8" spans="1:22" x14ac:dyDescent="0.25">
      <c r="A8" s="14">
        <v>20</v>
      </c>
      <c r="B8" s="14">
        <v>105</v>
      </c>
      <c r="C8" s="16">
        <f>Input!BM10</f>
        <v>10</v>
      </c>
      <c r="D8" s="16">
        <f>Input!BN10</f>
        <v>2</v>
      </c>
      <c r="E8" s="16">
        <f>Input!BO10</f>
        <v>24</v>
      </c>
      <c r="F8" s="16">
        <f>Input!BP10</f>
        <v>2</v>
      </c>
      <c r="G8" s="10">
        <f t="shared" si="0"/>
        <v>9.398850945810679</v>
      </c>
      <c r="H8" s="10">
        <f t="shared" si="5"/>
        <v>0.36138018535271516</v>
      </c>
      <c r="I8" s="10">
        <f t="shared" si="1"/>
        <v>2.5934222096688497</v>
      </c>
      <c r="J8" s="10">
        <f t="shared" si="6"/>
        <v>0.35214991892826025</v>
      </c>
      <c r="K8" s="10">
        <f t="shared" si="2"/>
        <v>24.562045253814883</v>
      </c>
      <c r="L8" s="33">
        <f t="shared" si="7"/>
        <v>0.31589486733583655</v>
      </c>
      <c r="M8" s="10">
        <f t="shared" si="3"/>
        <v>2.0170818540820301</v>
      </c>
      <c r="N8" s="8">
        <f t="shared" si="4"/>
        <v>2.9178973887976882E-4</v>
      </c>
      <c r="O8" s="11" t="s">
        <v>11</v>
      </c>
      <c r="P8" s="12">
        <f>AVERAGEIF(wrnGrasNat,"&lt;&gt;#N/A")</f>
        <v>9.2857142857142865</v>
      </c>
      <c r="Q8" s="11"/>
      <c r="R8" s="12">
        <f>AVERAGEIF(wrnGrasDroog,"&lt;&gt;#N/A")</f>
        <v>5.1428571428571432</v>
      </c>
      <c r="S8" s="23"/>
      <c r="T8" s="28">
        <f>AVERAGEIF(wrnBouwNat,"&lt;&gt;#N/A")</f>
        <v>14.5</v>
      </c>
      <c r="U8" s="23"/>
      <c r="V8" s="28">
        <f>AVERAGEIF(wrnBouwDroog,"&lt;&gt;#N/A")</f>
        <v>5.3</v>
      </c>
    </row>
    <row r="9" spans="1:22" x14ac:dyDescent="0.25">
      <c r="A9" s="14">
        <v>30</v>
      </c>
      <c r="B9" s="14">
        <v>110</v>
      </c>
      <c r="C9" s="16">
        <f>Input!BM11</f>
        <v>5</v>
      </c>
      <c r="D9" s="16">
        <f>Input!BN11</f>
        <v>3</v>
      </c>
      <c r="E9" s="16">
        <f>Input!BO11</f>
        <v>17</v>
      </c>
      <c r="F9" s="16">
        <f>Input!BP11</f>
        <v>2</v>
      </c>
      <c r="G9" s="10">
        <f t="shared" si="0"/>
        <v>5.4089021272419542</v>
      </c>
      <c r="H9" s="10">
        <f t="shared" si="5"/>
        <v>0.16720094966299529</v>
      </c>
      <c r="I9" s="10">
        <f t="shared" si="1"/>
        <v>2.9568715396493905</v>
      </c>
      <c r="J9" s="10">
        <f t="shared" si="6"/>
        <v>1.8600640922140927E-3</v>
      </c>
      <c r="K9" s="10">
        <f t="shared" si="2"/>
        <v>15.712765820773974</v>
      </c>
      <c r="L9" s="33">
        <f t="shared" si="7"/>
        <v>1.6569718321677003</v>
      </c>
      <c r="M9" s="10">
        <f t="shared" si="3"/>
        <v>2.2865723197878962</v>
      </c>
      <c r="N9" s="8">
        <f t="shared" si="4"/>
        <v>8.2123694468616254E-2</v>
      </c>
      <c r="O9" s="11" t="s">
        <v>12</v>
      </c>
      <c r="P9" s="12">
        <f>COUNT(wrnGrasNat)-COUNT(prmGrasNat)</f>
        <v>11</v>
      </c>
      <c r="Q9" s="11"/>
      <c r="R9" s="12">
        <f>COUNT(wrnGrasDroog)-COUNT(prmGrasDroog)</f>
        <v>10</v>
      </c>
      <c r="S9" s="23"/>
      <c r="T9" s="28">
        <f>COUNT(wrnBouwNat)-COUNT(prmBouwNat)</f>
        <v>7</v>
      </c>
      <c r="U9" s="23"/>
      <c r="V9" s="28">
        <f>COUNT(wrnBouwDroog)-COUNT(prmBouwDroog)</f>
        <v>6</v>
      </c>
    </row>
    <row r="10" spans="1:22" x14ac:dyDescent="0.25">
      <c r="A10" s="14">
        <v>50</v>
      </c>
      <c r="B10" s="14">
        <v>110</v>
      </c>
      <c r="C10" s="16">
        <f>Input!BM12</f>
        <v>1</v>
      </c>
      <c r="D10" s="16">
        <f>Input!BN12</f>
        <v>3</v>
      </c>
      <c r="E10" s="16">
        <f>Input!BO12</f>
        <v>7</v>
      </c>
      <c r="F10" s="16">
        <f>Input!BP12</f>
        <v>2</v>
      </c>
      <c r="G10" s="10">
        <f t="shared" si="0"/>
        <v>1.1541012914187769</v>
      </c>
      <c r="H10" s="10">
        <f t="shared" si="5"/>
        <v>2.3747208016934813E-2</v>
      </c>
      <c r="I10" s="10">
        <f t="shared" si="1"/>
        <v>2.9568715396493905</v>
      </c>
      <c r="J10" s="10">
        <f t="shared" si="6"/>
        <v>1.8600640922140927E-3</v>
      </c>
      <c r="K10" s="10">
        <f t="shared" si="2"/>
        <v>10.018370256662628</v>
      </c>
      <c r="L10" s="33">
        <f t="shared" si="7"/>
        <v>9.1105590063056194</v>
      </c>
      <c r="M10" s="10">
        <f t="shared" si="3"/>
        <v>2.2865723197878962</v>
      </c>
      <c r="N10" s="8">
        <f t="shared" si="4"/>
        <v>8.2123694468616254E-2</v>
      </c>
      <c r="O10" s="11" t="s">
        <v>14</v>
      </c>
      <c r="P10" s="12">
        <f>SUMIF(SQRgrasNat,"&lt;&gt;#N/A")</f>
        <v>14.83991176712717</v>
      </c>
      <c r="Q10" s="11"/>
      <c r="R10" s="12">
        <f>SUMIF(SQRgraDrg,"&lt;&gt;#N/A")</f>
        <v>3.7289066353942344</v>
      </c>
      <c r="S10" s="23"/>
      <c r="T10" s="28">
        <f>SUMIF(SQRbouwNat,"&lt;&gt;#N/A")</f>
        <v>26.332346418687205</v>
      </c>
      <c r="U10" s="23"/>
      <c r="V10" s="28">
        <f>SUMIF(SQRbouwDroog,"&lt;&gt;#N/A")</f>
        <v>1.5556842253945518</v>
      </c>
    </row>
    <row r="11" spans="1:22" x14ac:dyDescent="0.25">
      <c r="A11" s="14">
        <v>25</v>
      </c>
      <c r="B11" s="14">
        <v>140</v>
      </c>
      <c r="C11" s="16">
        <f>Input!BM13</f>
        <v>5</v>
      </c>
      <c r="D11" s="16">
        <f>Input!BN13</f>
        <v>5</v>
      </c>
      <c r="E11" s="16">
        <f>Input!BO13</f>
        <v>16</v>
      </c>
      <c r="F11" s="16">
        <f>Input!BP13</f>
        <v>4</v>
      </c>
      <c r="G11" s="10">
        <f t="shared" si="0"/>
        <v>7.1668765358189441</v>
      </c>
      <c r="H11" s="10">
        <f t="shared" si="5"/>
        <v>4.6953539214827078</v>
      </c>
      <c r="I11" s="10">
        <f t="shared" si="1"/>
        <v>5.6865044869238401</v>
      </c>
      <c r="J11" s="10">
        <f t="shared" si="6"/>
        <v>0.47128841056656501</v>
      </c>
      <c r="K11" s="10">
        <f t="shared" si="2"/>
        <v>15.317850640883737</v>
      </c>
      <c r="L11" s="33">
        <f t="shared" si="7"/>
        <v>0.46532774814272815</v>
      </c>
      <c r="M11" s="10">
        <f t="shared" si="3"/>
        <v>4.3022086075637711</v>
      </c>
      <c r="N11" s="8">
        <f t="shared" si="4"/>
        <v>9.1330042485633409E-2</v>
      </c>
      <c r="O11" s="11" t="s">
        <v>13</v>
      </c>
      <c r="P11" s="12">
        <f>SQRT(P10/P9)</f>
        <v>1.1615002746106657</v>
      </c>
      <c r="Q11" s="11"/>
      <c r="R11" s="12">
        <f>SQRT(R10/R9)</f>
        <v>0.61064774095989538</v>
      </c>
      <c r="S11" s="23"/>
      <c r="T11" s="28">
        <f>SQRT(T10/T9)</f>
        <v>1.9395266881634219</v>
      </c>
      <c r="U11" s="23"/>
      <c r="V11" s="28">
        <f>SQRT(V10/V9)</f>
        <v>0.50919613532746422</v>
      </c>
    </row>
    <row r="12" spans="1:22" x14ac:dyDescent="0.25">
      <c r="A12" s="14">
        <v>35</v>
      </c>
      <c r="B12" s="14">
        <v>150</v>
      </c>
      <c r="C12" s="16">
        <f>Input!BM14</f>
        <v>2</v>
      </c>
      <c r="D12" s="16">
        <f>Input!BN14</f>
        <v>7</v>
      </c>
      <c r="E12" s="16">
        <f>Input!BO14</f>
        <v>10</v>
      </c>
      <c r="F12" s="16">
        <f>Input!BP14</f>
        <v>5</v>
      </c>
      <c r="G12" s="10">
        <f t="shared" si="0"/>
        <v>3.9986656507830394</v>
      </c>
      <c r="H12" s="10">
        <f t="shared" si="5"/>
        <v>3.9946643836199902</v>
      </c>
      <c r="I12" s="10">
        <f t="shared" si="1"/>
        <v>6.7840313458114743</v>
      </c>
      <c r="J12" s="10">
        <f t="shared" si="6"/>
        <v>4.6642459592003013E-2</v>
      </c>
      <c r="K12" s="10">
        <f t="shared" si="2"/>
        <v>11.460881716430537</v>
      </c>
      <c r="L12" s="33">
        <f t="shared" si="7"/>
        <v>2.1341753894010314</v>
      </c>
      <c r="M12" s="10">
        <f t="shared" si="3"/>
        <v>5.1170529042205093</v>
      </c>
      <c r="N12" s="8">
        <f t="shared" si="4"/>
        <v>1.3701382386455721E-2</v>
      </c>
      <c r="O12" s="11" t="s">
        <v>15</v>
      </c>
      <c r="P12" s="17">
        <f t="array" ref="P12">1-P10/(SUMIF(wrnGrasNat,"&lt;&gt;#N/A")-P8)^2</f>
        <v>0.99898161034054933</v>
      </c>
      <c r="Q12" s="11"/>
      <c r="R12" s="17">
        <f t="array" ref="R12">1-R10/(SUMIF(wrnGrasDroog,"&lt;&gt;#N/A")-R8)^2</f>
        <v>0.99916576984652683</v>
      </c>
      <c r="S12" s="23"/>
      <c r="T12" s="17">
        <f t="array" ref="T12">1-T10/(SUMIF(wrnBouwNat,"&lt;&gt;#N/A")-T8)^2</f>
        <v>0.99845378979059685</v>
      </c>
      <c r="U12" s="23"/>
      <c r="V12" s="17">
        <f t="array" ref="V12">1-V10/(SUMIF(wrnBouwDroog,"&lt;&gt;#N/A")-V8)^2</f>
        <v>0.99931626991487044</v>
      </c>
    </row>
    <row r="13" spans="1:22" x14ac:dyDescent="0.25">
      <c r="A13" s="14">
        <v>60</v>
      </c>
      <c r="B13" s="14">
        <v>170</v>
      </c>
      <c r="C13" s="16">
        <f>Input!BM15</f>
        <v>1</v>
      </c>
      <c r="D13" s="16">
        <f>Input!BN15</f>
        <v>10</v>
      </c>
      <c r="E13" s="16">
        <f>Input!BO15</f>
        <v>5</v>
      </c>
      <c r="F13" s="16">
        <f>Input!BP15</f>
        <v>7</v>
      </c>
      <c r="G13" s="10">
        <f t="shared" ref="G13:G15" si="8">MIN(MAX(0,AgrasNT+BgrasNT*10000*(A13+60)^-3+CgrasNT*EXP(-0.2*B13)),40)</f>
        <v>0</v>
      </c>
      <c r="H13" s="10">
        <f t="shared" si="5"/>
        <v>1</v>
      </c>
      <c r="I13" s="10">
        <f t="shared" ref="I13:I15" si="9">MAX(MIN(Agras*(1-(1/(1+(MAX(Bgras*(B13-Cgras),0.01))^Dgras))),40),0)</f>
        <v>9.1927439515811891</v>
      </c>
      <c r="J13" s="10">
        <f t="shared" si="6"/>
        <v>0.65166232770875365</v>
      </c>
      <c r="K13" s="10">
        <f t="shared" ref="K13:K15" si="10">MIN(MAX(AbouwNT+BbouwNT*10000*(A13+60)^-2+CbouwNT*EXP(-0.2*B13),0),45)</f>
        <v>5.6893852340613886</v>
      </c>
      <c r="L13" s="33">
        <f t="shared" si="7"/>
        <v>0.47525200094187559</v>
      </c>
      <c r="M13" s="10">
        <f t="shared" ref="M13:M15" si="11">MAX(MIN(Abouw*(1-(1/(1+(MAX(Bbouw*(B13-Cbouw),0.01))^Dbouw))),40),0)</f>
        <v>6.9294327892921048</v>
      </c>
      <c r="N13" s="8">
        <f t="shared" si="4"/>
        <v>4.9797312270924762E-3</v>
      </c>
      <c r="O13" s="11" t="s">
        <v>17</v>
      </c>
      <c r="P13" s="12">
        <f>TINV(0.05,P9)</f>
        <v>2.2009851600916384</v>
      </c>
      <c r="Q13" s="11"/>
      <c r="R13" s="12">
        <f>TINV(0.05,R9)</f>
        <v>2.2281388519862744</v>
      </c>
      <c r="S13" s="23"/>
      <c r="T13" s="28">
        <f>TINV(0.05,T9)</f>
        <v>2.3646242515927849</v>
      </c>
      <c r="U13" s="23"/>
      <c r="V13" s="28">
        <f>TINV(0.05,V9)</f>
        <v>2.4469118511449697</v>
      </c>
    </row>
    <row r="14" spans="1:22" x14ac:dyDescent="0.25">
      <c r="A14" s="14">
        <v>100</v>
      </c>
      <c r="B14" s="14">
        <v>200</v>
      </c>
      <c r="C14" s="16">
        <f>Input!BM16</f>
        <v>1</v>
      </c>
      <c r="D14" s="16">
        <f>Input!BN16</f>
        <v>14</v>
      </c>
      <c r="E14" s="16">
        <f>Input!BO16</f>
        <v>3</v>
      </c>
      <c r="F14" s="16">
        <f>Input!BP16</f>
        <v>11</v>
      </c>
      <c r="G14" s="10">
        <f t="shared" si="8"/>
        <v>0</v>
      </c>
      <c r="H14" s="10">
        <f t="shared" si="5"/>
        <v>1</v>
      </c>
      <c r="I14" s="10">
        <f t="shared" si="9"/>
        <v>13.121570755035293</v>
      </c>
      <c r="J14" s="10">
        <f t="shared" si="6"/>
        <v>0.77163793840926498</v>
      </c>
      <c r="K14" s="10">
        <f t="shared" si="10"/>
        <v>1.4502706359130435</v>
      </c>
      <c r="L14" s="33">
        <f t="shared" si="7"/>
        <v>2.4016611019133625</v>
      </c>
      <c r="M14" s="10">
        <f t="shared" si="11"/>
        <v>9.9903721287230418</v>
      </c>
      <c r="N14" s="8">
        <f t="shared" si="4"/>
        <v>1.0193484384592419</v>
      </c>
      <c r="O14" s="11" t="s">
        <v>16</v>
      </c>
      <c r="P14" s="12">
        <f>P13*P11</f>
        <v>2.5564448678604381</v>
      </c>
      <c r="Q14" s="11"/>
      <c r="R14" s="12">
        <f>R13*R11</f>
        <v>1.3606079565103932</v>
      </c>
      <c r="S14" s="23"/>
      <c r="T14" s="28">
        <f>T13*T11</f>
        <v>4.586251843442664</v>
      </c>
      <c r="U14" s="23"/>
      <c r="V14" s="28">
        <f>V13*V11</f>
        <v>1.2459580580899901</v>
      </c>
    </row>
    <row r="15" spans="1:22" x14ac:dyDescent="0.25">
      <c r="A15" s="14">
        <v>160</v>
      </c>
      <c r="B15" s="14">
        <v>260</v>
      </c>
      <c r="C15" s="16">
        <f>Input!BM17</f>
        <v>1</v>
      </c>
      <c r="D15" s="16">
        <f>Input!BN17</f>
        <v>20</v>
      </c>
      <c r="E15" s="16">
        <f>Input!BO17</f>
        <v>3</v>
      </c>
      <c r="F15" s="16">
        <f>Input!BP17</f>
        <v>16</v>
      </c>
      <c r="G15" s="10">
        <f t="shared" si="8"/>
        <v>0</v>
      </c>
      <c r="H15" s="10">
        <f t="shared" si="5"/>
        <v>1</v>
      </c>
      <c r="I15" s="10">
        <f t="shared" si="9"/>
        <v>20.775824438470902</v>
      </c>
      <c r="J15" s="10">
        <f t="shared" si="6"/>
        <v>0.60190355932869088</v>
      </c>
      <c r="K15" s="10">
        <f t="shared" si="10"/>
        <v>0</v>
      </c>
      <c r="L15" s="33">
        <f t="shared" si="7"/>
        <v>9</v>
      </c>
      <c r="M15" s="10">
        <f t="shared" si="11"/>
        <v>16.511079125656934</v>
      </c>
      <c r="N15" s="8">
        <f t="shared" si="4"/>
        <v>0.26120187268225636</v>
      </c>
      <c r="O15" s="22"/>
      <c r="P15" s="22"/>
      <c r="Q15" s="11"/>
      <c r="R15" s="22"/>
      <c r="S15" s="27"/>
      <c r="T15" s="27"/>
      <c r="U15" s="27"/>
      <c r="V15" s="27"/>
    </row>
  </sheetData>
  <hyperlinks>
    <hyperlink ref="K2:M5" r:id="rId1" display="=@na()"/>
    <hyperlink ref="L3:L15" r:id="rId2" display="=@na()"/>
    <hyperlink ref="K3:K15" r:id="rId3" display="=@na()"/>
    <hyperlink ref="M3:M15" r:id="rId4" display="=@na()"/>
  </hyperlinks>
  <pageMargins left="0.7" right="0.7" top="0.75" bottom="0.75" header="0.3" footer="0.3"/>
  <drawing r:id="rId5"/>
  <legacyDrawing r:id="rId6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A1:V15"/>
  <sheetViews>
    <sheetView topLeftCell="B1" zoomScale="93" zoomScaleNormal="93" workbookViewId="0">
      <selection activeCell="F7" sqref="F7"/>
    </sheetView>
    <sheetView workbookViewId="1"/>
  </sheetViews>
  <sheetFormatPr defaultRowHeight="15" x14ac:dyDescent="0.25"/>
  <cols>
    <col min="1" max="1" width="4.85546875" bestFit="1" customWidth="1"/>
    <col min="2" max="2" width="4.42578125" bestFit="1" customWidth="1"/>
    <col min="3" max="3" width="10" style="1" bestFit="1" customWidth="1"/>
    <col min="4" max="4" width="10.140625" style="1" bestFit="1" customWidth="1"/>
    <col min="5" max="5" width="11.140625" style="1" bestFit="1" customWidth="1"/>
    <col min="6" max="6" width="11.28515625" style="1" bestFit="1" customWidth="1"/>
    <col min="7" max="7" width="13.140625" style="32" bestFit="1" customWidth="1"/>
    <col min="8" max="8" width="7.42578125" style="32" hidden="1" customWidth="1"/>
    <col min="9" max="9" width="13.28515625" style="32" bestFit="1" customWidth="1"/>
    <col min="10" max="10" width="7.42578125" style="32" hidden="1" customWidth="1"/>
    <col min="11" max="11" width="14.28515625" style="32" bestFit="1" customWidth="1"/>
    <col min="12" max="12" width="7.42578125" style="32" hidden="1" customWidth="1"/>
    <col min="13" max="13" width="14.42578125" style="32" bestFit="1" customWidth="1"/>
    <col min="14" max="14" width="7.42578125" style="9" hidden="1" customWidth="1"/>
    <col min="15" max="15" width="10.85546875" bestFit="1" customWidth="1"/>
    <col min="16" max="16" width="10.7109375" customWidth="1"/>
    <col min="17" max="17" width="10.85546875" style="1" bestFit="1" customWidth="1"/>
    <col min="18" max="18" width="10.85546875" bestFit="1" customWidth="1"/>
    <col min="19" max="20" width="10.5703125" customWidth="1"/>
    <col min="22" max="22" width="10.85546875" bestFit="1" customWidth="1"/>
  </cols>
  <sheetData>
    <row r="1" spans="1:22" s="3" customFormat="1" x14ac:dyDescent="0.25">
      <c r="A1" s="13" t="s">
        <v>0</v>
      </c>
      <c r="B1" s="13" t="s">
        <v>1</v>
      </c>
      <c r="C1" s="5" t="s">
        <v>5</v>
      </c>
      <c r="D1" s="5" t="s">
        <v>2</v>
      </c>
      <c r="E1" s="5" t="s">
        <v>3</v>
      </c>
      <c r="F1" s="5" t="s">
        <v>4</v>
      </c>
      <c r="G1" s="31" t="s">
        <v>18</v>
      </c>
      <c r="H1" s="31" t="s">
        <v>116</v>
      </c>
      <c r="I1" s="31" t="s">
        <v>10</v>
      </c>
      <c r="J1" s="31" t="s">
        <v>116</v>
      </c>
      <c r="K1" s="31" t="s">
        <v>22</v>
      </c>
      <c r="L1" s="31" t="s">
        <v>116</v>
      </c>
      <c r="M1" s="31" t="s">
        <v>23</v>
      </c>
      <c r="N1" s="2" t="s">
        <v>116</v>
      </c>
      <c r="O1" s="5" t="s">
        <v>5</v>
      </c>
      <c r="P1" s="13"/>
      <c r="Q1" s="5" t="s">
        <v>2</v>
      </c>
      <c r="R1" s="5"/>
      <c r="S1" s="15" t="str">
        <f>E1</f>
        <v>Bouwla-nat</v>
      </c>
      <c r="T1" s="13"/>
      <c r="U1" s="13" t="str">
        <f>F1</f>
        <v>Bouwla-dro</v>
      </c>
      <c r="V1" s="13"/>
    </row>
    <row r="2" spans="1:22" x14ac:dyDescent="0.25">
      <c r="A2" s="14">
        <v>5</v>
      </c>
      <c r="B2" s="14">
        <v>70</v>
      </c>
      <c r="C2" s="16">
        <f>Input!BQ4</f>
        <v>28</v>
      </c>
      <c r="D2" s="16">
        <f>Input!BR4</f>
        <v>2</v>
      </c>
      <c r="E2" s="16" t="e">
        <f>Input!BS4</f>
        <v>#N/A</v>
      </c>
      <c r="F2" s="16" t="e">
        <f>Input!BT4</f>
        <v>#N/A</v>
      </c>
      <c r="G2" s="10">
        <f t="shared" ref="G2:G12" si="0">MIN(MAX(0,AgrasNT+BgrasNT*10000*(A2+60)^-3+CgrasNT*EXP(-0.2*B2)),40)</f>
        <v>28.732523056032509</v>
      </c>
      <c r="H2" s="10">
        <f>(G2-C2)^2</f>
        <v>0.53659002761920616</v>
      </c>
      <c r="I2" s="10">
        <f t="shared" ref="I2:I12" si="1">MAX(MIN(Agras*(1-(1/(1+(MAX(Bgras*(B2-Cgras),0.01))^Dgras))),40),0)</f>
        <v>2.085537859059059</v>
      </c>
      <c r="J2" s="10">
        <f>(I2-D2)^2</f>
        <v>7.3167253324074371E-3</v>
      </c>
      <c r="K2" s="10">
        <f t="shared" ref="K2:K12" si="2">MIN(MAX(AbouwNT+BbouwNT*10000*(A2+60)^-2+CbouwNT*EXP(-0.2*B2),0),45)</f>
        <v>45</v>
      </c>
      <c r="L2" s="33" t="e">
        <f>(K2-E2)^2</f>
        <v>#N/A</v>
      </c>
      <c r="M2" s="10">
        <f t="shared" ref="M2:M12" si="3">MAX(MIN(Abouw*(1-(1/(1+(MAX(Bbouw*(B2-Cbouw),0.01))^Dbouw))),40),0)</f>
        <v>1.926515420130035</v>
      </c>
      <c r="N2" s="8" t="e">
        <f t="shared" ref="N2:N15" si="4">(M2-F2)^2</f>
        <v>#N/A</v>
      </c>
      <c r="O2" s="11" t="s">
        <v>19</v>
      </c>
      <c r="P2" s="18">
        <v>-4</v>
      </c>
      <c r="Q2" s="11" t="s">
        <v>6</v>
      </c>
      <c r="R2" s="18">
        <v>40</v>
      </c>
      <c r="S2" s="23" t="s">
        <v>24</v>
      </c>
      <c r="T2" s="24">
        <v>-4</v>
      </c>
      <c r="U2" s="23" t="s">
        <v>28</v>
      </c>
      <c r="V2" s="24">
        <v>40</v>
      </c>
    </row>
    <row r="3" spans="1:22" x14ac:dyDescent="0.25">
      <c r="A3" s="14">
        <v>10</v>
      </c>
      <c r="B3" s="14">
        <v>70</v>
      </c>
      <c r="C3" s="16">
        <f>Input!BQ5</f>
        <v>23</v>
      </c>
      <c r="D3" s="16">
        <f>Input!BR5</f>
        <v>2</v>
      </c>
      <c r="E3" s="16" t="e">
        <f>Input!BS5</f>
        <v>#N/A</v>
      </c>
      <c r="F3" s="16" t="e">
        <f>Input!BT5</f>
        <v>#N/A</v>
      </c>
      <c r="G3" s="10">
        <f t="shared" si="0"/>
        <v>23.073360528852618</v>
      </c>
      <c r="H3" s="10">
        <f t="shared" ref="H3:H15" si="5">(G3-C3)^2</f>
        <v>5.3817671935357672E-3</v>
      </c>
      <c r="I3" s="10">
        <f t="shared" si="1"/>
        <v>2.085537859059059</v>
      </c>
      <c r="J3" s="10">
        <f t="shared" ref="J3:J15" si="6">(I3-D3)^2</f>
        <v>7.3167253324074371E-3</v>
      </c>
      <c r="K3" s="10">
        <f t="shared" si="2"/>
        <v>45</v>
      </c>
      <c r="L3" s="33" t="e">
        <f t="shared" ref="L3:L15" si="7">(K3-E3)^2</f>
        <v>#N/A</v>
      </c>
      <c r="M3" s="10">
        <f t="shared" si="3"/>
        <v>1.926515420130035</v>
      </c>
      <c r="N3" s="8" t="e">
        <f t="shared" si="4"/>
        <v>#N/A</v>
      </c>
      <c r="O3" s="11" t="s">
        <v>20</v>
      </c>
      <c r="P3" s="18">
        <v>779.63085279149504</v>
      </c>
      <c r="Q3" s="11" t="s">
        <v>7</v>
      </c>
      <c r="R3" s="29">
        <v>5.673233097240488E-3</v>
      </c>
      <c r="S3" s="23" t="s">
        <v>25</v>
      </c>
      <c r="T3" s="24">
        <v>15.827814391683212</v>
      </c>
      <c r="U3" s="23" t="s">
        <v>29</v>
      </c>
      <c r="V3" s="30">
        <v>5.0621048393644586E-3</v>
      </c>
    </row>
    <row r="4" spans="1:22" x14ac:dyDescent="0.25">
      <c r="A4" s="14">
        <v>15</v>
      </c>
      <c r="B4" s="14">
        <v>70</v>
      </c>
      <c r="C4" s="16">
        <f>Input!BQ6</f>
        <v>19</v>
      </c>
      <c r="D4" s="16">
        <f>Input!BR6</f>
        <v>2</v>
      </c>
      <c r="E4" s="16" t="e">
        <f>Input!BS6</f>
        <v>#N/A</v>
      </c>
      <c r="F4" s="16" t="e">
        <f>Input!BT6</f>
        <v>#N/A</v>
      </c>
      <c r="G4" s="10">
        <f t="shared" si="0"/>
        <v>18.823736789632807</v>
      </c>
      <c r="H4" s="10">
        <f t="shared" si="5"/>
        <v>3.1068719328949196E-2</v>
      </c>
      <c r="I4" s="10">
        <f t="shared" si="1"/>
        <v>2.085537859059059</v>
      </c>
      <c r="J4" s="10">
        <f t="shared" si="6"/>
        <v>7.3167253324074371E-3</v>
      </c>
      <c r="K4" s="10">
        <f t="shared" si="2"/>
        <v>45</v>
      </c>
      <c r="L4" s="33" t="e">
        <f t="shared" si="7"/>
        <v>#N/A</v>
      </c>
      <c r="M4" s="10">
        <f t="shared" si="3"/>
        <v>1.926515420130035</v>
      </c>
      <c r="N4" s="8" t="e">
        <f t="shared" si="4"/>
        <v>#N/A</v>
      </c>
      <c r="O4" s="11" t="s">
        <v>21</v>
      </c>
      <c r="P4" s="19">
        <v>5223629.6317943158</v>
      </c>
      <c r="Q4" s="11" t="s">
        <v>8</v>
      </c>
      <c r="R4" s="18">
        <v>1.5066395083369755E-2</v>
      </c>
      <c r="S4" s="23" t="s">
        <v>26</v>
      </c>
      <c r="T4" s="25">
        <v>8899955352.4012585</v>
      </c>
      <c r="U4" s="23" t="s">
        <v>30</v>
      </c>
      <c r="V4" s="24">
        <v>6.8470752328444117E-4</v>
      </c>
    </row>
    <row r="5" spans="1:22" x14ac:dyDescent="0.25">
      <c r="A5" s="14">
        <v>25</v>
      </c>
      <c r="B5" s="14">
        <v>75</v>
      </c>
      <c r="C5" s="16">
        <f>Input!BQ7</f>
        <v>12</v>
      </c>
      <c r="D5" s="16">
        <f>Input!BR7</f>
        <v>2</v>
      </c>
      <c r="E5" s="16" t="e">
        <f>Input!BS7</f>
        <v>#N/A</v>
      </c>
      <c r="F5" s="16" t="e">
        <f>Input!BT7</f>
        <v>#N/A</v>
      </c>
      <c r="G5" s="10">
        <f t="shared" si="0"/>
        <v>10.292906833973989</v>
      </c>
      <c r="H5" s="10">
        <f t="shared" si="5"/>
        <v>2.9141670774927104</v>
      </c>
      <c r="I5" s="10">
        <f t="shared" si="1"/>
        <v>2.5578372965486951</v>
      </c>
      <c r="J5" s="10">
        <f t="shared" si="6"/>
        <v>0.31118244942075679</v>
      </c>
      <c r="K5" s="10">
        <f t="shared" si="2"/>
        <v>45</v>
      </c>
      <c r="L5" s="33" t="e">
        <f t="shared" si="7"/>
        <v>#N/A</v>
      </c>
      <c r="M5" s="10">
        <f t="shared" si="3"/>
        <v>2.3247729087214974</v>
      </c>
      <c r="N5" s="8" t="e">
        <f t="shared" si="4"/>
        <v>#N/A</v>
      </c>
      <c r="O5" s="11"/>
      <c r="P5" s="21"/>
      <c r="Q5" s="11" t="s">
        <v>9</v>
      </c>
      <c r="R5" s="20">
        <v>3.1398237515629659</v>
      </c>
      <c r="S5" s="27"/>
      <c r="T5" s="27"/>
      <c r="U5" s="23" t="s">
        <v>27</v>
      </c>
      <c r="V5" s="26">
        <v>2.8759916282221982</v>
      </c>
    </row>
    <row r="6" spans="1:22" x14ac:dyDescent="0.25">
      <c r="A6" s="14">
        <v>10</v>
      </c>
      <c r="B6" s="14">
        <v>105</v>
      </c>
      <c r="C6" s="16">
        <f>Input!BQ8</f>
        <v>19</v>
      </c>
      <c r="D6" s="16">
        <f>Input!BR8</f>
        <v>6</v>
      </c>
      <c r="E6" s="16">
        <f>Input!BS8</f>
        <v>36</v>
      </c>
      <c r="F6" s="16">
        <f>Input!BT8</f>
        <v>5</v>
      </c>
      <c r="G6" s="10">
        <f t="shared" si="0"/>
        <v>18.733723320788862</v>
      </c>
      <c r="H6" s="10">
        <f t="shared" si="5"/>
        <v>7.0903269891711501E-2</v>
      </c>
      <c r="I6" s="10">
        <f t="shared" si="1"/>
        <v>6.5697161972421148</v>
      </c>
      <c r="J6" s="10">
        <f t="shared" si="6"/>
        <v>0.32457654540001618</v>
      </c>
      <c r="K6" s="10">
        <f t="shared" si="2"/>
        <v>35.050106950373348</v>
      </c>
      <c r="L6" s="33">
        <f t="shared" si="7"/>
        <v>0.90229680572902204</v>
      </c>
      <c r="M6" s="10">
        <f t="shared" si="3"/>
        <v>5.588491932355657</v>
      </c>
      <c r="N6" s="8">
        <f t="shared" si="4"/>
        <v>0.34632275444769517</v>
      </c>
      <c r="O6" s="11"/>
      <c r="P6" s="21"/>
      <c r="Q6" s="11"/>
      <c r="R6" s="20"/>
      <c r="S6" s="27"/>
      <c r="T6" s="27"/>
      <c r="U6" s="23"/>
      <c r="V6" s="26"/>
    </row>
    <row r="7" spans="1:22" x14ac:dyDescent="0.25">
      <c r="A7" s="14">
        <v>15</v>
      </c>
      <c r="B7" s="14">
        <v>105</v>
      </c>
      <c r="C7" s="16">
        <f>Input!BQ9</f>
        <v>15</v>
      </c>
      <c r="D7" s="16">
        <f>Input!BR9</f>
        <v>6</v>
      </c>
      <c r="E7" s="16">
        <f>Input!BS9</f>
        <v>31</v>
      </c>
      <c r="F7" s="16">
        <f>Input!BT9</f>
        <v>5</v>
      </c>
      <c r="G7" s="10">
        <f t="shared" si="0"/>
        <v>14.484099581569049</v>
      </c>
      <c r="H7" s="10">
        <f t="shared" si="5"/>
        <v>0.26615324173722987</v>
      </c>
      <c r="I7" s="10">
        <f t="shared" si="1"/>
        <v>6.5697161972421148</v>
      </c>
      <c r="J7" s="10">
        <f t="shared" si="6"/>
        <v>0.32457654540001618</v>
      </c>
      <c r="K7" s="10">
        <f t="shared" si="2"/>
        <v>30.886781622855764</v>
      </c>
      <c r="L7" s="33">
        <f t="shared" si="7"/>
        <v>1.2818400923174383E-2</v>
      </c>
      <c r="M7" s="10">
        <f t="shared" si="3"/>
        <v>5.588491932355657</v>
      </c>
      <c r="N7" s="8">
        <f t="shared" si="4"/>
        <v>0.34632275444769517</v>
      </c>
      <c r="O7" s="22"/>
      <c r="P7" s="22"/>
      <c r="Q7" s="11"/>
      <c r="R7" s="22"/>
      <c r="S7" s="27"/>
      <c r="T7" s="27"/>
      <c r="U7" s="27"/>
      <c r="V7" s="27"/>
    </row>
    <row r="8" spans="1:22" x14ac:dyDescent="0.25">
      <c r="A8" s="14">
        <v>20</v>
      </c>
      <c r="B8" s="14">
        <v>105</v>
      </c>
      <c r="C8" s="16">
        <f>Input!BQ10</f>
        <v>12</v>
      </c>
      <c r="D8" s="16">
        <f>Input!BR10</f>
        <v>6</v>
      </c>
      <c r="E8" s="16">
        <f>Input!BS10</f>
        <v>27</v>
      </c>
      <c r="F8" s="16">
        <f>Input!BT10</f>
        <v>5</v>
      </c>
      <c r="G8" s="10">
        <f t="shared" si="0"/>
        <v>11.231125942317499</v>
      </c>
      <c r="H8" s="10">
        <f t="shared" si="5"/>
        <v>0.5911673165771536</v>
      </c>
      <c r="I8" s="10">
        <f t="shared" si="1"/>
        <v>6.5697161972421148</v>
      </c>
      <c r="J8" s="10">
        <f t="shared" si="6"/>
        <v>0.32457654540001618</v>
      </c>
      <c r="K8" s="10">
        <f t="shared" si="2"/>
        <v>27.479404913535074</v>
      </c>
      <c r="L8" s="33">
        <f t="shared" si="7"/>
        <v>0.22982907112157175</v>
      </c>
      <c r="M8" s="10">
        <f t="shared" si="3"/>
        <v>5.588491932355657</v>
      </c>
      <c r="N8" s="8">
        <f t="shared" si="4"/>
        <v>0.34632275444769517</v>
      </c>
      <c r="O8" s="11" t="s">
        <v>11</v>
      </c>
      <c r="P8" s="12">
        <f>AVERAGEIF(wrnGrasNat,"&lt;&gt;#N/A")</f>
        <v>10.928571428571429</v>
      </c>
      <c r="Q8" s="11"/>
      <c r="R8" s="12">
        <f>AVERAGEIF(wrnGrasDroog,"&lt;&gt;#N/A")</f>
        <v>10.214285714285714</v>
      </c>
      <c r="S8" s="23"/>
      <c r="T8" s="28">
        <f>AVERAGEIF(wrnBouwNat,"&lt;&gt;#N/A")</f>
        <v>16.899999999999999</v>
      </c>
      <c r="U8" s="23"/>
      <c r="V8" s="28">
        <f>AVERAGEIF(wrnBouwDroog,"&lt;&gt;#N/A")</f>
        <v>11.5</v>
      </c>
    </row>
    <row r="9" spans="1:22" x14ac:dyDescent="0.25">
      <c r="A9" s="14">
        <v>30</v>
      </c>
      <c r="B9" s="14">
        <v>110</v>
      </c>
      <c r="C9" s="16">
        <f>Input!BQ11</f>
        <v>7</v>
      </c>
      <c r="D9" s="16">
        <f>Input!BR11</f>
        <v>7</v>
      </c>
      <c r="E9" s="16">
        <f>Input!BS11</f>
        <v>19</v>
      </c>
      <c r="F9" s="16">
        <f>Input!BT11</f>
        <v>6</v>
      </c>
      <c r="G9" s="10">
        <f t="shared" si="0"/>
        <v>6.6959818444688244</v>
      </c>
      <c r="H9" s="10">
        <f t="shared" si="5"/>
        <v>9.2427038892578084E-2</v>
      </c>
      <c r="I9" s="10">
        <f t="shared" si="1"/>
        <v>7.4116219368177205</v>
      </c>
      <c r="J9" s="10">
        <f t="shared" si="6"/>
        <v>0.16943261886957151</v>
      </c>
      <c r="K9" s="10">
        <f t="shared" si="2"/>
        <v>18.02312574301876</v>
      </c>
      <c r="L9" s="33">
        <f t="shared" si="7"/>
        <v>0.95428331395265031</v>
      </c>
      <c r="M9" s="10">
        <f t="shared" si="3"/>
        <v>6.2632446216022908</v>
      </c>
      <c r="N9" s="8">
        <f t="shared" si="4"/>
        <v>6.9297730802533264E-2</v>
      </c>
      <c r="O9" s="11" t="s">
        <v>12</v>
      </c>
      <c r="P9" s="12">
        <f>COUNT(wrnGrasNat)-COUNT(prmGrasNat)</f>
        <v>11</v>
      </c>
      <c r="Q9" s="11"/>
      <c r="R9" s="12">
        <f>COUNT(wrnGrasDroog)-COUNT(prmGrasDroog)</f>
        <v>10</v>
      </c>
      <c r="S9" s="23"/>
      <c r="T9" s="28">
        <f>COUNT(wrnBouwNat)-COUNT(prmBouwNat)</f>
        <v>7</v>
      </c>
      <c r="U9" s="23"/>
      <c r="V9" s="28">
        <f>COUNT(wrnBouwDroog)-COUNT(prmBouwDroog)</f>
        <v>6</v>
      </c>
    </row>
    <row r="10" spans="1:22" x14ac:dyDescent="0.25">
      <c r="A10" s="14">
        <v>50</v>
      </c>
      <c r="B10" s="14">
        <v>110</v>
      </c>
      <c r="C10" s="16">
        <f>Input!BQ12</f>
        <v>2</v>
      </c>
      <c r="D10" s="16">
        <f>Input!BR12</f>
        <v>7</v>
      </c>
      <c r="E10" s="16">
        <f>Input!BS12</f>
        <v>9</v>
      </c>
      <c r="F10" s="16">
        <f>Input!BT12</f>
        <v>6</v>
      </c>
      <c r="G10" s="10">
        <f t="shared" si="0"/>
        <v>1.858939104236379</v>
      </c>
      <c r="H10" s="10">
        <f t="shared" si="5"/>
        <v>1.9898176313635156E-2</v>
      </c>
      <c r="I10" s="10">
        <f t="shared" si="1"/>
        <v>7.4116219368177205</v>
      </c>
      <c r="J10" s="10">
        <f t="shared" si="6"/>
        <v>0.16943261886957151</v>
      </c>
      <c r="K10" s="10">
        <f t="shared" si="2"/>
        <v>11.563452488582191</v>
      </c>
      <c r="L10" s="33">
        <f t="shared" si="7"/>
        <v>6.5712886612182304</v>
      </c>
      <c r="M10" s="10">
        <f t="shared" si="3"/>
        <v>6.2632446216022908</v>
      </c>
      <c r="N10" s="8">
        <f t="shared" si="4"/>
        <v>6.9297730802533264E-2</v>
      </c>
      <c r="O10" s="11" t="s">
        <v>14</v>
      </c>
      <c r="P10" s="12">
        <f>SUMIF(SQRgrasNat,"&lt;&gt;#N/A")</f>
        <v>21.997244148508862</v>
      </c>
      <c r="Q10" s="11"/>
      <c r="R10" s="12">
        <f>SUMIF(SQRgraDrg,"&lt;&gt;#N/A")</f>
        <v>8.3034132407633461</v>
      </c>
      <c r="S10" s="23"/>
      <c r="T10" s="28">
        <f>SUMIF(SQRbouwNat,"&lt;&gt;#N/A")</f>
        <v>43.982302041532478</v>
      </c>
      <c r="U10" s="23"/>
      <c r="V10" s="28">
        <f>SUMIF(SQRbouwDroog,"&lt;&gt;#N/A")</f>
        <v>5.7633639100321448</v>
      </c>
    </row>
    <row r="11" spans="1:22" x14ac:dyDescent="0.25">
      <c r="A11" s="14">
        <v>25</v>
      </c>
      <c r="B11" s="14">
        <v>140</v>
      </c>
      <c r="C11" s="16">
        <f>Input!BQ13</f>
        <v>7</v>
      </c>
      <c r="D11" s="16">
        <f>Input!BR13</f>
        <v>14</v>
      </c>
      <c r="E11" s="16">
        <f>Input!BS13</f>
        <v>18</v>
      </c>
      <c r="F11" s="16">
        <f>Input!BT13</f>
        <v>11</v>
      </c>
      <c r="G11" s="10">
        <f t="shared" si="0"/>
        <v>8.6949900199925381</v>
      </c>
      <c r="H11" s="10">
        <f t="shared" si="5"/>
        <v>2.8729911678743045</v>
      </c>
      <c r="I11" s="10">
        <f t="shared" si="1"/>
        <v>13.063959727509822</v>
      </c>
      <c r="J11" s="10">
        <f t="shared" si="6"/>
        <v>0.87617139172348701</v>
      </c>
      <c r="K11" s="10">
        <f t="shared" si="2"/>
        <v>17.913163323885925</v>
      </c>
      <c r="L11" s="33">
        <f t="shared" si="7"/>
        <v>7.5406083185407397E-3</v>
      </c>
      <c r="M11" s="10">
        <f t="shared" si="3"/>
        <v>10.834068383819236</v>
      </c>
      <c r="N11" s="8">
        <f t="shared" si="4"/>
        <v>2.7533301248360315E-2</v>
      </c>
      <c r="O11" s="11" t="s">
        <v>13</v>
      </c>
      <c r="P11" s="12">
        <f>SQRT(P10/P9)</f>
        <v>1.4141249831773217</v>
      </c>
      <c r="Q11" s="11"/>
      <c r="R11" s="12">
        <f>SQRT(R10/R9)</f>
        <v>0.91123066458297741</v>
      </c>
      <c r="S11" s="23"/>
      <c r="T11" s="28">
        <f>SQRT(T10/T9)</f>
        <v>2.5066284140121788</v>
      </c>
      <c r="U11" s="23"/>
      <c r="V11" s="28">
        <f>SQRT(V10/V9)</f>
        <v>0.98008196171137851</v>
      </c>
    </row>
    <row r="12" spans="1:22" x14ac:dyDescent="0.25">
      <c r="A12" s="14">
        <v>35</v>
      </c>
      <c r="B12" s="14">
        <v>150</v>
      </c>
      <c r="C12" s="16">
        <f>Input!BQ14</f>
        <v>3</v>
      </c>
      <c r="D12" s="16">
        <f>Input!BR14</f>
        <v>16</v>
      </c>
      <c r="E12" s="16">
        <f>Input!BS14</f>
        <v>12</v>
      </c>
      <c r="F12" s="16">
        <f>Input!BT14</f>
        <v>13</v>
      </c>
      <c r="G12" s="10">
        <f t="shared" si="0"/>
        <v>5.0932310214390872</v>
      </c>
      <c r="H12" s="10">
        <f t="shared" si="5"/>
        <v>4.3816161091149244</v>
      </c>
      <c r="I12" s="10">
        <f t="shared" si="1"/>
        <v>15.036258462196926</v>
      </c>
      <c r="J12" s="10">
        <f t="shared" si="6"/>
        <v>0.9287977516870336</v>
      </c>
      <c r="K12" s="10">
        <f t="shared" si="2"/>
        <v>13.538577302585619</v>
      </c>
      <c r="L12" s="33">
        <f t="shared" si="7"/>
        <v>2.3672201160316391</v>
      </c>
      <c r="M12" s="10">
        <f t="shared" si="3"/>
        <v>12.470590177619346</v>
      </c>
      <c r="N12" s="8">
        <f t="shared" si="4"/>
        <v>0.28027476003311519</v>
      </c>
      <c r="O12" s="11" t="s">
        <v>15</v>
      </c>
      <c r="P12" s="17">
        <f t="array" ref="P12">1-P10/(SUMIF(wrnGrasNat,"&lt;&gt;#N/A")-P8)^2</f>
        <v>0.9989101799835981</v>
      </c>
      <c r="Q12" s="11"/>
      <c r="R12" s="17">
        <f t="array" ref="R12">1-R10/(SUMIF(wrnGrasDroog,"&lt;&gt;#N/A")-R8)^2</f>
        <v>0.99952907261702884</v>
      </c>
      <c r="S12" s="23"/>
      <c r="T12" s="17">
        <f t="array" ref="T12">1-T10/(SUMIF(wrnBouwNat,"&lt;&gt;#N/A")-T8)^2</f>
        <v>0.99809883623392459</v>
      </c>
      <c r="U12" s="23"/>
      <c r="V12" s="17">
        <f t="array" ref="V12">1-V10/(SUMIF(wrnBouwDroog,"&lt;&gt;#N/A")-V8)^2</f>
        <v>0.99946198381198792</v>
      </c>
    </row>
    <row r="13" spans="1:22" x14ac:dyDescent="0.25">
      <c r="A13" s="14">
        <v>60</v>
      </c>
      <c r="B13" s="14">
        <v>170</v>
      </c>
      <c r="C13" s="16">
        <f>Input!BQ15</f>
        <v>2</v>
      </c>
      <c r="D13" s="16">
        <f>Input!BR15</f>
        <v>20</v>
      </c>
      <c r="E13" s="16">
        <f>Input!BS15</f>
        <v>7</v>
      </c>
      <c r="F13" s="16">
        <f>Input!BT15</f>
        <v>17</v>
      </c>
      <c r="G13" s="10">
        <f t="shared" ref="G13:G15" si="8">MIN(MAX(0,AgrasNT+BgrasNT*10000*(A13+60)^-3+CgrasNT*EXP(-0.2*B13)),40)</f>
        <v>0.51175262927397502</v>
      </c>
      <c r="H13" s="10">
        <f t="shared" si="5"/>
        <v>2.2148802364729261</v>
      </c>
      <c r="I13" s="10">
        <f t="shared" ref="I13:I15" si="9">MAX(MIN(Agras*(1-(1/(1+(MAX(Bgras*(B13-Cgras),0.01))^Dgras))),40),0)</f>
        <v>18.861904800639667</v>
      </c>
      <c r="J13" s="10">
        <f t="shared" si="6"/>
        <v>1.295260682807035</v>
      </c>
      <c r="K13" s="10">
        <f t="shared" ref="K13:K15" si="10">MIN(MAX(AbouwNT+BbouwNT*10000*(A13+60)^-2+CbouwNT*EXP(-0.2*B13),0),45)</f>
        <v>6.9915530257107488</v>
      </c>
      <c r="L13" s="33">
        <f t="shared" si="7"/>
        <v>7.1351374643271323E-5</v>
      </c>
      <c r="M13" s="10">
        <f t="shared" ref="M13:M15" si="11">MAX(MIN(Abouw*(1-(1/(1+(MAX(Bbouw*(B13-Cbouw),0.01))^Dbouw))),40),0)</f>
        <v>15.746793299971431</v>
      </c>
      <c r="N13" s="8">
        <f t="shared" si="4"/>
        <v>1.5705270329964955</v>
      </c>
      <c r="O13" s="11" t="s">
        <v>17</v>
      </c>
      <c r="P13" s="12">
        <f>TINV(0.05,P9)</f>
        <v>2.2009851600916384</v>
      </c>
      <c r="Q13" s="11"/>
      <c r="R13" s="12">
        <f>TINV(0.05,R9)</f>
        <v>2.2281388519862744</v>
      </c>
      <c r="S13" s="23"/>
      <c r="T13" s="28">
        <f>TINV(0.05,T9)</f>
        <v>2.3646242515927849</v>
      </c>
      <c r="U13" s="23"/>
      <c r="V13" s="28">
        <f>TINV(0.05,V9)</f>
        <v>2.4469118511449697</v>
      </c>
    </row>
    <row r="14" spans="1:22" x14ac:dyDescent="0.25">
      <c r="A14" s="14">
        <v>100</v>
      </c>
      <c r="B14" s="14">
        <v>200</v>
      </c>
      <c r="C14" s="16">
        <f>Input!BQ16</f>
        <v>2</v>
      </c>
      <c r="D14" s="16">
        <f>Input!BR16</f>
        <v>24</v>
      </c>
      <c r="E14" s="16">
        <f>Input!BS16</f>
        <v>5</v>
      </c>
      <c r="F14" s="16">
        <f>Input!BT16</f>
        <v>21</v>
      </c>
      <c r="G14" s="10">
        <f t="shared" si="8"/>
        <v>0</v>
      </c>
      <c r="H14" s="10">
        <f t="shared" si="5"/>
        <v>4</v>
      </c>
      <c r="I14" s="10">
        <f t="shared" si="9"/>
        <v>23.912799805232268</v>
      </c>
      <c r="J14" s="10">
        <f t="shared" si="6"/>
        <v>7.6038739675303758E-3</v>
      </c>
      <c r="K14" s="10">
        <f t="shared" si="10"/>
        <v>2.1827400345614176</v>
      </c>
      <c r="L14" s="33">
        <f t="shared" si="7"/>
        <v>7.9369537128630023</v>
      </c>
      <c r="M14" s="10">
        <f t="shared" si="11"/>
        <v>20.354889935804916</v>
      </c>
      <c r="N14" s="8">
        <f t="shared" si="4"/>
        <v>0.41616699492578507</v>
      </c>
      <c r="O14" s="11" t="s">
        <v>16</v>
      </c>
      <c r="P14" s="12">
        <f>P13*P11</f>
        <v>3.1124681024881227</v>
      </c>
      <c r="Q14" s="11"/>
      <c r="R14" s="12">
        <f>R13*R11</f>
        <v>2.0303484468786053</v>
      </c>
      <c r="S14" s="23"/>
      <c r="T14" s="28">
        <f>T13*T11</f>
        <v>5.9272343375047578</v>
      </c>
      <c r="U14" s="23"/>
      <c r="V14" s="28">
        <f>V13*V11</f>
        <v>2.3981741672049823</v>
      </c>
    </row>
    <row r="15" spans="1:22" x14ac:dyDescent="0.25">
      <c r="A15" s="14">
        <v>160</v>
      </c>
      <c r="B15" s="14">
        <v>260</v>
      </c>
      <c r="C15" s="16">
        <f>Input!BQ17</f>
        <v>2</v>
      </c>
      <c r="D15" s="16">
        <f>Input!BR17</f>
        <v>29</v>
      </c>
      <c r="E15" s="16">
        <f>Input!BS17</f>
        <v>5</v>
      </c>
      <c r="F15" s="16">
        <f>Input!BT17</f>
        <v>26</v>
      </c>
      <c r="G15" s="10">
        <f t="shared" si="8"/>
        <v>0</v>
      </c>
      <c r="H15" s="10">
        <f t="shared" si="5"/>
        <v>4</v>
      </c>
      <c r="I15" s="10">
        <f t="shared" si="9"/>
        <v>30.884105103549452</v>
      </c>
      <c r="J15" s="10">
        <f t="shared" si="6"/>
        <v>3.5498520412210897</v>
      </c>
      <c r="K15" s="10">
        <f t="shared" si="10"/>
        <v>0</v>
      </c>
      <c r="L15" s="33">
        <f t="shared" si="7"/>
        <v>25</v>
      </c>
      <c r="M15" s="10">
        <f t="shared" si="11"/>
        <v>27.513703437229445</v>
      </c>
      <c r="N15" s="8">
        <f t="shared" si="4"/>
        <v>2.2912980958802365</v>
      </c>
      <c r="O15" s="22"/>
      <c r="P15" s="22"/>
      <c r="Q15" s="11"/>
      <c r="R15" s="22"/>
      <c r="S15" s="27"/>
      <c r="T15" s="27"/>
      <c r="U15" s="27"/>
      <c r="V15" s="27"/>
    </row>
  </sheetData>
  <hyperlinks>
    <hyperlink ref="K2:M5" r:id="rId1" display="=@na()"/>
    <hyperlink ref="L3:L15" r:id="rId2" display="=@na()"/>
    <hyperlink ref="K3:K15" r:id="rId3" display="=@na()"/>
    <hyperlink ref="M3:M15" r:id="rId4" display="=@na()"/>
  </hyperlinks>
  <pageMargins left="0.7" right="0.7" top="0.75" bottom="0.75" header="0.3" footer="0.3"/>
  <drawing r:id="rId5"/>
  <legacyDrawing r:id="rId6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A1:V15"/>
  <sheetViews>
    <sheetView topLeftCell="B1" zoomScale="93" zoomScaleNormal="93" workbookViewId="0">
      <selection activeCell="M13" sqref="M13"/>
    </sheetView>
    <sheetView workbookViewId="1"/>
  </sheetViews>
  <sheetFormatPr defaultRowHeight="15" x14ac:dyDescent="0.25"/>
  <cols>
    <col min="1" max="1" width="4.85546875" bestFit="1" customWidth="1"/>
    <col min="2" max="2" width="4.42578125" bestFit="1" customWidth="1"/>
    <col min="3" max="3" width="10" style="1" bestFit="1" customWidth="1"/>
    <col min="4" max="4" width="10.140625" style="1" bestFit="1" customWidth="1"/>
    <col min="5" max="5" width="11.140625" style="1" bestFit="1" customWidth="1"/>
    <col min="6" max="6" width="11.28515625" style="1" bestFit="1" customWidth="1"/>
    <col min="7" max="7" width="13.140625" style="32" bestFit="1" customWidth="1"/>
    <col min="8" max="8" width="7.42578125" style="32" hidden="1" customWidth="1"/>
    <col min="9" max="9" width="13.28515625" style="32" bestFit="1" customWidth="1"/>
    <col min="10" max="10" width="7.42578125" style="32" hidden="1" customWidth="1"/>
    <col min="11" max="11" width="14.28515625" style="32" bestFit="1" customWidth="1"/>
    <col min="12" max="12" width="7.42578125" style="32" hidden="1" customWidth="1"/>
    <col min="13" max="13" width="14.42578125" style="32" bestFit="1" customWidth="1"/>
    <col min="14" max="14" width="7.42578125" style="9" hidden="1" customWidth="1"/>
    <col min="15" max="15" width="10.85546875" bestFit="1" customWidth="1"/>
    <col min="16" max="16" width="10.7109375" customWidth="1"/>
    <col min="17" max="17" width="10.85546875" style="1" bestFit="1" customWidth="1"/>
    <col min="18" max="18" width="10.85546875" bestFit="1" customWidth="1"/>
    <col min="19" max="20" width="10.5703125" customWidth="1"/>
    <col min="22" max="22" width="10.85546875" bestFit="1" customWidth="1"/>
  </cols>
  <sheetData>
    <row r="1" spans="1:22" s="3" customFormat="1" x14ac:dyDescent="0.25">
      <c r="A1" s="13" t="s">
        <v>0</v>
      </c>
      <c r="B1" s="13" t="s">
        <v>1</v>
      </c>
      <c r="C1" s="5" t="s">
        <v>5</v>
      </c>
      <c r="D1" s="5" t="s">
        <v>2</v>
      </c>
      <c r="E1" s="5" t="s">
        <v>3</v>
      </c>
      <c r="F1" s="5" t="s">
        <v>4</v>
      </c>
      <c r="G1" s="31" t="s">
        <v>18</v>
      </c>
      <c r="H1" s="31" t="s">
        <v>116</v>
      </c>
      <c r="I1" s="31" t="s">
        <v>10</v>
      </c>
      <c r="J1" s="31" t="s">
        <v>116</v>
      </c>
      <c r="K1" s="31" t="s">
        <v>22</v>
      </c>
      <c r="L1" s="31" t="s">
        <v>116</v>
      </c>
      <c r="M1" s="31" t="s">
        <v>23</v>
      </c>
      <c r="N1" s="2" t="s">
        <v>116</v>
      </c>
      <c r="O1" s="5" t="s">
        <v>5</v>
      </c>
      <c r="P1" s="13"/>
      <c r="Q1" s="5" t="s">
        <v>2</v>
      </c>
      <c r="R1" s="5"/>
      <c r="S1" s="15" t="str">
        <f>E1</f>
        <v>Bouwla-nat</v>
      </c>
      <c r="T1" s="13"/>
      <c r="U1" s="13" t="str">
        <f>F1</f>
        <v>Bouwla-dro</v>
      </c>
      <c r="V1" s="13"/>
    </row>
    <row r="2" spans="1:22" x14ac:dyDescent="0.25">
      <c r="A2" s="14">
        <v>5</v>
      </c>
      <c r="B2" s="14">
        <v>70</v>
      </c>
      <c r="C2" s="16">
        <f>Input!BU4</f>
        <v>28</v>
      </c>
      <c r="D2" s="16">
        <f>Input!BV4</f>
        <v>2</v>
      </c>
      <c r="E2" s="16" t="e">
        <f>Input!BW4</f>
        <v>#N/A</v>
      </c>
      <c r="F2" s="16" t="e">
        <f>Input!BX4</f>
        <v>#N/A</v>
      </c>
      <c r="G2" s="10">
        <f t="shared" ref="G2:G12" si="0">MIN(MAX(0,AgrasNT+BgrasNT*10000*(A2+60)^-3+CgrasNT*EXP(-0.2*B2)),40)</f>
        <v>28.732523056032509</v>
      </c>
      <c r="H2" s="10">
        <f>(G2-C2)^2</f>
        <v>0.53659002761920616</v>
      </c>
      <c r="I2" s="10">
        <f t="shared" ref="I2:I12" si="1">MAX(MIN(Agras*(1-(1/(1+(MAX(Bgras*(B2-Cgras),0.01))^Dgras))),40),0)</f>
        <v>1.2847909497120202</v>
      </c>
      <c r="J2" s="10">
        <f>(I2-D2)^2</f>
        <v>0.51152398561383394</v>
      </c>
      <c r="K2" s="10">
        <f t="shared" ref="K2:K12" si="2">MIN(MAX(AbouwNT+BbouwNT*10000*(A2+60)^-2+CbouwNT*EXP(-0.2*B2),0),45)</f>
        <v>45</v>
      </c>
      <c r="L2" s="10" t="e">
        <f>(K2-E2)^2</f>
        <v>#N/A</v>
      </c>
      <c r="M2" s="10">
        <f t="shared" ref="M2:M12" si="3">MAX(MIN(Abouw*(1-(1/(1+(MAX(Bbouw*(B2-Cbouw),0.01))^Dbouw))),40),0)</f>
        <v>0.86533768729052163</v>
      </c>
      <c r="N2" s="8" t="e">
        <f t="shared" ref="N2:N15" si="4">(M2-F2)^2</f>
        <v>#N/A</v>
      </c>
      <c r="O2" s="11" t="s">
        <v>19</v>
      </c>
      <c r="P2" s="18">
        <v>-4</v>
      </c>
      <c r="Q2" s="11" t="s">
        <v>6</v>
      </c>
      <c r="R2" s="18">
        <v>40</v>
      </c>
      <c r="S2" s="23" t="s">
        <v>24</v>
      </c>
      <c r="T2" s="24">
        <v>-4</v>
      </c>
      <c r="U2" s="23" t="s">
        <v>28</v>
      </c>
      <c r="V2" s="24">
        <v>40</v>
      </c>
    </row>
    <row r="3" spans="1:22" x14ac:dyDescent="0.25">
      <c r="A3" s="14">
        <v>10</v>
      </c>
      <c r="B3" s="14">
        <v>70</v>
      </c>
      <c r="C3" s="16">
        <f>Input!BU5</f>
        <v>23</v>
      </c>
      <c r="D3" s="16">
        <f>Input!BV5</f>
        <v>2</v>
      </c>
      <c r="E3" s="16" t="e">
        <f>Input!BW5</f>
        <v>#N/A</v>
      </c>
      <c r="F3" s="16" t="e">
        <f>Input!BX5</f>
        <v>#N/A</v>
      </c>
      <c r="G3" s="10">
        <f t="shared" si="0"/>
        <v>23.073360528852618</v>
      </c>
      <c r="H3" s="10">
        <f t="shared" ref="H3:H15" si="5">(G3-C3)^2</f>
        <v>5.3817671935357672E-3</v>
      </c>
      <c r="I3" s="10">
        <f t="shared" si="1"/>
        <v>1.2847909497120202</v>
      </c>
      <c r="J3" s="10">
        <f t="shared" ref="J3:J15" si="6">(I3-D3)^2</f>
        <v>0.51152398561383394</v>
      </c>
      <c r="K3" s="10">
        <f t="shared" si="2"/>
        <v>45</v>
      </c>
      <c r="L3" s="10" t="e">
        <f t="shared" ref="L3:L15" si="7">(K3-E3)^2</f>
        <v>#N/A</v>
      </c>
      <c r="M3" s="10">
        <f t="shared" si="3"/>
        <v>0.86533768729052163</v>
      </c>
      <c r="N3" s="8" t="e">
        <f t="shared" si="4"/>
        <v>#N/A</v>
      </c>
      <c r="O3" s="11" t="s">
        <v>20</v>
      </c>
      <c r="P3" s="18">
        <v>779.63085279149504</v>
      </c>
      <c r="Q3" s="11" t="s">
        <v>7</v>
      </c>
      <c r="R3" s="29">
        <v>5.3595994767177127E-3</v>
      </c>
      <c r="S3" s="23" t="s">
        <v>25</v>
      </c>
      <c r="T3" s="24">
        <v>15.827814391683212</v>
      </c>
      <c r="U3" s="23" t="s">
        <v>29</v>
      </c>
      <c r="V3" s="30">
        <v>4.8500135827375624E-3</v>
      </c>
    </row>
    <row r="4" spans="1:22" x14ac:dyDescent="0.25">
      <c r="A4" s="14">
        <v>15</v>
      </c>
      <c r="B4" s="14">
        <v>70</v>
      </c>
      <c r="C4" s="16">
        <f>Input!BU6</f>
        <v>19</v>
      </c>
      <c r="D4" s="16">
        <f>Input!BV6</f>
        <v>2</v>
      </c>
      <c r="E4" s="16" t="e">
        <f>Input!BW6</f>
        <v>#N/A</v>
      </c>
      <c r="F4" s="16" t="e">
        <f>Input!BX6</f>
        <v>#N/A</v>
      </c>
      <c r="G4" s="10">
        <f t="shared" si="0"/>
        <v>18.823736789632807</v>
      </c>
      <c r="H4" s="10">
        <f t="shared" si="5"/>
        <v>3.1068719328949196E-2</v>
      </c>
      <c r="I4" s="10">
        <f t="shared" si="1"/>
        <v>1.2847909497120202</v>
      </c>
      <c r="J4" s="10">
        <f t="shared" si="6"/>
        <v>0.51152398561383394</v>
      </c>
      <c r="K4" s="10">
        <f t="shared" si="2"/>
        <v>45</v>
      </c>
      <c r="L4" s="10" t="e">
        <f t="shared" si="7"/>
        <v>#N/A</v>
      </c>
      <c r="M4" s="10">
        <f t="shared" si="3"/>
        <v>0.86533768729052163</v>
      </c>
      <c r="N4" s="8" t="e">
        <f t="shared" si="4"/>
        <v>#N/A</v>
      </c>
      <c r="O4" s="11" t="s">
        <v>21</v>
      </c>
      <c r="P4" s="19">
        <v>5223629.6317943158</v>
      </c>
      <c r="Q4" s="11" t="s">
        <v>8</v>
      </c>
      <c r="R4" s="18">
        <v>1.5066647664853265E-2</v>
      </c>
      <c r="S4" s="23" t="s">
        <v>26</v>
      </c>
      <c r="T4" s="25">
        <v>8899955352.4012585</v>
      </c>
      <c r="U4" s="23" t="s">
        <v>30</v>
      </c>
      <c r="V4" s="24">
        <v>6.8470841489604256E-4</v>
      </c>
    </row>
    <row r="5" spans="1:22" x14ac:dyDescent="0.25">
      <c r="A5" s="14">
        <v>25</v>
      </c>
      <c r="B5" s="14">
        <v>75</v>
      </c>
      <c r="C5" s="16">
        <f>Input!BU7</f>
        <v>12</v>
      </c>
      <c r="D5" s="16">
        <f>Input!BV7</f>
        <v>2</v>
      </c>
      <c r="E5" s="16" t="e">
        <f>Input!BW7</f>
        <v>#N/A</v>
      </c>
      <c r="F5" s="16" t="e">
        <f>Input!BX7</f>
        <v>#N/A</v>
      </c>
      <c r="G5" s="10">
        <f t="shared" si="0"/>
        <v>10.292906833973989</v>
      </c>
      <c r="H5" s="10">
        <f t="shared" si="5"/>
        <v>2.9141670774927104</v>
      </c>
      <c r="I5" s="10">
        <f t="shared" si="1"/>
        <v>1.6186641113854483</v>
      </c>
      <c r="J5" s="10">
        <f t="shared" si="6"/>
        <v>0.14541705994544979</v>
      </c>
      <c r="K5" s="10">
        <f t="shared" si="2"/>
        <v>45</v>
      </c>
      <c r="L5" s="10" t="e">
        <f t="shared" si="7"/>
        <v>#N/A</v>
      </c>
      <c r="M5" s="10">
        <f t="shared" si="3"/>
        <v>1.0973009200588768</v>
      </c>
      <c r="N5" s="8" t="e">
        <f t="shared" si="4"/>
        <v>#N/A</v>
      </c>
      <c r="O5" s="11"/>
      <c r="P5" s="21"/>
      <c r="Q5" s="11" t="s">
        <v>9</v>
      </c>
      <c r="R5" s="20">
        <v>3.4730623600518644</v>
      </c>
      <c r="S5" s="27"/>
      <c r="T5" s="27"/>
      <c r="U5" s="23" t="s">
        <v>27</v>
      </c>
      <c r="V5" s="26">
        <v>3.5283581158880315</v>
      </c>
    </row>
    <row r="6" spans="1:22" x14ac:dyDescent="0.25">
      <c r="A6" s="14">
        <v>10</v>
      </c>
      <c r="B6" s="14">
        <v>105</v>
      </c>
      <c r="C6" s="16">
        <f>Input!BU8</f>
        <v>19</v>
      </c>
      <c r="D6" s="16">
        <f>Input!BV8</f>
        <v>4</v>
      </c>
      <c r="E6" s="16">
        <f>Input!BW8</f>
        <v>36</v>
      </c>
      <c r="F6" s="16">
        <f>Input!BX8</f>
        <v>3</v>
      </c>
      <c r="G6" s="10">
        <f t="shared" si="0"/>
        <v>18.733723320788862</v>
      </c>
      <c r="H6" s="10">
        <f t="shared" si="5"/>
        <v>7.0903269891711501E-2</v>
      </c>
      <c r="I6" s="10">
        <f t="shared" si="1"/>
        <v>4.7799658381804466</v>
      </c>
      <c r="J6" s="10">
        <f t="shared" si="6"/>
        <v>0.6083467087285267</v>
      </c>
      <c r="K6" s="10">
        <f t="shared" si="2"/>
        <v>35.050106950373348</v>
      </c>
      <c r="L6" s="10">
        <f t="shared" si="7"/>
        <v>0.90229680572902204</v>
      </c>
      <c r="M6" s="10">
        <f t="shared" si="3"/>
        <v>3.3853026120075658</v>
      </c>
      <c r="N6" s="8">
        <f t="shared" si="4"/>
        <v>0.14845810281985278</v>
      </c>
      <c r="O6" s="11"/>
      <c r="P6" s="21"/>
      <c r="Q6" s="11"/>
      <c r="R6" s="20"/>
      <c r="S6" s="27"/>
      <c r="T6" s="27"/>
      <c r="U6" s="23"/>
      <c r="V6" s="26"/>
    </row>
    <row r="7" spans="1:22" x14ac:dyDescent="0.25">
      <c r="A7" s="14">
        <v>15</v>
      </c>
      <c r="B7" s="14">
        <v>105</v>
      </c>
      <c r="C7" s="16">
        <f>Input!BU9</f>
        <v>15</v>
      </c>
      <c r="D7" s="16">
        <f>Input!BV9</f>
        <v>4</v>
      </c>
      <c r="E7" s="16">
        <f>Input!BW9</f>
        <v>31</v>
      </c>
      <c r="F7" s="16">
        <f>Input!BX9</f>
        <v>3</v>
      </c>
      <c r="G7" s="10">
        <f t="shared" si="0"/>
        <v>14.484099581569049</v>
      </c>
      <c r="H7" s="10">
        <f t="shared" si="5"/>
        <v>0.26615324173722987</v>
      </c>
      <c r="I7" s="10">
        <f t="shared" si="1"/>
        <v>4.7799658381804466</v>
      </c>
      <c r="J7" s="10">
        <f t="shared" si="6"/>
        <v>0.6083467087285267</v>
      </c>
      <c r="K7" s="10">
        <f t="shared" si="2"/>
        <v>30.886781622855764</v>
      </c>
      <c r="L7" s="10">
        <f t="shared" si="7"/>
        <v>1.2818400923174383E-2</v>
      </c>
      <c r="M7" s="10">
        <f t="shared" si="3"/>
        <v>3.3853026120075658</v>
      </c>
      <c r="N7" s="8">
        <f t="shared" si="4"/>
        <v>0.14845810281985278</v>
      </c>
      <c r="O7" s="22"/>
      <c r="P7" s="22"/>
      <c r="Q7" s="11"/>
      <c r="R7" s="22"/>
      <c r="S7" s="27"/>
      <c r="T7" s="27"/>
      <c r="U7" s="27"/>
      <c r="V7" s="27"/>
    </row>
    <row r="8" spans="1:22" x14ac:dyDescent="0.25">
      <c r="A8" s="14">
        <v>20</v>
      </c>
      <c r="B8" s="14">
        <v>105</v>
      </c>
      <c r="C8" s="16">
        <f>Input!BU10</f>
        <v>12</v>
      </c>
      <c r="D8" s="16">
        <f>Input!BV10</f>
        <v>4</v>
      </c>
      <c r="E8" s="16">
        <f>Input!BW10</f>
        <v>27</v>
      </c>
      <c r="F8" s="16">
        <f>Input!BX10</f>
        <v>3</v>
      </c>
      <c r="G8" s="10">
        <f t="shared" si="0"/>
        <v>11.231125942317499</v>
      </c>
      <c r="H8" s="10">
        <f t="shared" si="5"/>
        <v>0.5911673165771536</v>
      </c>
      <c r="I8" s="10">
        <f t="shared" si="1"/>
        <v>4.7799658381804466</v>
      </c>
      <c r="J8" s="10">
        <f t="shared" si="6"/>
        <v>0.6083467087285267</v>
      </c>
      <c r="K8" s="10">
        <f t="shared" si="2"/>
        <v>27.479404913535074</v>
      </c>
      <c r="L8" s="10">
        <f t="shared" si="7"/>
        <v>0.22982907112157175</v>
      </c>
      <c r="M8" s="10">
        <f t="shared" si="3"/>
        <v>3.3853026120075658</v>
      </c>
      <c r="N8" s="8">
        <f t="shared" si="4"/>
        <v>0.14845810281985278</v>
      </c>
      <c r="O8" s="11" t="s">
        <v>11</v>
      </c>
      <c r="P8" s="12">
        <f>AVERAGEIF(wrnGrasNat,"&lt;&gt;#N/A")</f>
        <v>10.928571428571429</v>
      </c>
      <c r="Q8" s="11"/>
      <c r="R8" s="12">
        <f>AVERAGEIF(wrnGrasDroog,"&lt;&gt;#N/A")</f>
        <v>8.8571428571428577</v>
      </c>
      <c r="S8" s="23"/>
      <c r="T8" s="28">
        <f>AVERAGEIF(wrnBouwNat,"&lt;&gt;#N/A")</f>
        <v>16.899999999999999</v>
      </c>
      <c r="U8" s="23"/>
      <c r="V8" s="28">
        <f>AVERAGEIF(wrnBouwDroog,"&lt;&gt;#N/A")</f>
        <v>9.4</v>
      </c>
    </row>
    <row r="9" spans="1:22" x14ac:dyDescent="0.25">
      <c r="A9" s="14">
        <v>30</v>
      </c>
      <c r="B9" s="14">
        <v>110</v>
      </c>
      <c r="C9" s="16">
        <f>Input!BU11</f>
        <v>7</v>
      </c>
      <c r="D9" s="16">
        <f>Input!BV11</f>
        <v>5</v>
      </c>
      <c r="E9" s="16">
        <f>Input!BW11</f>
        <v>19</v>
      </c>
      <c r="F9" s="16">
        <f>Input!BX11</f>
        <v>3</v>
      </c>
      <c r="G9" s="10">
        <f t="shared" si="0"/>
        <v>6.6959818444688244</v>
      </c>
      <c r="H9" s="10">
        <f t="shared" si="5"/>
        <v>9.2427038892578084E-2</v>
      </c>
      <c r="I9" s="10">
        <f t="shared" si="1"/>
        <v>5.5029376545668685</v>
      </c>
      <c r="J9" s="10">
        <f t="shared" si="6"/>
        <v>0.25294628438122269</v>
      </c>
      <c r="K9" s="10">
        <f t="shared" si="2"/>
        <v>18.02312574301876</v>
      </c>
      <c r="L9" s="10">
        <f t="shared" si="7"/>
        <v>0.95428331395265031</v>
      </c>
      <c r="M9" s="10">
        <f t="shared" si="3"/>
        <v>3.9298439379251482</v>
      </c>
      <c r="N9" s="8">
        <f t="shared" si="4"/>
        <v>0.86460974889614683</v>
      </c>
      <c r="O9" s="11" t="s">
        <v>12</v>
      </c>
      <c r="P9" s="12">
        <f>COUNT(wrnGrasNat)-COUNT(prmGrasNat)</f>
        <v>11</v>
      </c>
      <c r="Q9" s="11"/>
      <c r="R9" s="12">
        <f>COUNT(wrnGrasDroog)-COUNT(prmGrasDroog)</f>
        <v>10</v>
      </c>
      <c r="S9" s="23"/>
      <c r="T9" s="28">
        <f>COUNT(wrnBouwNat)-COUNT(prmBouwNat)</f>
        <v>7</v>
      </c>
      <c r="U9" s="23"/>
      <c r="V9" s="28">
        <f>COUNT(wrnBouwDroog)-COUNT(prmBouwDroog)</f>
        <v>6</v>
      </c>
    </row>
    <row r="10" spans="1:22" x14ac:dyDescent="0.25">
      <c r="A10" s="14">
        <v>50</v>
      </c>
      <c r="B10" s="14">
        <v>110</v>
      </c>
      <c r="C10" s="16">
        <f>Input!BU12</f>
        <v>2</v>
      </c>
      <c r="D10" s="16">
        <f>Input!BV12</f>
        <v>5</v>
      </c>
      <c r="E10" s="16">
        <f>Input!BW12</f>
        <v>9</v>
      </c>
      <c r="F10" s="16">
        <f>Input!BX12</f>
        <v>3</v>
      </c>
      <c r="G10" s="10">
        <f t="shared" si="0"/>
        <v>1.858939104236379</v>
      </c>
      <c r="H10" s="10">
        <f t="shared" si="5"/>
        <v>1.9898176313635156E-2</v>
      </c>
      <c r="I10" s="10">
        <f t="shared" si="1"/>
        <v>5.5029376545668685</v>
      </c>
      <c r="J10" s="10">
        <f t="shared" si="6"/>
        <v>0.25294628438122269</v>
      </c>
      <c r="K10" s="10">
        <f t="shared" si="2"/>
        <v>11.563452488582191</v>
      </c>
      <c r="L10" s="10">
        <f t="shared" si="7"/>
        <v>6.5712886612182304</v>
      </c>
      <c r="M10" s="10">
        <f t="shared" si="3"/>
        <v>3.9298439379251482</v>
      </c>
      <c r="N10" s="8">
        <f t="shared" si="4"/>
        <v>0.86460974889614683</v>
      </c>
      <c r="O10" s="11" t="s">
        <v>14</v>
      </c>
      <c r="P10" s="12">
        <f>SUMIF(SQRgrasNat,"&lt;&gt;#N/A")</f>
        <v>21.997244148508862</v>
      </c>
      <c r="Q10" s="11"/>
      <c r="R10" s="12">
        <f>SUMIF(SQRgraDrg,"&lt;&gt;#N/A")</f>
        <v>7.8901837511185482</v>
      </c>
      <c r="S10" s="23"/>
      <c r="T10" s="28">
        <f>SUMIF(SQRbouwNat,"&lt;&gt;#N/A")</f>
        <v>43.982302041532478</v>
      </c>
      <c r="U10" s="23"/>
      <c r="V10" s="28">
        <f>SUMIF(SQRbouwDroog,"&lt;&gt;#N/A")</f>
        <v>8.8808428971037365</v>
      </c>
    </row>
    <row r="11" spans="1:22" x14ac:dyDescent="0.25">
      <c r="A11" s="14">
        <v>25</v>
      </c>
      <c r="B11" s="14">
        <v>140</v>
      </c>
      <c r="C11" s="16">
        <f>Input!BU13</f>
        <v>7</v>
      </c>
      <c r="D11" s="16">
        <f>Input!BV13</f>
        <v>11</v>
      </c>
      <c r="E11" s="16">
        <f>Input!BW13</f>
        <v>18</v>
      </c>
      <c r="F11" s="16">
        <f>Input!BX13</f>
        <v>8</v>
      </c>
      <c r="G11" s="10">
        <f t="shared" si="0"/>
        <v>8.6949900199925381</v>
      </c>
      <c r="H11" s="10">
        <f t="shared" si="5"/>
        <v>2.8729911678743045</v>
      </c>
      <c r="I11" s="10">
        <f t="shared" si="1"/>
        <v>10.774028407225785</v>
      </c>
      <c r="J11" s="10">
        <f t="shared" si="6"/>
        <v>5.1063160740915645E-2</v>
      </c>
      <c r="K11" s="10">
        <f t="shared" si="2"/>
        <v>17.913163323885925</v>
      </c>
      <c r="L11" s="10">
        <f t="shared" si="7"/>
        <v>7.5406083185407397E-3</v>
      </c>
      <c r="M11" s="10">
        <f t="shared" si="3"/>
        <v>8.1309645843029053</v>
      </c>
      <c r="N11" s="8">
        <f t="shared" si="4"/>
        <v>1.7151722341632775E-2</v>
      </c>
      <c r="O11" s="11" t="s">
        <v>13</v>
      </c>
      <c r="P11" s="12">
        <f>SQRT(P10/P9)</f>
        <v>1.4141249831773217</v>
      </c>
      <c r="Q11" s="11"/>
      <c r="R11" s="12">
        <f>SQRT(R10/R9)</f>
        <v>0.88826706294439106</v>
      </c>
      <c r="S11" s="23"/>
      <c r="T11" s="28">
        <f>SQRT(T10/T9)</f>
        <v>2.5066284140121788</v>
      </c>
      <c r="U11" s="23"/>
      <c r="V11" s="28">
        <f>SQRT(V10/V9)</f>
        <v>1.2166102427855121</v>
      </c>
    </row>
    <row r="12" spans="1:22" x14ac:dyDescent="0.25">
      <c r="A12" s="14">
        <v>35</v>
      </c>
      <c r="B12" s="14">
        <v>150</v>
      </c>
      <c r="C12" s="16">
        <f>Input!BU14</f>
        <v>3</v>
      </c>
      <c r="D12" s="16">
        <f>Input!BV14</f>
        <v>13</v>
      </c>
      <c r="E12" s="16">
        <f>Input!BW14</f>
        <v>12</v>
      </c>
      <c r="F12" s="16">
        <f>Input!BX14</f>
        <v>10</v>
      </c>
      <c r="G12" s="10">
        <f t="shared" si="0"/>
        <v>5.0932310214390872</v>
      </c>
      <c r="H12" s="10">
        <f t="shared" si="5"/>
        <v>4.3816161091149244</v>
      </c>
      <c r="I12" s="10">
        <f t="shared" si="1"/>
        <v>12.76081142464044</v>
      </c>
      <c r="J12" s="10">
        <f t="shared" si="6"/>
        <v>5.7211174582535676E-2</v>
      </c>
      <c r="K12" s="10">
        <f t="shared" si="2"/>
        <v>13.538577302585619</v>
      </c>
      <c r="L12" s="10">
        <f t="shared" si="7"/>
        <v>2.3672201160316391</v>
      </c>
      <c r="M12" s="10">
        <f t="shared" si="3"/>
        <v>9.8217467418861801</v>
      </c>
      <c r="N12" s="8">
        <f t="shared" si="4"/>
        <v>3.1774224028192091E-2</v>
      </c>
      <c r="O12" s="11" t="s">
        <v>15</v>
      </c>
      <c r="P12" s="17">
        <f t="array" ref="P12">1-P10/(SUMIF(wrnGrasNat,"&lt;&gt;#N/A")-P8)^2</f>
        <v>0.9989101799835981</v>
      </c>
      <c r="Q12" s="11"/>
      <c r="R12" s="17">
        <f t="array" ref="R12">1-R10/(SUMIF(wrnGrasDroog,"&lt;&gt;#N/A")-R8)^2</f>
        <v>0.9994048682588329</v>
      </c>
      <c r="S12" s="23"/>
      <c r="T12" s="17">
        <f t="array" ref="T12">1-T10/(SUMIF(wrnBouwNat,"&lt;&gt;#N/A")-T8)^2</f>
        <v>0.99809883623392459</v>
      </c>
      <c r="U12" s="23"/>
      <c r="V12" s="17">
        <f t="array" ref="V12">1-V10/(SUMIF(wrnBouwDroog,"&lt;&gt;#N/A")-V8)^2</f>
        <v>0.99875916663912734</v>
      </c>
    </row>
    <row r="13" spans="1:22" x14ac:dyDescent="0.25">
      <c r="A13" s="14">
        <v>60</v>
      </c>
      <c r="B13" s="14">
        <v>170</v>
      </c>
      <c r="C13" s="16">
        <f>Input!BU15</f>
        <v>2</v>
      </c>
      <c r="D13" s="16">
        <f>Input!BV15</f>
        <v>18</v>
      </c>
      <c r="E13" s="16">
        <f>Input!BW15</f>
        <v>7</v>
      </c>
      <c r="F13" s="16">
        <f>Input!BX15</f>
        <v>15</v>
      </c>
      <c r="G13" s="10">
        <f t="shared" ref="G13:G15" si="8">MIN(MAX(0,AgrasNT+BgrasNT*10000*(A13+60)^-3+CgrasNT*EXP(-0.2*B13)),40)</f>
        <v>0.51175262927397502</v>
      </c>
      <c r="H13" s="10">
        <f t="shared" si="5"/>
        <v>2.2148802364729261</v>
      </c>
      <c r="I13" s="10">
        <f t="shared" ref="I13:I15" si="9">MAX(MIN(Agras*(1-(1/(1+(MAX(Bgras*(B13-Cgras),0.01))^Dgras))),40),0)</f>
        <v>16.792556158378396</v>
      </c>
      <c r="J13" s="10">
        <f t="shared" si="6"/>
        <v>1.457920630669937</v>
      </c>
      <c r="K13" s="10">
        <f t="shared" ref="K13:K15" si="10">MIN(MAX(AbouwNT+BbouwNT*10000*(A13+60)^-2+CbouwNT*EXP(-0.2*B13),0),45)</f>
        <v>6.9915530257107488</v>
      </c>
      <c r="L13" s="10">
        <f t="shared" si="7"/>
        <v>7.1351374643271323E-5</v>
      </c>
      <c r="M13" s="10">
        <f t="shared" ref="M13:M15" si="11">MAX(MIN(Abouw*(1-(1/(1+(MAX(Bbouw*(B13-Cbouw),0.01))^Dbouw))),40),0)</f>
        <v>13.442415733641205</v>
      </c>
      <c r="N13" s="8">
        <f t="shared" si="4"/>
        <v>2.4260687468084652</v>
      </c>
      <c r="O13" s="11" t="s">
        <v>17</v>
      </c>
      <c r="P13" s="12">
        <f>TINV(0.05,P9)</f>
        <v>2.2009851600916384</v>
      </c>
      <c r="Q13" s="11"/>
      <c r="R13" s="12">
        <f>TINV(0.05,R9)</f>
        <v>2.2281388519862744</v>
      </c>
      <c r="S13" s="23"/>
      <c r="T13" s="28">
        <f>TINV(0.05,T9)</f>
        <v>2.3646242515927849</v>
      </c>
      <c r="U13" s="23"/>
      <c r="V13" s="28">
        <f>TINV(0.05,V9)</f>
        <v>2.4469118511449697</v>
      </c>
    </row>
    <row r="14" spans="1:22" x14ac:dyDescent="0.25">
      <c r="A14" s="14">
        <v>100</v>
      </c>
      <c r="B14" s="14">
        <v>200</v>
      </c>
      <c r="C14" s="16">
        <f>Input!BU16</f>
        <v>2</v>
      </c>
      <c r="D14" s="16">
        <f>Input!BV16</f>
        <v>23</v>
      </c>
      <c r="E14" s="16">
        <f>Input!BW16</f>
        <v>5</v>
      </c>
      <c r="F14" s="16">
        <f>Input!BX16</f>
        <v>20</v>
      </c>
      <c r="G14" s="10">
        <f t="shared" si="8"/>
        <v>0</v>
      </c>
      <c r="H14" s="10">
        <f t="shared" si="5"/>
        <v>4</v>
      </c>
      <c r="I14" s="10">
        <f t="shared" si="9"/>
        <v>22.397882066140617</v>
      </c>
      <c r="J14" s="10">
        <f t="shared" si="6"/>
        <v>0.3625460062750917</v>
      </c>
      <c r="K14" s="10">
        <f t="shared" si="10"/>
        <v>2.1827400345614176</v>
      </c>
      <c r="L14" s="10">
        <f t="shared" si="7"/>
        <v>7.9369537128630023</v>
      </c>
      <c r="M14" s="10">
        <f t="shared" si="11"/>
        <v>18.926301379012408</v>
      </c>
      <c r="N14" s="8">
        <f t="shared" si="4"/>
        <v>1.1528287287106573</v>
      </c>
      <c r="O14" s="11" t="s">
        <v>16</v>
      </c>
      <c r="P14" s="12">
        <f>P13*P11</f>
        <v>3.1124681024881227</v>
      </c>
      <c r="Q14" s="11"/>
      <c r="R14" s="12">
        <f>R13*R11</f>
        <v>1.9791823538861353</v>
      </c>
      <c r="S14" s="23"/>
      <c r="T14" s="28">
        <f>T13*T11</f>
        <v>5.9272343375047578</v>
      </c>
      <c r="U14" s="23"/>
      <c r="V14" s="28">
        <f>V13*V11</f>
        <v>2.9769380212962284</v>
      </c>
    </row>
    <row r="15" spans="1:22" x14ac:dyDescent="0.25">
      <c r="A15" s="14">
        <v>160</v>
      </c>
      <c r="B15" s="14">
        <v>260</v>
      </c>
      <c r="C15" s="16">
        <f>Input!BU17</f>
        <v>2</v>
      </c>
      <c r="D15" s="16">
        <f>Input!BV17</f>
        <v>29</v>
      </c>
      <c r="E15" s="16">
        <f>Input!BW17</f>
        <v>5</v>
      </c>
      <c r="F15" s="16">
        <f>Input!BX17</f>
        <v>26</v>
      </c>
      <c r="G15" s="10">
        <f t="shared" si="8"/>
        <v>0</v>
      </c>
      <c r="H15" s="10">
        <f t="shared" si="5"/>
        <v>4</v>
      </c>
      <c r="I15" s="10">
        <f t="shared" si="9"/>
        <v>30.396610563870649</v>
      </c>
      <c r="J15" s="10">
        <f t="shared" si="6"/>
        <v>1.9505210671150914</v>
      </c>
      <c r="K15" s="10">
        <f t="shared" si="10"/>
        <v>0</v>
      </c>
      <c r="L15" s="10">
        <f t="shared" si="7"/>
        <v>25</v>
      </c>
      <c r="M15" s="10">
        <f t="shared" si="11"/>
        <v>27.754544290966443</v>
      </c>
      <c r="N15" s="8">
        <f t="shared" si="4"/>
        <v>3.0784256689629386</v>
      </c>
      <c r="O15" s="22"/>
      <c r="P15" s="22"/>
      <c r="Q15" s="11"/>
      <c r="R15" s="22"/>
      <c r="S15" s="27"/>
      <c r="T15" s="27"/>
      <c r="U15" s="27"/>
      <c r="V15" s="27"/>
    </row>
  </sheetData>
  <pageMargins left="0.7" right="0.7" top="0.75" bottom="0.75" header="0.3" footer="0.3"/>
  <drawing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A1:V15"/>
  <sheetViews>
    <sheetView zoomScale="93" zoomScaleNormal="93" workbookViewId="0">
      <selection activeCell="V3" sqref="V3"/>
    </sheetView>
    <sheetView workbookViewId="1"/>
  </sheetViews>
  <sheetFormatPr defaultRowHeight="15" x14ac:dyDescent="0.25"/>
  <cols>
    <col min="1" max="1" width="4.85546875" bestFit="1" customWidth="1"/>
    <col min="2" max="2" width="4.42578125" bestFit="1" customWidth="1"/>
    <col min="3" max="3" width="10" style="1" bestFit="1" customWidth="1"/>
    <col min="4" max="4" width="10.140625" style="1" bestFit="1" customWidth="1"/>
    <col min="5" max="5" width="11.140625" style="1" bestFit="1" customWidth="1"/>
    <col min="6" max="6" width="11.28515625" style="1" bestFit="1" customWidth="1"/>
    <col min="7" max="7" width="13.140625" style="32" bestFit="1" customWidth="1"/>
    <col min="8" max="8" width="7.42578125" style="32" hidden="1" customWidth="1"/>
    <col min="9" max="9" width="13.28515625" style="32" bestFit="1" customWidth="1"/>
    <col min="10" max="10" width="7.42578125" style="32" hidden="1" customWidth="1"/>
    <col min="11" max="11" width="14.28515625" style="32" bestFit="1" customWidth="1"/>
    <col min="12" max="12" width="7.42578125" style="32" hidden="1" customWidth="1"/>
    <col min="13" max="13" width="14.42578125" style="32" bestFit="1" customWidth="1"/>
    <col min="14" max="14" width="7.42578125" style="9" hidden="1" customWidth="1"/>
    <col min="15" max="15" width="10.85546875" bestFit="1" customWidth="1"/>
    <col min="16" max="16" width="10.7109375" customWidth="1"/>
    <col min="17" max="17" width="10.85546875" style="1" bestFit="1" customWidth="1"/>
    <col min="18" max="18" width="10.85546875" bestFit="1" customWidth="1"/>
    <col min="19" max="20" width="10.5703125" customWidth="1"/>
    <col min="22" max="22" width="10.85546875" bestFit="1" customWidth="1"/>
  </cols>
  <sheetData>
    <row r="1" spans="1:22" s="3" customFormat="1" x14ac:dyDescent="0.25">
      <c r="A1" s="13" t="s">
        <v>0</v>
      </c>
      <c r="B1" s="13" t="s">
        <v>1</v>
      </c>
      <c r="C1" s="5" t="s">
        <v>5</v>
      </c>
      <c r="D1" s="5" t="s">
        <v>2</v>
      </c>
      <c r="E1" s="5" t="s">
        <v>3</v>
      </c>
      <c r="F1" s="5" t="s">
        <v>4</v>
      </c>
      <c r="G1" s="31" t="s">
        <v>18</v>
      </c>
      <c r="H1" s="31" t="s">
        <v>116</v>
      </c>
      <c r="I1" s="31" t="s">
        <v>10</v>
      </c>
      <c r="J1" s="31" t="s">
        <v>116</v>
      </c>
      <c r="K1" s="31" t="s">
        <v>22</v>
      </c>
      <c r="L1" s="31" t="s">
        <v>116</v>
      </c>
      <c r="M1" s="31" t="s">
        <v>23</v>
      </c>
      <c r="N1" s="2" t="s">
        <v>116</v>
      </c>
      <c r="O1" s="5" t="s">
        <v>5</v>
      </c>
      <c r="P1" s="13"/>
      <c r="Q1" s="5" t="s">
        <v>2</v>
      </c>
      <c r="R1" s="5"/>
      <c r="S1" s="15" t="str">
        <f>E1</f>
        <v>Bouwla-nat</v>
      </c>
      <c r="T1" s="13"/>
      <c r="U1" s="13" t="str">
        <f>F1</f>
        <v>Bouwla-dro</v>
      </c>
      <c r="V1" s="13"/>
    </row>
    <row r="2" spans="1:22" x14ac:dyDescent="0.25">
      <c r="A2" s="14">
        <v>5</v>
      </c>
      <c r="B2" s="14">
        <v>70</v>
      </c>
      <c r="C2" s="16">
        <f>Input!BY4</f>
        <v>24</v>
      </c>
      <c r="D2" s="16">
        <f>Input!BZ4</f>
        <v>0</v>
      </c>
      <c r="E2" s="16" t="e">
        <f>Input!CA4</f>
        <v>#N/A</v>
      </c>
      <c r="F2" s="16" t="e">
        <f>Input!CB4</f>
        <v>#N/A</v>
      </c>
      <c r="G2" s="10">
        <f t="shared" ref="G2:G12" si="0">MIN(MAX(0,AgrasNT+BgrasNT*10000*(A2+60)^-3+CgrasNT*EXP(-0.2*B2)),40)</f>
        <v>23.363114114046219</v>
      </c>
      <c r="H2" s="10">
        <f>(G2-C2)^2</f>
        <v>0.40562363172713245</v>
      </c>
      <c r="I2" s="10">
        <f t="shared" ref="I2:I12" si="1">MAX(MIN(Agras*(1-(1/(1+(MAX(Bgras*(B2-Cgras),0.01))^Dgras))),40),0)</f>
        <v>2.5786829858375881E-2</v>
      </c>
      <c r="J2" s="10">
        <f>(I2-D2)^2</f>
        <v>6.6496059414482593E-4</v>
      </c>
      <c r="K2" s="10">
        <f t="shared" ref="K2:K12" si="2">MIN(MAX(AbouwNT+BbouwNT*10000*(A2+60)^-2+CbouwNT*EXP(-0.2*B2),0),45)</f>
        <v>45</v>
      </c>
      <c r="L2" s="10" t="e">
        <f>(K2-E2)^2</f>
        <v>#N/A</v>
      </c>
      <c r="M2" s="10">
        <f t="shared" ref="M2:M12" si="3">MAX(MIN(Abouw*(1-(1/(1+(MAX(Bbouw*(B2-Cbouw),0.01))^Dbouw))),40),0)</f>
        <v>3.5037086559219777E-2</v>
      </c>
      <c r="N2" s="8" t="e">
        <f t="shared" ref="N2:N15" si="4">(M2-F2)^2</f>
        <v>#N/A</v>
      </c>
      <c r="O2" s="11" t="s">
        <v>19</v>
      </c>
      <c r="P2" s="18">
        <v>-4</v>
      </c>
      <c r="Q2" s="11" t="s">
        <v>6</v>
      </c>
      <c r="R2" s="18">
        <v>24</v>
      </c>
      <c r="S2" s="23" t="s">
        <v>24</v>
      </c>
      <c r="T2" s="24">
        <v>-4</v>
      </c>
      <c r="U2" s="23" t="s">
        <v>28</v>
      </c>
      <c r="V2" s="24">
        <v>25</v>
      </c>
    </row>
    <row r="3" spans="1:22" x14ac:dyDescent="0.25">
      <c r="A3" s="14">
        <v>10</v>
      </c>
      <c r="B3" s="14">
        <v>70</v>
      </c>
      <c r="C3" s="16">
        <f>Input!BY5</f>
        <v>19</v>
      </c>
      <c r="D3" s="16">
        <f>Input!BZ5</f>
        <v>0</v>
      </c>
      <c r="E3" s="16" t="e">
        <f>Input!CA5</f>
        <v>#N/A</v>
      </c>
      <c r="F3" s="16" t="e">
        <f>Input!CB5</f>
        <v>#N/A</v>
      </c>
      <c r="G3" s="10">
        <f t="shared" si="0"/>
        <v>18.995295812488184</v>
      </c>
      <c r="H3" s="10">
        <f t="shared" ref="H3:H15" si="5">(G3-C3)^2</f>
        <v>2.2129380146326697E-5</v>
      </c>
      <c r="I3" s="10">
        <f t="shared" si="1"/>
        <v>2.5786829858375881E-2</v>
      </c>
      <c r="J3" s="10">
        <f t="shared" ref="J3:J15" si="6">(I3-D3)^2</f>
        <v>6.6496059414482593E-4</v>
      </c>
      <c r="K3" s="10">
        <f t="shared" si="2"/>
        <v>45</v>
      </c>
      <c r="L3" s="10" t="e">
        <f t="shared" ref="L3:L15" si="7">(K3-E3)^2</f>
        <v>#N/A</v>
      </c>
      <c r="M3" s="10">
        <f t="shared" si="3"/>
        <v>3.5037086559219777E-2</v>
      </c>
      <c r="N3" s="8" t="e">
        <f t="shared" si="4"/>
        <v>#N/A</v>
      </c>
      <c r="O3" s="11" t="s">
        <v>20</v>
      </c>
      <c r="P3" s="18">
        <v>601.7296536240201</v>
      </c>
      <c r="Q3" s="11" t="s">
        <v>7</v>
      </c>
      <c r="R3" s="29">
        <v>6.0213724355126898E-3</v>
      </c>
      <c r="S3" s="23" t="s">
        <v>25</v>
      </c>
      <c r="T3" s="24">
        <v>11.791277887069031</v>
      </c>
      <c r="U3" s="23" t="s">
        <v>29</v>
      </c>
      <c r="V3" s="30">
        <v>6.0953204846753107E-3</v>
      </c>
    </row>
    <row r="4" spans="1:22" x14ac:dyDescent="0.25">
      <c r="A4" s="14">
        <v>15</v>
      </c>
      <c r="B4" s="14">
        <v>70</v>
      </c>
      <c r="C4" s="16">
        <f>Input!BY6</f>
        <v>15</v>
      </c>
      <c r="D4" s="16">
        <f>Input!BZ6</f>
        <v>0</v>
      </c>
      <c r="E4" s="16" t="e">
        <f>Input!CA6</f>
        <v>#N/A</v>
      </c>
      <c r="F4" s="16" t="e">
        <f>Input!CB6</f>
        <v>#N/A</v>
      </c>
      <c r="G4" s="10">
        <f t="shared" si="0"/>
        <v>15.715378642102639</v>
      </c>
      <c r="H4" s="10">
        <f t="shared" si="5"/>
        <v>0.51176660157661558</v>
      </c>
      <c r="I4" s="10">
        <f t="shared" si="1"/>
        <v>2.5786829858375881E-2</v>
      </c>
      <c r="J4" s="10">
        <f t="shared" si="6"/>
        <v>6.6496059414482593E-4</v>
      </c>
      <c r="K4" s="10">
        <f t="shared" si="2"/>
        <v>45</v>
      </c>
      <c r="L4" s="10" t="e">
        <f t="shared" si="7"/>
        <v>#N/A</v>
      </c>
      <c r="M4" s="10">
        <f t="shared" si="3"/>
        <v>3.5037086559219777E-2</v>
      </c>
      <c r="N4" s="8" t="e">
        <f t="shared" si="4"/>
        <v>#N/A</v>
      </c>
      <c r="O4" s="11" t="s">
        <v>21</v>
      </c>
      <c r="P4" s="19">
        <v>6556787.6341593135</v>
      </c>
      <c r="Q4" s="11" t="s">
        <v>8</v>
      </c>
      <c r="R4" s="18">
        <v>1.5068354177468221E-2</v>
      </c>
      <c r="S4" s="23" t="s">
        <v>26</v>
      </c>
      <c r="T4" s="25">
        <v>10299584760.627735</v>
      </c>
      <c r="U4" s="23" t="s">
        <v>30</v>
      </c>
      <c r="V4" s="24">
        <v>6.8471152608604849E-4</v>
      </c>
    </row>
    <row r="5" spans="1:22" x14ac:dyDescent="0.25">
      <c r="A5" s="14">
        <v>25</v>
      </c>
      <c r="B5" s="14">
        <v>75</v>
      </c>
      <c r="C5" s="16">
        <f>Input!BY7</f>
        <v>8</v>
      </c>
      <c r="D5" s="16">
        <f>Input!BZ7</f>
        <v>0</v>
      </c>
      <c r="E5" s="16" t="e">
        <f>Input!CA7</f>
        <v>#N/A</v>
      </c>
      <c r="F5" s="16" t="e">
        <f>Input!CB7</f>
        <v>#N/A</v>
      </c>
      <c r="G5" s="10">
        <f t="shared" si="0"/>
        <v>7.8038990375542872</v>
      </c>
      <c r="H5" s="10">
        <f t="shared" si="5"/>
        <v>3.8455587472134879E-2</v>
      </c>
      <c r="I5" s="10">
        <f t="shared" si="1"/>
        <v>4.4472921783806463E-2</v>
      </c>
      <c r="J5" s="10">
        <f t="shared" si="6"/>
        <v>1.9778407719885675E-3</v>
      </c>
      <c r="K5" s="10">
        <f t="shared" si="2"/>
        <v>45</v>
      </c>
      <c r="L5" s="10" t="e">
        <f t="shared" si="7"/>
        <v>#N/A</v>
      </c>
      <c r="M5" s="10">
        <f t="shared" si="3"/>
        <v>5.9591458675464781E-2</v>
      </c>
      <c r="N5" s="8" t="e">
        <f t="shared" si="4"/>
        <v>#N/A</v>
      </c>
      <c r="O5" s="11"/>
      <c r="P5" s="21"/>
      <c r="Q5" s="11" t="s">
        <v>9</v>
      </c>
      <c r="R5" s="20">
        <v>7.9092637037332771</v>
      </c>
      <c r="S5" s="27"/>
      <c r="T5" s="27"/>
      <c r="U5" s="23" t="s">
        <v>27</v>
      </c>
      <c r="V5" s="26">
        <v>7.7121611722703509</v>
      </c>
    </row>
    <row r="6" spans="1:22" x14ac:dyDescent="0.25">
      <c r="A6" s="14">
        <v>10</v>
      </c>
      <c r="B6" s="14">
        <v>105</v>
      </c>
      <c r="C6" s="16">
        <f>Input!BY8</f>
        <v>15</v>
      </c>
      <c r="D6" s="16">
        <f>Input!BZ8</f>
        <v>1</v>
      </c>
      <c r="E6" s="16">
        <f>Input!CA8</f>
        <v>30</v>
      </c>
      <c r="F6" s="16">
        <f>Input!CB8</f>
        <v>1</v>
      </c>
      <c r="G6" s="10">
        <f t="shared" si="0"/>
        <v>13.548110313466477</v>
      </c>
      <c r="H6" s="10">
        <f t="shared" si="5"/>
        <v>2.1079836618624115</v>
      </c>
      <c r="I6" s="10">
        <f t="shared" si="1"/>
        <v>0.62153878438453081</v>
      </c>
      <c r="J6" s="10">
        <f t="shared" si="6"/>
        <v>0.14323289172513867</v>
      </c>
      <c r="K6" s="10">
        <f t="shared" si="2"/>
        <v>27.8735548055759</v>
      </c>
      <c r="L6" s="10">
        <f t="shared" si="7"/>
        <v>4.5217691648893501</v>
      </c>
      <c r="M6" s="10">
        <f t="shared" si="3"/>
        <v>0.77537053860185501</v>
      </c>
      <c r="N6" s="8">
        <f t="shared" si="4"/>
        <v>5.0458394928020713E-2</v>
      </c>
      <c r="O6" s="11"/>
      <c r="P6" s="21"/>
      <c r="Q6" s="11"/>
      <c r="R6" s="20"/>
      <c r="S6" s="27"/>
      <c r="T6" s="27"/>
      <c r="U6" s="23"/>
      <c r="V6" s="26"/>
    </row>
    <row r="7" spans="1:22" x14ac:dyDescent="0.25">
      <c r="A7" s="14">
        <v>15</v>
      </c>
      <c r="B7" s="14">
        <v>105</v>
      </c>
      <c r="C7" s="16">
        <f>Input!BY9</f>
        <v>11</v>
      </c>
      <c r="D7" s="16">
        <f>Input!BZ9</f>
        <v>1</v>
      </c>
      <c r="E7" s="16">
        <f>Input!CA9</f>
        <v>25</v>
      </c>
      <c r="F7" s="16">
        <f>Input!CB9</f>
        <v>1</v>
      </c>
      <c r="G7" s="10">
        <f t="shared" si="0"/>
        <v>10.268193143080932</v>
      </c>
      <c r="H7" s="10">
        <f t="shared" si="5"/>
        <v>0.5355412758337651</v>
      </c>
      <c r="I7" s="10">
        <f t="shared" si="1"/>
        <v>0.62153878438453081</v>
      </c>
      <c r="J7" s="10">
        <f t="shared" si="6"/>
        <v>0.14323289172513867</v>
      </c>
      <c r="K7" s="10">
        <f t="shared" si="2"/>
        <v>24.771994182219871</v>
      </c>
      <c r="L7" s="10">
        <f t="shared" si="7"/>
        <v>5.1986652941585575E-2</v>
      </c>
      <c r="M7" s="10">
        <f t="shared" si="3"/>
        <v>0.77537053860185501</v>
      </c>
      <c r="N7" s="8">
        <f t="shared" si="4"/>
        <v>5.0458394928020713E-2</v>
      </c>
      <c r="O7" s="22"/>
      <c r="P7" s="22"/>
      <c r="Q7" s="11"/>
      <c r="R7" s="22"/>
      <c r="S7" s="27"/>
      <c r="T7" s="27"/>
      <c r="U7" s="27"/>
      <c r="V7" s="27"/>
    </row>
    <row r="8" spans="1:22" x14ac:dyDescent="0.25">
      <c r="A8" s="14">
        <v>20</v>
      </c>
      <c r="B8" s="14">
        <v>105</v>
      </c>
      <c r="C8" s="16">
        <f>Input!BY10</f>
        <v>8</v>
      </c>
      <c r="D8" s="16">
        <f>Input!BZ10</f>
        <v>1</v>
      </c>
      <c r="E8" s="16">
        <f>Input!CA10</f>
        <v>21</v>
      </c>
      <c r="F8" s="16">
        <f>Input!CB10</f>
        <v>1</v>
      </c>
      <c r="G8" s="10">
        <f t="shared" si="0"/>
        <v>7.7575040211890443</v>
      </c>
      <c r="H8" s="10">
        <f t="shared" si="5"/>
        <v>5.88042997394835E-2</v>
      </c>
      <c r="I8" s="10">
        <f t="shared" si="1"/>
        <v>0.62153878438453081</v>
      </c>
      <c r="J8" s="10">
        <f t="shared" si="6"/>
        <v>0.14323289172513867</v>
      </c>
      <c r="K8" s="10">
        <f t="shared" si="2"/>
        <v>22.2335940815314</v>
      </c>
      <c r="L8" s="10">
        <f t="shared" si="7"/>
        <v>1.5217543579892994</v>
      </c>
      <c r="M8" s="10">
        <f t="shared" si="3"/>
        <v>0.77537053860185501</v>
      </c>
      <c r="N8" s="8">
        <f t="shared" si="4"/>
        <v>5.0458394928020713E-2</v>
      </c>
      <c r="O8" s="11" t="s">
        <v>11</v>
      </c>
      <c r="P8" s="12">
        <f>AVERAGEIF(wrnGrasNat,"&lt;&gt;#N/A")</f>
        <v>7.7142857142857144</v>
      </c>
      <c r="Q8" s="11"/>
      <c r="R8" s="12">
        <f>AVERAGEIF(wrnGrasDroog,"&lt;&gt;#N/A")</f>
        <v>5.2142857142857144</v>
      </c>
      <c r="S8" s="23"/>
      <c r="T8" s="28">
        <f>AVERAGEIF(wrnBouwNat,"&lt;&gt;#N/A")</f>
        <v>12.3</v>
      </c>
      <c r="U8" s="23"/>
      <c r="V8" s="28">
        <f>AVERAGEIF(wrnBouwDroog,"&lt;&gt;#N/A")</f>
        <v>7.8</v>
      </c>
    </row>
    <row r="9" spans="1:22" x14ac:dyDescent="0.25">
      <c r="A9" s="14">
        <v>30</v>
      </c>
      <c r="B9" s="14">
        <v>110</v>
      </c>
      <c r="C9" s="16">
        <f>Input!BY11</f>
        <v>3</v>
      </c>
      <c r="D9" s="16">
        <f>Input!BZ11</f>
        <v>1</v>
      </c>
      <c r="E9" s="16">
        <f>Input!CA11</f>
        <v>14</v>
      </c>
      <c r="F9" s="16">
        <f>Input!CB11</f>
        <v>1</v>
      </c>
      <c r="G9" s="10">
        <f t="shared" si="0"/>
        <v>4.2560080570476106</v>
      </c>
      <c r="H9" s="10">
        <f t="shared" si="5"/>
        <v>1.5775562393685139</v>
      </c>
      <c r="I9" s="10">
        <f t="shared" si="1"/>
        <v>0.88778971610435242</v>
      </c>
      <c r="J9" s="10">
        <f t="shared" si="6"/>
        <v>1.2591147811941827E-2</v>
      </c>
      <c r="K9" s="10">
        <f t="shared" si="2"/>
        <v>13.430169499869393</v>
      </c>
      <c r="L9" s="10">
        <f t="shared" si="7"/>
        <v>0.32470679887909742</v>
      </c>
      <c r="M9" s="10">
        <f t="shared" si="3"/>
        <v>1.095336475095493</v>
      </c>
      <c r="N9" s="8">
        <f t="shared" si="4"/>
        <v>9.0890434836335635E-3</v>
      </c>
      <c r="O9" s="11" t="s">
        <v>12</v>
      </c>
      <c r="P9" s="12">
        <f>COUNT(wrnGrasNat)-COUNT(prmGrasNat)</f>
        <v>11</v>
      </c>
      <c r="Q9" s="11"/>
      <c r="R9" s="12">
        <f>COUNT(wrnGrasDroog)-COUNT(prmGrasDroog)</f>
        <v>10</v>
      </c>
      <c r="S9" s="23"/>
      <c r="T9" s="28">
        <f>COUNT(wrnBouwNat)-COUNT(prmBouwNat)</f>
        <v>7</v>
      </c>
      <c r="U9" s="23"/>
      <c r="V9" s="28">
        <f>COUNT(wrnBouwDroog)-COUNT(prmBouwDroog)</f>
        <v>6</v>
      </c>
    </row>
    <row r="10" spans="1:22" x14ac:dyDescent="0.25">
      <c r="A10" s="14">
        <v>50</v>
      </c>
      <c r="B10" s="14">
        <v>110</v>
      </c>
      <c r="C10" s="16">
        <f>Input!BY12</f>
        <v>0</v>
      </c>
      <c r="D10" s="16">
        <f>Input!BZ12</f>
        <v>1</v>
      </c>
      <c r="E10" s="16">
        <f>Input!CA12</f>
        <v>5</v>
      </c>
      <c r="F10" s="16">
        <f>Input!CB12</f>
        <v>1</v>
      </c>
      <c r="G10" s="10">
        <f t="shared" si="0"/>
        <v>0.52271294408078084</v>
      </c>
      <c r="H10" s="10">
        <f t="shared" si="5"/>
        <v>0.27322882190959752</v>
      </c>
      <c r="I10" s="10">
        <f t="shared" si="1"/>
        <v>0.88778971610435242</v>
      </c>
      <c r="J10" s="10">
        <f t="shared" si="6"/>
        <v>1.2591147811941827E-2</v>
      </c>
      <c r="K10" s="10">
        <f t="shared" si="2"/>
        <v>8.6178940638653003</v>
      </c>
      <c r="L10" s="10">
        <f t="shared" si="7"/>
        <v>13.089157457351778</v>
      </c>
      <c r="M10" s="10">
        <f t="shared" si="3"/>
        <v>1.095336475095493</v>
      </c>
      <c r="N10" s="8">
        <f t="shared" si="4"/>
        <v>9.0890434836335635E-3</v>
      </c>
      <c r="O10" s="11" t="s">
        <v>14</v>
      </c>
      <c r="P10" s="12">
        <f>SUMIF(SQRgrasNat,"&lt;&gt;#N/A")</f>
        <v>12.815837491170816</v>
      </c>
      <c r="Q10" s="11"/>
      <c r="R10" s="12">
        <f>SUMIF(SQRgraDrg,"&lt;&gt;#N/A")</f>
        <v>0.98638357091608941</v>
      </c>
      <c r="S10" s="23"/>
      <c r="T10" s="28">
        <f>SUMIF(SQRbouwNat,"&lt;&gt;#N/A")</f>
        <v>28.454178112810268</v>
      </c>
      <c r="U10" s="23"/>
      <c r="V10" s="28">
        <f>SUMIF(SQRbouwDroog,"&lt;&gt;#N/A")</f>
        <v>0.73125761762148822</v>
      </c>
    </row>
    <row r="11" spans="1:22" x14ac:dyDescent="0.25">
      <c r="A11" s="14">
        <v>25</v>
      </c>
      <c r="B11" s="14">
        <v>140</v>
      </c>
      <c r="C11" s="16">
        <f>Input!BY13</f>
        <v>4</v>
      </c>
      <c r="D11" s="16">
        <f>Input!BZ13</f>
        <v>5</v>
      </c>
      <c r="E11" s="16">
        <f>Input!CA13</f>
        <v>13</v>
      </c>
      <c r="F11" s="16">
        <f>Input!CB13</f>
        <v>6</v>
      </c>
      <c r="G11" s="10">
        <f t="shared" si="0"/>
        <v>5.7981670188525882</v>
      </c>
      <c r="H11" s="10">
        <f t="shared" si="5"/>
        <v>3.2334046276892043</v>
      </c>
      <c r="I11" s="10">
        <f t="shared" si="1"/>
        <v>4.9340850306188129</v>
      </c>
      <c r="J11" s="10">
        <f t="shared" si="6"/>
        <v>4.3447831885228367E-3</v>
      </c>
      <c r="K11" s="10">
        <f t="shared" si="2"/>
        <v>12.327229347168702</v>
      </c>
      <c r="L11" s="10">
        <f t="shared" si="7"/>
        <v>0.45262035131105122</v>
      </c>
      <c r="M11" s="10">
        <f t="shared" si="3"/>
        <v>5.6846918446222192</v>
      </c>
      <c r="N11" s="8">
        <f t="shared" si="4"/>
        <v>9.941923284773875E-2</v>
      </c>
      <c r="O11" s="11" t="s">
        <v>13</v>
      </c>
      <c r="P11" s="12">
        <f>SQRT(P10/P9)</f>
        <v>1.0793869257874968</v>
      </c>
      <c r="Q11" s="11"/>
      <c r="R11" s="12">
        <f>SQRT(R10/R9)</f>
        <v>0.31406744035574419</v>
      </c>
      <c r="S11" s="23"/>
      <c r="T11" s="28">
        <f>SQRT(T10/T9)</f>
        <v>2.0161553976676312</v>
      </c>
      <c r="U11" s="23"/>
      <c r="V11" s="28">
        <f>SQRT(V10/V9)</f>
        <v>0.3491078194535055</v>
      </c>
    </row>
    <row r="12" spans="1:22" x14ac:dyDescent="0.25">
      <c r="A12" s="14">
        <v>35</v>
      </c>
      <c r="B12" s="14">
        <v>150</v>
      </c>
      <c r="C12" s="16">
        <f>Input!BY14</f>
        <v>1</v>
      </c>
      <c r="D12" s="16">
        <f>Input!BZ14</f>
        <v>7</v>
      </c>
      <c r="E12" s="16">
        <f>Input!CA14</f>
        <v>8</v>
      </c>
      <c r="F12" s="16">
        <f>Input!CB14</f>
        <v>8</v>
      </c>
      <c r="G12" s="10">
        <f t="shared" si="0"/>
        <v>3.0182791220769767</v>
      </c>
      <c r="H12" s="10">
        <f t="shared" si="5"/>
        <v>4.0734506146118115</v>
      </c>
      <c r="I12" s="10">
        <f t="shared" si="1"/>
        <v>7.4098683844291626</v>
      </c>
      <c r="J12" s="10">
        <f t="shared" si="6"/>
        <v>0.16799209255457184</v>
      </c>
      <c r="K12" s="10">
        <f t="shared" si="2"/>
        <v>9.0660916490173218</v>
      </c>
      <c r="L12" s="10">
        <f t="shared" si="7"/>
        <v>1.1365514041044724</v>
      </c>
      <c r="M12" s="10">
        <f t="shared" si="3"/>
        <v>8.3450752989535992</v>
      </c>
      <c r="N12" s="8">
        <f t="shared" si="4"/>
        <v>0.11907696194791588</v>
      </c>
      <c r="O12" s="11" t="s">
        <v>15</v>
      </c>
      <c r="P12" s="17">
        <f t="array" ref="P12">1-P10/(SUMIF(wrnGrasNat,"&lt;&gt;#N/A")-P8)^2</f>
        <v>0.99872570832000684</v>
      </c>
      <c r="Q12" s="11"/>
      <c r="R12" s="17">
        <f t="array" ref="R12">1-R10/(SUMIF(wrnGrasDroog,"&lt;&gt;#N/A")-R8)^2</f>
        <v>0.99978533092912447</v>
      </c>
      <c r="S12" s="23"/>
      <c r="T12" s="17">
        <f t="array" ref="T12">1-T10/(SUMIF(wrnBouwNat,"&lt;&gt;#N/A")-T8)^2</f>
        <v>0.99767806101169365</v>
      </c>
      <c r="U12" s="23"/>
      <c r="V12" s="17">
        <f t="array" ref="V12">1-V10/(SUMIF(wrnBouwDroog,"&lt;&gt;#N/A")-V8)^2</f>
        <v>0.99985161288917679</v>
      </c>
    </row>
    <row r="13" spans="1:22" x14ac:dyDescent="0.25">
      <c r="A13" s="14">
        <v>60</v>
      </c>
      <c r="B13" s="14">
        <v>170</v>
      </c>
      <c r="C13" s="16">
        <f>Input!BY15</f>
        <v>0</v>
      </c>
      <c r="D13" s="16">
        <f>Input!BZ15</f>
        <v>13</v>
      </c>
      <c r="E13" s="16">
        <f>Input!CA15</f>
        <v>3</v>
      </c>
      <c r="F13" s="16">
        <f>Input!CB15</f>
        <v>14</v>
      </c>
      <c r="G13" s="10">
        <f t="shared" ref="G13:G15" si="8">MIN(MAX(0,AgrasNT+BgrasNT*10000*(A13+60)^-3+CgrasNT*EXP(-0.2*B13)),40)</f>
        <v>0</v>
      </c>
      <c r="H13" s="10">
        <f t="shared" si="5"/>
        <v>0</v>
      </c>
      <c r="I13" s="10">
        <f t="shared" ref="I13:I15" si="9">MAX(MIN(Agras*(1-(1/(1+(MAX(Bgras*(B13-Cgras),0.01))^Dgras))),40),0)</f>
        <v>13.101171970048011</v>
      </c>
      <c r="J13" s="10">
        <f t="shared" si="6"/>
        <v>1.0235767523395575E-2</v>
      </c>
      <c r="K13" s="10">
        <f t="shared" ref="K13:K15" si="10">MIN(MAX(AbouwNT+BbouwNT*10000*(A13+60)^-2+CbouwNT*EXP(-0.2*B13),0),45)</f>
        <v>4.1884050741208778</v>
      </c>
      <c r="L13" s="10">
        <f t="shared" si="7"/>
        <v>1.4123066201962491</v>
      </c>
      <c r="M13" s="10">
        <f t="shared" ref="M13:M15" si="11">MAX(MIN(Abouw*(1-(1/(1+(MAX(Bbouw*(B13-Cbouw),0.01))^Dbouw))),40),0)</f>
        <v>14.203387731659395</v>
      </c>
      <c r="N13" s="8">
        <f t="shared" si="4"/>
        <v>4.136656938955427E-2</v>
      </c>
      <c r="O13" s="11" t="s">
        <v>17</v>
      </c>
      <c r="P13" s="12">
        <f>TINV(0.05,P9)</f>
        <v>2.2009851600916384</v>
      </c>
      <c r="Q13" s="11"/>
      <c r="R13" s="12">
        <f>TINV(0.05,R9)</f>
        <v>2.2281388519862744</v>
      </c>
      <c r="S13" s="23"/>
      <c r="T13" s="28">
        <f>TINV(0.05,T9)</f>
        <v>2.3646242515927849</v>
      </c>
      <c r="U13" s="23"/>
      <c r="V13" s="28">
        <f>TINV(0.05,V9)</f>
        <v>2.4469118511449697</v>
      </c>
    </row>
    <row r="14" spans="1:22" x14ac:dyDescent="0.25">
      <c r="A14" s="14">
        <v>100</v>
      </c>
      <c r="B14" s="14">
        <v>200</v>
      </c>
      <c r="C14" s="16">
        <f>Input!BY16</f>
        <v>0</v>
      </c>
      <c r="D14" s="16">
        <f>Input!BZ16</f>
        <v>20</v>
      </c>
      <c r="E14" s="16">
        <f>Input!CA16</f>
        <v>2</v>
      </c>
      <c r="F14" s="16">
        <f>Input!CB16</f>
        <v>21</v>
      </c>
      <c r="G14" s="10">
        <f t="shared" si="8"/>
        <v>0</v>
      </c>
      <c r="H14" s="10">
        <f t="shared" si="5"/>
        <v>0</v>
      </c>
      <c r="I14" s="10">
        <f t="shared" si="9"/>
        <v>19.511759801648918</v>
      </c>
      <c r="J14" s="10">
        <f t="shared" si="6"/>
        <v>0.23837849128590433</v>
      </c>
      <c r="K14" s="10">
        <f t="shared" si="10"/>
        <v>0.60596796839262523</v>
      </c>
      <c r="L14" s="10">
        <f t="shared" si="7"/>
        <v>1.9433253051473844</v>
      </c>
      <c r="M14" s="10">
        <f t="shared" si="11"/>
        <v>20.541463719572263</v>
      </c>
      <c r="N14" s="8">
        <f t="shared" si="4"/>
        <v>0.21025552046850393</v>
      </c>
      <c r="O14" s="11" t="s">
        <v>16</v>
      </c>
      <c r="P14" s="12">
        <f>P13*P11</f>
        <v>2.3757146056552152</v>
      </c>
      <c r="Q14" s="11"/>
      <c r="R14" s="12">
        <f>R13*R11</f>
        <v>0.69978586600051551</v>
      </c>
      <c r="S14" s="23"/>
      <c r="T14" s="28">
        <f>T13*T11</f>
        <v>4.7674499483045762</v>
      </c>
      <c r="U14" s="23"/>
      <c r="V14" s="28">
        <f>V13*V11</f>
        <v>0.85423606074816094</v>
      </c>
    </row>
    <row r="15" spans="1:22" x14ac:dyDescent="0.25">
      <c r="A15" s="14">
        <v>160</v>
      </c>
      <c r="B15" s="14">
        <v>260</v>
      </c>
      <c r="C15" s="16">
        <f>Input!BY17</f>
        <v>0</v>
      </c>
      <c r="D15" s="16">
        <f>Input!BZ17</f>
        <v>23</v>
      </c>
      <c r="E15" s="16">
        <f>Input!CA17</f>
        <v>2</v>
      </c>
      <c r="F15" s="16">
        <f>Input!CB17</f>
        <v>24</v>
      </c>
      <c r="G15" s="10">
        <f t="shared" si="8"/>
        <v>0</v>
      </c>
      <c r="H15" s="10">
        <f t="shared" si="5"/>
        <v>0</v>
      </c>
      <c r="I15" s="10">
        <f t="shared" si="9"/>
        <v>23.326463999561931</v>
      </c>
      <c r="J15" s="10">
        <f t="shared" si="6"/>
        <v>0.10657874300997217</v>
      </c>
      <c r="K15" s="10">
        <f t="shared" si="10"/>
        <v>0</v>
      </c>
      <c r="L15" s="10">
        <f t="shared" si="7"/>
        <v>4</v>
      </c>
      <c r="M15" s="10">
        <f t="shared" si="11"/>
        <v>24.302631890613739</v>
      </c>
      <c r="N15" s="8">
        <f t="shared" si="4"/>
        <v>9.1586061216446135E-2</v>
      </c>
      <c r="O15" s="22"/>
      <c r="P15" s="22"/>
      <c r="Q15" s="11"/>
      <c r="R15" s="22"/>
      <c r="S15" s="27"/>
      <c r="T15" s="27"/>
      <c r="U15" s="27"/>
      <c r="V15" s="27"/>
    </row>
  </sheetData>
  <pageMargins left="0.7" right="0.7" top="0.75" bottom="0.75" header="0.3" footer="0.3"/>
  <drawing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A1:V15"/>
  <sheetViews>
    <sheetView topLeftCell="B1" zoomScale="93" zoomScaleNormal="93" workbookViewId="0">
      <selection activeCell="C2" sqref="C2:F15"/>
    </sheetView>
    <sheetView workbookViewId="1"/>
  </sheetViews>
  <sheetFormatPr defaultRowHeight="15" x14ac:dyDescent="0.25"/>
  <cols>
    <col min="1" max="1" width="4.85546875" bestFit="1" customWidth="1"/>
    <col min="2" max="2" width="4.42578125" bestFit="1" customWidth="1"/>
    <col min="3" max="3" width="10" style="1" bestFit="1" customWidth="1"/>
    <col min="4" max="4" width="10.140625" style="1" bestFit="1" customWidth="1"/>
    <col min="5" max="5" width="11.140625" style="1" bestFit="1" customWidth="1"/>
    <col min="6" max="6" width="11.28515625" style="1" bestFit="1" customWidth="1"/>
    <col min="7" max="7" width="13.140625" style="32" bestFit="1" customWidth="1"/>
    <col min="8" max="8" width="7.42578125" style="32" hidden="1" customWidth="1"/>
    <col min="9" max="9" width="13.28515625" style="32" bestFit="1" customWidth="1"/>
    <col min="10" max="10" width="7.42578125" style="32" hidden="1" customWidth="1"/>
    <col min="11" max="11" width="14.28515625" style="32" bestFit="1" customWidth="1"/>
    <col min="12" max="12" width="7.42578125" style="32" hidden="1" customWidth="1"/>
    <col min="13" max="13" width="14.42578125" style="32" bestFit="1" customWidth="1"/>
    <col min="14" max="14" width="7.42578125" style="9" hidden="1" customWidth="1"/>
    <col min="15" max="15" width="10.85546875" bestFit="1" customWidth="1"/>
    <col min="16" max="16" width="10.7109375" customWidth="1"/>
    <col min="17" max="17" width="10.85546875" style="1" bestFit="1" customWidth="1"/>
    <col min="18" max="18" width="10.85546875" bestFit="1" customWidth="1"/>
    <col min="19" max="20" width="10.5703125" customWidth="1"/>
    <col min="22" max="22" width="10.85546875" bestFit="1" customWidth="1"/>
  </cols>
  <sheetData>
    <row r="1" spans="1:22" s="3" customFormat="1" x14ac:dyDescent="0.25">
      <c r="A1" s="13" t="s">
        <v>0</v>
      </c>
      <c r="B1" s="13" t="s">
        <v>1</v>
      </c>
      <c r="C1" s="5" t="s">
        <v>5</v>
      </c>
      <c r="D1" s="5" t="s">
        <v>2</v>
      </c>
      <c r="E1" s="5" t="s">
        <v>3</v>
      </c>
      <c r="F1" s="5" t="s">
        <v>4</v>
      </c>
      <c r="G1" s="31" t="s">
        <v>18</v>
      </c>
      <c r="H1" s="31" t="s">
        <v>116</v>
      </c>
      <c r="I1" s="31" t="s">
        <v>10</v>
      </c>
      <c r="J1" s="31" t="s">
        <v>116</v>
      </c>
      <c r="K1" s="31" t="s">
        <v>22</v>
      </c>
      <c r="L1" s="31" t="s">
        <v>116</v>
      </c>
      <c r="M1" s="31" t="s">
        <v>23</v>
      </c>
      <c r="N1" s="2" t="s">
        <v>116</v>
      </c>
      <c r="O1" s="5" t="s">
        <v>5</v>
      </c>
      <c r="P1" s="13"/>
      <c r="Q1" s="5" t="s">
        <v>2</v>
      </c>
      <c r="R1" s="5"/>
      <c r="S1" s="15" t="str">
        <f>E1</f>
        <v>Bouwla-nat</v>
      </c>
      <c r="T1" s="13"/>
      <c r="U1" s="13" t="str">
        <f>F1</f>
        <v>Bouwla-dro</v>
      </c>
      <c r="V1" s="13"/>
    </row>
    <row r="2" spans="1:22" x14ac:dyDescent="0.25">
      <c r="A2" s="14">
        <v>5</v>
      </c>
      <c r="B2" s="14">
        <v>70</v>
      </c>
      <c r="C2" s="16">
        <f>Input!CC4</f>
        <v>25</v>
      </c>
      <c r="D2" s="16">
        <f>Input!CD4</f>
        <v>0</v>
      </c>
      <c r="E2" s="16" t="e">
        <f>Input!CE4</f>
        <v>#N/A</v>
      </c>
      <c r="F2" s="16" t="e">
        <f>Input!CF4</f>
        <v>#N/A</v>
      </c>
      <c r="G2" s="10">
        <f t="shared" ref="G2:G12" si="0">MIN(MAX(0,AgrasNT+BgrasNT*10000*(A2+60)^-3+CgrasNT*EXP(-0.2*B2)),40)</f>
        <v>24.6873083101502</v>
      </c>
      <c r="H2" s="10">
        <f>(G2-C2)^2</f>
        <v>9.777609290112324E-2</v>
      </c>
      <c r="I2" s="10">
        <f t="shared" ref="I2:I12" si="1">MAX(MIN(Agras*(1-(1/(1+(MAX(Bgras*(B2-Cgras),0.01))^Dgras))),40),0)</f>
        <v>2.9223944204357366E-3</v>
      </c>
      <c r="J2" s="10">
        <f>(I2-D2)^2</f>
        <v>8.5403891485939247E-6</v>
      </c>
      <c r="K2" s="10">
        <f t="shared" ref="K2:K12" si="2">MIN(MAX(AbouwNT+BbouwNT*10000*(A2+60)^-2+CbouwNT*EXP(-0.2*B2),0),45)</f>
        <v>45</v>
      </c>
      <c r="L2" s="10" t="e">
        <f>(K2-E2)^2</f>
        <v>#N/A</v>
      </c>
      <c r="M2" s="10">
        <f t="shared" ref="M2:M12" si="3">MAX(MIN(Abouw*(1-(1/(1+(MAX(Bbouw*(B2-Cbouw),0.01))^Dbouw))),40),0)</f>
        <v>6.5591393666963871E-3</v>
      </c>
      <c r="N2" s="8" t="e">
        <f t="shared" ref="N2:N15" si="4">(M2-F2)^2</f>
        <v>#N/A</v>
      </c>
      <c r="O2" s="11" t="s">
        <v>19</v>
      </c>
      <c r="P2" s="18">
        <v>-4</v>
      </c>
      <c r="Q2" s="11" t="s">
        <v>6</v>
      </c>
      <c r="R2" s="18">
        <v>24</v>
      </c>
      <c r="S2" s="23" t="s">
        <v>24</v>
      </c>
      <c r="T2" s="24">
        <v>-4</v>
      </c>
      <c r="U2" s="23" t="s">
        <v>28</v>
      </c>
      <c r="V2" s="24">
        <v>25</v>
      </c>
    </row>
    <row r="3" spans="1:22" x14ac:dyDescent="0.25">
      <c r="A3" s="14">
        <v>10</v>
      </c>
      <c r="B3" s="14">
        <v>70</v>
      </c>
      <c r="C3" s="16">
        <f>Input!CC5</f>
        <v>20</v>
      </c>
      <c r="D3" s="16">
        <f>Input!CD5</f>
        <v>0</v>
      </c>
      <c r="E3" s="16" t="e">
        <f>Input!CE5</f>
        <v>#N/A</v>
      </c>
      <c r="F3" s="16" t="e">
        <f>Input!CF5</f>
        <v>#N/A</v>
      </c>
      <c r="G3" s="10">
        <f t="shared" si="0"/>
        <v>20.018534022152753</v>
      </c>
      <c r="H3" s="10">
        <f t="shared" ref="H3:H15" si="5">(G3-C3)^2</f>
        <v>3.4350997715874778E-4</v>
      </c>
      <c r="I3" s="10">
        <f t="shared" si="1"/>
        <v>2.9223944204357366E-3</v>
      </c>
      <c r="J3" s="10">
        <f t="shared" ref="J3:J15" si="6">(I3-D3)^2</f>
        <v>8.5403891485939247E-6</v>
      </c>
      <c r="K3" s="10">
        <f t="shared" si="2"/>
        <v>45</v>
      </c>
      <c r="L3" s="10" t="e">
        <f t="shared" ref="L3:L15" si="7">(K3-E3)^2</f>
        <v>#N/A</v>
      </c>
      <c r="M3" s="10">
        <f t="shared" si="3"/>
        <v>6.5591393666963871E-3</v>
      </c>
      <c r="N3" s="8" t="e">
        <f t="shared" si="4"/>
        <v>#N/A</v>
      </c>
      <c r="O3" s="11" t="s">
        <v>20</v>
      </c>
      <c r="P3" s="18">
        <v>643.19065977706157</v>
      </c>
      <c r="Q3" s="11" t="s">
        <v>7</v>
      </c>
      <c r="R3" s="29">
        <v>5.3112339764428123E-3</v>
      </c>
      <c r="S3" s="23" t="s">
        <v>25</v>
      </c>
      <c r="T3" s="24">
        <v>12.646789586787119</v>
      </c>
      <c r="U3" s="23" t="s">
        <v>29</v>
      </c>
      <c r="V3" s="30">
        <v>5.2450498461958928E-3</v>
      </c>
    </row>
    <row r="4" spans="1:22" x14ac:dyDescent="0.25">
      <c r="A4" s="14">
        <v>15</v>
      </c>
      <c r="B4" s="14">
        <v>70</v>
      </c>
      <c r="C4" s="16">
        <f>Input!CC6</f>
        <v>16</v>
      </c>
      <c r="D4" s="16">
        <f>Input!CD6</f>
        <v>0</v>
      </c>
      <c r="E4" s="16" t="e">
        <f>Input!CE6</f>
        <v>#N/A</v>
      </c>
      <c r="F4" s="16" t="e">
        <f>Input!CF6</f>
        <v>#N/A</v>
      </c>
      <c r="G4" s="10">
        <f t="shared" si="0"/>
        <v>16.512620567283292</v>
      </c>
      <c r="H4" s="10">
        <f t="shared" si="5"/>
        <v>0.26277984600184451</v>
      </c>
      <c r="I4" s="10">
        <f t="shared" si="1"/>
        <v>2.9223944204357366E-3</v>
      </c>
      <c r="J4" s="10">
        <f t="shared" si="6"/>
        <v>8.5403891485939247E-6</v>
      </c>
      <c r="K4" s="10">
        <f t="shared" si="2"/>
        <v>45</v>
      </c>
      <c r="L4" s="10" t="e">
        <f t="shared" si="7"/>
        <v>#N/A</v>
      </c>
      <c r="M4" s="10">
        <f t="shared" si="3"/>
        <v>6.5591393666963871E-3</v>
      </c>
      <c r="N4" s="8" t="e">
        <f t="shared" si="4"/>
        <v>#N/A</v>
      </c>
      <c r="O4" s="11" t="s">
        <v>21</v>
      </c>
      <c r="P4" s="19">
        <v>6333659.4659241894</v>
      </c>
      <c r="Q4" s="11" t="s">
        <v>8</v>
      </c>
      <c r="R4" s="18">
        <v>1.5068723630667505E-2</v>
      </c>
      <c r="S4" s="23" t="s">
        <v>26</v>
      </c>
      <c r="T4" s="25">
        <v>9688062771.2430897</v>
      </c>
      <c r="U4" s="23" t="s">
        <v>30</v>
      </c>
      <c r="V4" s="24">
        <v>6.8471213260596817E-4</v>
      </c>
    </row>
    <row r="5" spans="1:22" x14ac:dyDescent="0.25">
      <c r="A5" s="14">
        <v>25</v>
      </c>
      <c r="B5" s="14">
        <v>75</v>
      </c>
      <c r="C5" s="16">
        <f>Input!CC7</f>
        <v>9</v>
      </c>
      <c r="D5" s="16">
        <f>Input!CD7</f>
        <v>0</v>
      </c>
      <c r="E5" s="16" t="e">
        <f>Input!CE7</f>
        <v>#N/A</v>
      </c>
      <c r="F5" s="16" t="e">
        <f>Input!CF7</f>
        <v>#N/A</v>
      </c>
      <c r="G5" s="10">
        <f t="shared" si="0"/>
        <v>8.4107668559965241</v>
      </c>
      <c r="H5" s="10">
        <f t="shared" si="5"/>
        <v>0.347195697992221</v>
      </c>
      <c r="I5" s="10">
        <f t="shared" si="1"/>
        <v>5.4782330804945545E-3</v>
      </c>
      <c r="J5" s="10">
        <f t="shared" si="6"/>
        <v>3.0011037684224855E-5</v>
      </c>
      <c r="K5" s="10">
        <f t="shared" si="2"/>
        <v>45</v>
      </c>
      <c r="L5" s="10" t="e">
        <f t="shared" si="7"/>
        <v>#N/A</v>
      </c>
      <c r="M5" s="10">
        <f t="shared" si="3"/>
        <v>1.1570035250044186E-2</v>
      </c>
      <c r="N5" s="8" t="e">
        <f t="shared" si="4"/>
        <v>#N/A</v>
      </c>
      <c r="O5" s="11"/>
      <c r="P5" s="21"/>
      <c r="Q5" s="11" t="s">
        <v>9</v>
      </c>
      <c r="R5" s="20">
        <v>9.1075367433030596</v>
      </c>
      <c r="S5" s="27"/>
      <c r="T5" s="27"/>
      <c r="U5" s="23" t="s">
        <v>27</v>
      </c>
      <c r="V5" s="26">
        <v>8.229173791129945</v>
      </c>
    </row>
    <row r="6" spans="1:22" x14ac:dyDescent="0.25">
      <c r="A6" s="14">
        <v>10</v>
      </c>
      <c r="B6" s="14">
        <v>105</v>
      </c>
      <c r="C6" s="16">
        <f>Input!CC8</f>
        <v>16</v>
      </c>
      <c r="D6" s="16">
        <f>Input!CD8</f>
        <v>0</v>
      </c>
      <c r="E6" s="16">
        <f>Input!CE8</f>
        <v>31</v>
      </c>
      <c r="F6" s="16">
        <f>Input!CF8</f>
        <v>0</v>
      </c>
      <c r="G6" s="10">
        <f t="shared" si="0"/>
        <v>14.756716814777644</v>
      </c>
      <c r="H6" s="10">
        <f t="shared" si="5"/>
        <v>1.5457530786566485</v>
      </c>
      <c r="I6" s="10">
        <f t="shared" si="1"/>
        <v>0.11687271950469835</v>
      </c>
      <c r="J6" s="10">
        <f t="shared" si="6"/>
        <v>1.3659232564423899E-2</v>
      </c>
      <c r="K6" s="10">
        <f t="shared" si="2"/>
        <v>29.155806806147925</v>
      </c>
      <c r="L6" s="10">
        <f t="shared" si="7"/>
        <v>3.4010485362503156</v>
      </c>
      <c r="M6" s="10">
        <f t="shared" si="3"/>
        <v>0.18317418511337169</v>
      </c>
      <c r="N6" s="8">
        <f t="shared" si="4"/>
        <v>3.3552782091947758E-2</v>
      </c>
      <c r="O6" s="11"/>
      <c r="P6" s="21"/>
      <c r="Q6" s="11"/>
      <c r="R6" s="20"/>
      <c r="S6" s="27"/>
      <c r="T6" s="27"/>
      <c r="U6" s="23"/>
      <c r="V6" s="26"/>
    </row>
    <row r="7" spans="1:22" x14ac:dyDescent="0.25">
      <c r="A7" s="14">
        <v>15</v>
      </c>
      <c r="B7" s="14">
        <v>105</v>
      </c>
      <c r="C7" s="16">
        <f>Input!CC9</f>
        <v>12</v>
      </c>
      <c r="D7" s="16">
        <f>Input!CD9</f>
        <v>0</v>
      </c>
      <c r="E7" s="16">
        <f>Input!CE9</f>
        <v>26</v>
      </c>
      <c r="F7" s="16">
        <f>Input!CF9</f>
        <v>0</v>
      </c>
      <c r="G7" s="10">
        <f t="shared" si="0"/>
        <v>11.250803359908181</v>
      </c>
      <c r="H7" s="10">
        <f t="shared" si="5"/>
        <v>0.56129560552487068</v>
      </c>
      <c r="I7" s="10">
        <f t="shared" si="1"/>
        <v>0.11687271950469835</v>
      </c>
      <c r="J7" s="10">
        <f t="shared" si="6"/>
        <v>1.3659232564423899E-2</v>
      </c>
      <c r="K7" s="10">
        <f t="shared" si="2"/>
        <v>25.829213626856983</v>
      </c>
      <c r="L7" s="10">
        <f t="shared" si="7"/>
        <v>2.9167985251345698E-2</v>
      </c>
      <c r="M7" s="10">
        <f t="shared" si="3"/>
        <v>0.18317418511337169</v>
      </c>
      <c r="N7" s="8">
        <f t="shared" si="4"/>
        <v>3.3552782091947758E-2</v>
      </c>
      <c r="O7" s="22"/>
      <c r="P7" s="22"/>
      <c r="Q7" s="11"/>
      <c r="R7" s="22"/>
      <c r="S7" s="27"/>
      <c r="T7" s="27"/>
      <c r="U7" s="27"/>
      <c r="V7" s="27"/>
    </row>
    <row r="8" spans="1:22" x14ac:dyDescent="0.25">
      <c r="A8" s="14">
        <v>20</v>
      </c>
      <c r="B8" s="14">
        <v>105</v>
      </c>
      <c r="C8" s="16">
        <f>Input!CC10</f>
        <v>9</v>
      </c>
      <c r="D8" s="16">
        <f>Input!CD10</f>
        <v>0</v>
      </c>
      <c r="E8" s="16">
        <f>Input!CE10</f>
        <v>22</v>
      </c>
      <c r="F8" s="16">
        <f>Input!CF10</f>
        <v>0</v>
      </c>
      <c r="G8" s="10">
        <f t="shared" si="0"/>
        <v>8.5671201093337537</v>
      </c>
      <c r="H8" s="10">
        <f t="shared" si="5"/>
        <v>0.18738499974322137</v>
      </c>
      <c r="I8" s="10">
        <f t="shared" si="1"/>
        <v>0.11687271950469835</v>
      </c>
      <c r="J8" s="10">
        <f t="shared" si="6"/>
        <v>1.3659232564423899E-2</v>
      </c>
      <c r="K8" s="10">
        <f t="shared" si="2"/>
        <v>23.106640868590311</v>
      </c>
      <c r="L8" s="10">
        <f t="shared" si="7"/>
        <v>1.2246540120343186</v>
      </c>
      <c r="M8" s="10">
        <f t="shared" si="3"/>
        <v>0.18317418511337169</v>
      </c>
      <c r="N8" s="8">
        <f t="shared" si="4"/>
        <v>3.3552782091947758E-2</v>
      </c>
      <c r="O8" s="11" t="s">
        <v>11</v>
      </c>
      <c r="P8" s="12">
        <f>AVERAGEIF(wrnGrasNat,"&lt;&gt;#N/A")</f>
        <v>8.3571428571428577</v>
      </c>
      <c r="Q8" s="11"/>
      <c r="R8" s="12">
        <f>AVERAGEIF(wrnGrasDroog,"&lt;&gt;#N/A")</f>
        <v>3.5</v>
      </c>
      <c r="S8" s="23"/>
      <c r="T8" s="28">
        <f>AVERAGEIF(wrnBouwNat,"&lt;&gt;#N/A")</f>
        <v>13.1</v>
      </c>
      <c r="U8" s="23"/>
      <c r="V8" s="28">
        <f>AVERAGEIF(wrnBouwDroog,"&lt;&gt;#N/A")</f>
        <v>5</v>
      </c>
    </row>
    <row r="9" spans="1:22" x14ac:dyDescent="0.25">
      <c r="A9" s="14">
        <v>30</v>
      </c>
      <c r="B9" s="14">
        <v>110</v>
      </c>
      <c r="C9" s="16">
        <f>Input!CC11</f>
        <v>4</v>
      </c>
      <c r="D9" s="16">
        <f>Input!CD11</f>
        <v>0</v>
      </c>
      <c r="E9" s="16">
        <f>Input!CE11</f>
        <v>15</v>
      </c>
      <c r="F9" s="16">
        <f>Input!CF11</f>
        <v>0</v>
      </c>
      <c r="G9" s="10">
        <f t="shared" si="0"/>
        <v>4.8246838978173949</v>
      </c>
      <c r="H9" s="10">
        <f t="shared" si="5"/>
        <v>0.68010353131929147</v>
      </c>
      <c r="I9" s="10">
        <f t="shared" si="1"/>
        <v>0.17808507049593203</v>
      </c>
      <c r="J9" s="10">
        <f t="shared" si="6"/>
        <v>3.1714292333541082E-2</v>
      </c>
      <c r="K9" s="10">
        <f t="shared" si="2"/>
        <v>14.315774675724349</v>
      </c>
      <c r="L9" s="10">
        <f t="shared" si="7"/>
        <v>0.46816429438012019</v>
      </c>
      <c r="M9" s="10">
        <f t="shared" si="3"/>
        <v>0.26769536856794118</v>
      </c>
      <c r="N9" s="8">
        <f t="shared" si="4"/>
        <v>7.1660810352725868E-2</v>
      </c>
      <c r="O9" s="11" t="s">
        <v>12</v>
      </c>
      <c r="P9" s="12">
        <f>COUNT(wrnGrasNat)-COUNT(prmGrasNat)</f>
        <v>11</v>
      </c>
      <c r="Q9" s="11"/>
      <c r="R9" s="12">
        <f>COUNT(wrnGrasDroog)-COUNT(prmGrasDroog)</f>
        <v>10</v>
      </c>
      <c r="S9" s="23"/>
      <c r="T9" s="28">
        <f>COUNT(wrnBouwNat)-COUNT(prmBouwNat)</f>
        <v>7</v>
      </c>
      <c r="U9" s="23"/>
      <c r="V9" s="28">
        <f>COUNT(wrnBouwDroog)-COUNT(prmBouwDroog)</f>
        <v>6</v>
      </c>
    </row>
    <row r="10" spans="1:22" x14ac:dyDescent="0.25">
      <c r="A10" s="14">
        <v>50</v>
      </c>
      <c r="B10" s="14">
        <v>110</v>
      </c>
      <c r="C10" s="16">
        <f>Input!CC12</f>
        <v>0</v>
      </c>
      <c r="D10" s="16">
        <f>Input!CD12</f>
        <v>0</v>
      </c>
      <c r="E10" s="16">
        <f>Input!CE12</f>
        <v>6</v>
      </c>
      <c r="F10" s="16">
        <f>Input!CF12</f>
        <v>0</v>
      </c>
      <c r="G10" s="10">
        <f t="shared" si="0"/>
        <v>0.83415337902070386</v>
      </c>
      <c r="H10" s="10">
        <f t="shared" si="5"/>
        <v>0.69581185973165804</v>
      </c>
      <c r="I10" s="10">
        <f t="shared" si="1"/>
        <v>0.17808507049593203</v>
      </c>
      <c r="J10" s="10">
        <f t="shared" si="6"/>
        <v>3.1714292333541082E-2</v>
      </c>
      <c r="K10" s="10">
        <f t="shared" si="2"/>
        <v>9.1543464186946117</v>
      </c>
      <c r="L10" s="10">
        <f t="shared" si="7"/>
        <v>9.9499013291315226</v>
      </c>
      <c r="M10" s="10">
        <f t="shared" si="3"/>
        <v>0.26769536856794118</v>
      </c>
      <c r="N10" s="8">
        <f t="shared" si="4"/>
        <v>7.1660810352725868E-2</v>
      </c>
      <c r="O10" s="11" t="s">
        <v>14</v>
      </c>
      <c r="P10" s="12">
        <f>SUMIF(SQRgrasNat,"&lt;&gt;#N/A")</f>
        <v>12.808330770957285</v>
      </c>
      <c r="Q10" s="11"/>
      <c r="R10" s="12">
        <f>SUMIF(SQRgraDrg,"&lt;&gt;#N/A")</f>
        <v>0.59987121832160872</v>
      </c>
      <c r="S10" s="23"/>
      <c r="T10" s="28">
        <f>SUMIF(SQRbouwNat,"&lt;&gt;#N/A")</f>
        <v>22.075882374989849</v>
      </c>
      <c r="U10" s="23"/>
      <c r="V10" s="28">
        <f>SUMIF(SQRbouwDroog,"&lt;&gt;#N/A")</f>
        <v>0.31968067874211775</v>
      </c>
    </row>
    <row r="11" spans="1:22" x14ac:dyDescent="0.25">
      <c r="A11" s="14">
        <v>25</v>
      </c>
      <c r="B11" s="14">
        <v>140</v>
      </c>
      <c r="C11" s="16">
        <f>Input!CC13</f>
        <v>5</v>
      </c>
      <c r="D11" s="16">
        <f>Input!CD13</f>
        <v>1</v>
      </c>
      <c r="E11" s="16">
        <f>Input!CE13</f>
        <v>14</v>
      </c>
      <c r="F11" s="16">
        <f>Input!CF13</f>
        <v>2</v>
      </c>
      <c r="G11" s="10">
        <f t="shared" si="0"/>
        <v>6.4732901074475286</v>
      </c>
      <c r="H11" s="10">
        <f t="shared" si="5"/>
        <v>2.1705837407027504</v>
      </c>
      <c r="I11" s="10">
        <f t="shared" si="1"/>
        <v>1.5121535251185927</v>
      </c>
      <c r="J11" s="10">
        <f t="shared" si="6"/>
        <v>0.26230123329140093</v>
      </c>
      <c r="K11" s="10">
        <f t="shared" si="2"/>
        <v>13.510905754761955</v>
      </c>
      <c r="L11" s="10">
        <f t="shared" si="7"/>
        <v>0.23921318072497258</v>
      </c>
      <c r="M11" s="10">
        <f t="shared" si="3"/>
        <v>1.8250908165971136</v>
      </c>
      <c r="N11" s="8">
        <f t="shared" si="4"/>
        <v>3.0593222438664556E-2</v>
      </c>
      <c r="O11" s="11" t="s">
        <v>13</v>
      </c>
      <c r="P11" s="12">
        <f>SQRT(P10/P9)</f>
        <v>1.0790707606318792</v>
      </c>
      <c r="Q11" s="11"/>
      <c r="R11" s="12">
        <f>SQRT(R10/R9)</f>
        <v>0.24492268541758411</v>
      </c>
      <c r="S11" s="23"/>
      <c r="T11" s="28">
        <f>SQRT(T10/T9)</f>
        <v>1.7758652770245289</v>
      </c>
      <c r="U11" s="23"/>
      <c r="V11" s="28">
        <f>SQRT(V10/V9)</f>
        <v>0.23082485378244322</v>
      </c>
    </row>
    <row r="12" spans="1:22" x14ac:dyDescent="0.25">
      <c r="A12" s="14">
        <v>35</v>
      </c>
      <c r="B12" s="14">
        <v>150</v>
      </c>
      <c r="C12" s="16">
        <f>Input!CC14</f>
        <v>1</v>
      </c>
      <c r="D12" s="16">
        <f>Input!CD14</f>
        <v>3</v>
      </c>
      <c r="E12" s="16">
        <f>Input!CE14</f>
        <v>9</v>
      </c>
      <c r="F12" s="16">
        <f>Input!CF14</f>
        <v>3</v>
      </c>
      <c r="G12" s="10">
        <f t="shared" si="0"/>
        <v>3.5018598698581216</v>
      </c>
      <c r="H12" s="10">
        <f t="shared" si="5"/>
        <v>6.2593028084064972</v>
      </c>
      <c r="I12" s="10">
        <f t="shared" si="1"/>
        <v>2.6866949676606779</v>
      </c>
      <c r="J12" s="10">
        <f t="shared" si="6"/>
        <v>9.8160043289143642E-2</v>
      </c>
      <c r="K12" s="10">
        <f t="shared" si="2"/>
        <v>10.013969826444866</v>
      </c>
      <c r="L12" s="10">
        <f t="shared" si="7"/>
        <v>1.0281348089406313</v>
      </c>
      <c r="M12" s="10">
        <f t="shared" si="3"/>
        <v>3.0498449997968664</v>
      </c>
      <c r="N12" s="8">
        <f t="shared" si="4"/>
        <v>2.4845240047496123E-3</v>
      </c>
      <c r="O12" s="11" t="s">
        <v>15</v>
      </c>
      <c r="P12" s="17">
        <f t="array" ref="P12">1-P10/(SUMIF(wrnGrasNat,"&lt;&gt;#N/A")-P8)^2</f>
        <v>0.99891484899286054</v>
      </c>
      <c r="Q12" s="11"/>
      <c r="R12" s="17">
        <f t="array" ref="R12">1-R10/(SUMIF(wrnGrasDroog,"&lt;&gt;#N/A")-R8)^2</f>
        <v>0.99971024213581861</v>
      </c>
      <c r="S12" s="23"/>
      <c r="T12" s="17">
        <f t="array" ref="T12">1-T10/(SUMIF(wrnBouwNat,"&lt;&gt;#N/A")-T8)^2</f>
        <v>0.99841185386798015</v>
      </c>
      <c r="U12" s="23"/>
      <c r="V12" s="17">
        <f t="array" ref="V12">1-V10/(SUMIF(wrnBouwDroog,"&lt;&gt;#N/A")-V8)^2</f>
        <v>0.99984213299815206</v>
      </c>
    </row>
    <row r="13" spans="1:22" x14ac:dyDescent="0.25">
      <c r="A13" s="14">
        <v>60</v>
      </c>
      <c r="B13" s="14">
        <v>170</v>
      </c>
      <c r="C13" s="16">
        <f>Input!CC15</f>
        <v>0</v>
      </c>
      <c r="D13" s="16">
        <f>Input!CD15</f>
        <v>7</v>
      </c>
      <c r="E13" s="16">
        <f>Input!CE15</f>
        <v>4</v>
      </c>
      <c r="F13" s="16">
        <f>Input!CF15</f>
        <v>7</v>
      </c>
      <c r="G13" s="10">
        <f t="shared" ref="G13:G15" si="8">MIN(MAX(0,AgrasNT+BgrasNT*10000*(A13+60)^-3+CgrasNT*EXP(-0.2*B13)),40)</f>
        <v>0</v>
      </c>
      <c r="H13" s="10">
        <f t="shared" si="5"/>
        <v>0</v>
      </c>
      <c r="I13" s="10">
        <f t="shared" ref="I13:I15" si="9">MAX(MIN(Agras*(1-(1/(1+(MAX(Bgras*(B13-Cgras),0.01))^Dgras))),40),0)</f>
        <v>6.7854022501896933</v>
      </c>
      <c r="J13" s="10">
        <f t="shared" si="6"/>
        <v>4.6052194223646974E-2</v>
      </c>
      <c r="K13" s="10">
        <f t="shared" ref="K13:K15" si="10">MIN(MAX(AbouwNT+BbouwNT*10000*(A13+60)^-2+CbouwNT*EXP(-0.2*B13),0),45)</f>
        <v>4.7825093730546335</v>
      </c>
      <c r="L13" s="10">
        <f t="shared" si="7"/>
        <v>0.61232091891835561</v>
      </c>
      <c r="M13" s="10">
        <f t="shared" ref="M13:M15" si="11">MAX(MIN(Abouw*(1-(1/(1+(MAX(Bbouw*(B13-Cbouw),0.01))^Dbouw))),40),0)</f>
        <v>7.0038907963810928</v>
      </c>
      <c r="N13" s="8">
        <f t="shared" si="4"/>
        <v>1.5138296479124815E-5</v>
      </c>
      <c r="O13" s="11" t="s">
        <v>17</v>
      </c>
      <c r="P13" s="12">
        <f>TINV(0.05,P9)</f>
        <v>2.2009851600916384</v>
      </c>
      <c r="Q13" s="11"/>
      <c r="R13" s="12">
        <f>TINV(0.05,R9)</f>
        <v>2.2281388519862744</v>
      </c>
      <c r="S13" s="23"/>
      <c r="T13" s="28">
        <f>TINV(0.05,T9)</f>
        <v>2.3646242515927849</v>
      </c>
      <c r="U13" s="23"/>
      <c r="V13" s="28">
        <f>TINV(0.05,V9)</f>
        <v>2.4469118511449697</v>
      </c>
    </row>
    <row r="14" spans="1:22" x14ac:dyDescent="0.25">
      <c r="A14" s="14">
        <v>100</v>
      </c>
      <c r="B14" s="14">
        <v>200</v>
      </c>
      <c r="C14" s="16">
        <f>Input!CC16</f>
        <v>0</v>
      </c>
      <c r="D14" s="16">
        <f>Input!CD16</f>
        <v>15</v>
      </c>
      <c r="E14" s="16">
        <f>Input!CE16</f>
        <v>2</v>
      </c>
      <c r="F14" s="16">
        <f>Input!CF16</f>
        <v>15</v>
      </c>
      <c r="G14" s="10">
        <f t="shared" si="8"/>
        <v>0</v>
      </c>
      <c r="H14" s="10">
        <f t="shared" si="5"/>
        <v>0</v>
      </c>
      <c r="I14" s="10">
        <f t="shared" si="9"/>
        <v>15.215267380337075</v>
      </c>
      <c r="J14" s="10">
        <f t="shared" si="6"/>
        <v>4.6340045037186729E-2</v>
      </c>
      <c r="K14" s="10">
        <f t="shared" si="10"/>
        <v>0.94015222349704053</v>
      </c>
      <c r="L14" s="10">
        <f t="shared" si="7"/>
        <v>1.1232773093582671</v>
      </c>
      <c r="M14" s="10">
        <f t="shared" si="11"/>
        <v>14.929397565050801</v>
      </c>
      <c r="N14" s="8">
        <f t="shared" si="4"/>
        <v>4.9847038207559294E-3</v>
      </c>
      <c r="O14" s="11" t="s">
        <v>16</v>
      </c>
      <c r="P14" s="12">
        <f>P13*P11</f>
        <v>2.3750187308395625</v>
      </c>
      <c r="Q14" s="11"/>
      <c r="R14" s="12">
        <f>R13*R11</f>
        <v>0.54572175111173127</v>
      </c>
      <c r="S14" s="23"/>
      <c r="T14" s="28">
        <f>T13*T11</f>
        <v>4.1992541016137404</v>
      </c>
      <c r="U14" s="23"/>
      <c r="V14" s="28">
        <f>V13*V11</f>
        <v>0.5648080702590651</v>
      </c>
    </row>
    <row r="15" spans="1:22" x14ac:dyDescent="0.25">
      <c r="A15" s="14">
        <v>160</v>
      </c>
      <c r="B15" s="14">
        <v>260</v>
      </c>
      <c r="C15" s="16">
        <f>Input!CC17</f>
        <v>0</v>
      </c>
      <c r="D15" s="16">
        <f>Input!CD17</f>
        <v>23</v>
      </c>
      <c r="E15" s="16">
        <f>Input!CE17</f>
        <v>2</v>
      </c>
      <c r="F15" s="16">
        <f>Input!CF17</f>
        <v>23</v>
      </c>
      <c r="G15" s="10">
        <f t="shared" si="8"/>
        <v>0</v>
      </c>
      <c r="H15" s="10">
        <f t="shared" si="5"/>
        <v>0</v>
      </c>
      <c r="I15" s="10">
        <f t="shared" si="9"/>
        <v>22.793709457524717</v>
      </c>
      <c r="J15" s="10">
        <f t="shared" si="6"/>
        <v>4.2555787914746721E-2</v>
      </c>
      <c r="K15" s="10">
        <f t="shared" si="10"/>
        <v>0</v>
      </c>
      <c r="L15" s="10">
        <f t="shared" si="7"/>
        <v>4</v>
      </c>
      <c r="M15" s="10">
        <f t="shared" si="11"/>
        <v>23.193966809532387</v>
      </c>
      <c r="N15" s="8">
        <f t="shared" si="4"/>
        <v>3.7623123200173463E-2</v>
      </c>
      <c r="O15" s="22"/>
      <c r="P15" s="22"/>
      <c r="Q15" s="11"/>
      <c r="R15" s="22"/>
      <c r="S15" s="27"/>
      <c r="T15" s="27"/>
      <c r="U15" s="27"/>
      <c r="V15" s="27"/>
    </row>
  </sheetData>
  <pageMargins left="0.7" right="0.7" top="0.75" bottom="0.75" header="0.3" footer="0.3"/>
  <drawing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A1:V15"/>
  <sheetViews>
    <sheetView topLeftCell="B1" zoomScale="93" zoomScaleNormal="93" workbookViewId="0">
      <selection activeCell="V3" sqref="V3"/>
    </sheetView>
    <sheetView workbookViewId="1"/>
  </sheetViews>
  <sheetFormatPr defaultRowHeight="15" x14ac:dyDescent="0.25"/>
  <cols>
    <col min="1" max="1" width="4.85546875" bestFit="1" customWidth="1"/>
    <col min="2" max="2" width="4.42578125" bestFit="1" customWidth="1"/>
    <col min="3" max="3" width="10" style="1" bestFit="1" customWidth="1"/>
    <col min="4" max="4" width="10.140625" style="1" bestFit="1" customWidth="1"/>
    <col min="5" max="5" width="11.140625" style="1" bestFit="1" customWidth="1"/>
    <col min="6" max="6" width="11.28515625" style="1" bestFit="1" customWidth="1"/>
    <col min="7" max="7" width="13.140625" style="32" bestFit="1" customWidth="1"/>
    <col min="8" max="8" width="7.42578125" style="32" hidden="1" customWidth="1"/>
    <col min="9" max="9" width="13.28515625" style="32" bestFit="1" customWidth="1"/>
    <col min="10" max="10" width="7.42578125" style="32" hidden="1" customWidth="1"/>
    <col min="11" max="11" width="14.28515625" style="32" bestFit="1" customWidth="1"/>
    <col min="12" max="12" width="7.42578125" style="32" hidden="1" customWidth="1"/>
    <col min="13" max="13" width="14.42578125" style="32" bestFit="1" customWidth="1"/>
    <col min="14" max="14" width="7.42578125" style="9" hidden="1" customWidth="1"/>
    <col min="15" max="15" width="10.85546875" bestFit="1" customWidth="1"/>
    <col min="16" max="16" width="10.7109375" customWidth="1"/>
    <col min="17" max="17" width="10.85546875" style="1" bestFit="1" customWidth="1"/>
    <col min="18" max="18" width="10.85546875" bestFit="1" customWidth="1"/>
    <col min="19" max="20" width="10.5703125" customWidth="1"/>
    <col min="22" max="22" width="10.85546875" bestFit="1" customWidth="1"/>
  </cols>
  <sheetData>
    <row r="1" spans="1:22" s="3" customFormat="1" x14ac:dyDescent="0.25">
      <c r="A1" s="13" t="s">
        <v>0</v>
      </c>
      <c r="B1" s="13" t="s">
        <v>1</v>
      </c>
      <c r="C1" s="5" t="s">
        <v>5</v>
      </c>
      <c r="D1" s="5" t="s">
        <v>2</v>
      </c>
      <c r="E1" s="5" t="s">
        <v>3</v>
      </c>
      <c r="F1" s="5" t="s">
        <v>4</v>
      </c>
      <c r="G1" s="31" t="s">
        <v>18</v>
      </c>
      <c r="H1" s="31" t="s">
        <v>116</v>
      </c>
      <c r="I1" s="31" t="s">
        <v>10</v>
      </c>
      <c r="J1" s="31" t="s">
        <v>116</v>
      </c>
      <c r="K1" s="31" t="s">
        <v>22</v>
      </c>
      <c r="L1" s="31" t="s">
        <v>116</v>
      </c>
      <c r="M1" s="31" t="s">
        <v>23</v>
      </c>
      <c r="N1" s="2" t="s">
        <v>116</v>
      </c>
      <c r="O1" s="5" t="s">
        <v>5</v>
      </c>
      <c r="P1" s="13"/>
      <c r="Q1" s="5" t="s">
        <v>2</v>
      </c>
      <c r="R1" s="5"/>
      <c r="S1" s="15" t="str">
        <f>E1</f>
        <v>Bouwla-nat</v>
      </c>
      <c r="T1" s="13"/>
      <c r="U1" s="13" t="str">
        <f>F1</f>
        <v>Bouwla-dro</v>
      </c>
      <c r="V1" s="13"/>
    </row>
    <row r="2" spans="1:22" x14ac:dyDescent="0.25">
      <c r="A2" s="14">
        <v>5</v>
      </c>
      <c r="B2" s="14">
        <v>70</v>
      </c>
      <c r="C2" s="16">
        <f>Input!CG4</f>
        <v>26</v>
      </c>
      <c r="D2" s="16">
        <f>Input!CH4</f>
        <v>1</v>
      </c>
      <c r="E2" s="16" t="e">
        <f>Input!CI4</f>
        <v>#N/A</v>
      </c>
      <c r="F2" s="16" t="e">
        <f>Input!CJ4</f>
        <v>#N/A</v>
      </c>
      <c r="G2" s="10">
        <f t="shared" ref="G2:G12" si="0">MIN(MAX(0,AgrasNT+BgrasNT*10000*(A2+60)^-3+CgrasNT*EXP(-0.2*B2)),40)</f>
        <v>24.6873083101502</v>
      </c>
      <c r="H2" s="10">
        <f>(G2-C2)^2</f>
        <v>1.7231594726007224</v>
      </c>
      <c r="I2" s="10">
        <f t="shared" ref="I2:I12" si="1">MAX(MIN(Agras*(1-(1/(1+(MAX(Bgras*(B2-Cgras),0.01))^Dgras))),40),0)</f>
        <v>9.806066384978851E-2</v>
      </c>
      <c r="J2" s="10">
        <f>(I2-D2)^2</f>
        <v>0.81349456609508419</v>
      </c>
      <c r="K2" s="10">
        <f t="shared" ref="K2:K12" si="2">MIN(MAX(AbouwNT+BbouwNT*10000*(A2+60)^-2+CbouwNT*EXP(-0.2*B2),0),45)</f>
        <v>45</v>
      </c>
      <c r="L2" s="10" t="e">
        <f>(K2-E2)^2</f>
        <v>#N/A</v>
      </c>
      <c r="M2" s="10">
        <f t="shared" ref="M2:M12" si="3">MAX(MIN(Abouw*(1-(1/(1+(MAX(Bbouw*(B2-Cbouw),0.01))^Dbouw))),40),0)</f>
        <v>3.5325162210224081E-2</v>
      </c>
      <c r="N2" s="8" t="e">
        <f t="shared" ref="N2:N15" si="4">(M2-F2)^2</f>
        <v>#N/A</v>
      </c>
      <c r="O2" s="11" t="s">
        <v>19</v>
      </c>
      <c r="P2" s="18">
        <v>-4</v>
      </c>
      <c r="Q2" s="11" t="s">
        <v>6</v>
      </c>
      <c r="R2" s="18">
        <v>38</v>
      </c>
      <c r="S2" s="23" t="s">
        <v>24</v>
      </c>
      <c r="T2" s="24">
        <v>-4</v>
      </c>
      <c r="U2" s="23" t="s">
        <v>28</v>
      </c>
      <c r="V2" s="24">
        <v>35</v>
      </c>
    </row>
    <row r="3" spans="1:22" x14ac:dyDescent="0.25">
      <c r="A3" s="14">
        <v>10</v>
      </c>
      <c r="B3" s="14">
        <v>70</v>
      </c>
      <c r="C3" s="16">
        <f>Input!CG5</f>
        <v>21</v>
      </c>
      <c r="D3" s="16">
        <f>Input!CH5</f>
        <v>1</v>
      </c>
      <c r="E3" s="16" t="e">
        <f>Input!CI5</f>
        <v>#N/A</v>
      </c>
      <c r="F3" s="16" t="e">
        <f>Input!CJ5</f>
        <v>#N/A</v>
      </c>
      <c r="G3" s="10">
        <f t="shared" si="0"/>
        <v>20.018534022152753</v>
      </c>
      <c r="H3" s="10">
        <f t="shared" ref="H3:H15" si="5">(G3-C3)^2</f>
        <v>0.96327546567165223</v>
      </c>
      <c r="I3" s="10">
        <f t="shared" si="1"/>
        <v>9.806066384978851E-2</v>
      </c>
      <c r="J3" s="10">
        <f t="shared" ref="J3:J15" si="6">(I3-D3)^2</f>
        <v>0.81349456609508419</v>
      </c>
      <c r="K3" s="10">
        <f t="shared" si="2"/>
        <v>45</v>
      </c>
      <c r="L3" s="10" t="e">
        <f t="shared" ref="L3:L15" si="7">(K3-E3)^2</f>
        <v>#N/A</v>
      </c>
      <c r="M3" s="10">
        <f t="shared" si="3"/>
        <v>3.5325162210224081E-2</v>
      </c>
      <c r="N3" s="8" t="e">
        <f t="shared" si="4"/>
        <v>#N/A</v>
      </c>
      <c r="O3" s="11" t="s">
        <v>20</v>
      </c>
      <c r="P3" s="18">
        <v>643.19065977706157</v>
      </c>
      <c r="Q3" s="11" t="s">
        <v>7</v>
      </c>
      <c r="R3" s="29">
        <v>6.2479738661754877E-3</v>
      </c>
      <c r="S3" s="23" t="s">
        <v>25</v>
      </c>
      <c r="T3" s="24">
        <v>14.612020170050643</v>
      </c>
      <c r="U3" s="23" t="s">
        <v>29</v>
      </c>
      <c r="V3" s="30">
        <v>6.2850203149980273E-3</v>
      </c>
    </row>
    <row r="4" spans="1:22" x14ac:dyDescent="0.25">
      <c r="A4" s="14">
        <v>15</v>
      </c>
      <c r="B4" s="14">
        <v>70</v>
      </c>
      <c r="C4" s="16">
        <f>Input!CG6</f>
        <v>17</v>
      </c>
      <c r="D4" s="16">
        <f>Input!CH6</f>
        <v>1</v>
      </c>
      <c r="E4" s="16" t="e">
        <f>Input!CI6</f>
        <v>#N/A</v>
      </c>
      <c r="F4" s="16" t="e">
        <f>Input!CJ6</f>
        <v>#N/A</v>
      </c>
      <c r="G4" s="10">
        <f t="shared" si="0"/>
        <v>16.512620567283292</v>
      </c>
      <c r="H4" s="10">
        <f t="shared" si="5"/>
        <v>0.2375387114352597</v>
      </c>
      <c r="I4" s="10">
        <f t="shared" si="1"/>
        <v>9.806066384978851E-2</v>
      </c>
      <c r="J4" s="10">
        <f t="shared" si="6"/>
        <v>0.81349456609508419</v>
      </c>
      <c r="K4" s="10">
        <f t="shared" si="2"/>
        <v>45</v>
      </c>
      <c r="L4" s="10" t="e">
        <f t="shared" si="7"/>
        <v>#N/A</v>
      </c>
      <c r="M4" s="10">
        <f t="shared" si="3"/>
        <v>3.5325162210224081E-2</v>
      </c>
      <c r="N4" s="8" t="e">
        <f t="shared" si="4"/>
        <v>#N/A</v>
      </c>
      <c r="O4" s="11" t="s">
        <v>21</v>
      </c>
      <c r="P4" s="19">
        <v>6333659.4659241894</v>
      </c>
      <c r="Q4" s="11" t="s">
        <v>8</v>
      </c>
      <c r="R4" s="18">
        <v>1.5068207919137584E-2</v>
      </c>
      <c r="S4" s="23" t="s">
        <v>26</v>
      </c>
      <c r="T4" s="25">
        <v>9193545080.7288609</v>
      </c>
      <c r="U4" s="23" t="s">
        <v>30</v>
      </c>
      <c r="V4" s="24">
        <v>6.8471169569351035E-4</v>
      </c>
    </row>
    <row r="5" spans="1:22" x14ac:dyDescent="0.25">
      <c r="A5" s="14">
        <v>25</v>
      </c>
      <c r="B5" s="14">
        <v>75</v>
      </c>
      <c r="C5" s="16">
        <f>Input!CG7</f>
        <v>10</v>
      </c>
      <c r="D5" s="16">
        <f>Input!CH7</f>
        <v>1</v>
      </c>
      <c r="E5" s="16" t="e">
        <f>Input!CI7</f>
        <v>#N/A</v>
      </c>
      <c r="F5" s="16" t="e">
        <f>Input!CJ7</f>
        <v>#N/A</v>
      </c>
      <c r="G5" s="10">
        <f t="shared" si="0"/>
        <v>8.4107668559965241</v>
      </c>
      <c r="H5" s="10">
        <f t="shared" si="5"/>
        <v>2.5256619859991729</v>
      </c>
      <c r="I5" s="10">
        <f t="shared" si="1"/>
        <v>0.16091540426892603</v>
      </c>
      <c r="J5" s="10">
        <f t="shared" si="6"/>
        <v>0.70406295879317982</v>
      </c>
      <c r="K5" s="10">
        <f t="shared" si="2"/>
        <v>45</v>
      </c>
      <c r="L5" s="10" t="e">
        <f t="shared" si="7"/>
        <v>#N/A</v>
      </c>
      <c r="M5" s="10">
        <f t="shared" si="3"/>
        <v>6.3014825711161793E-2</v>
      </c>
      <c r="N5" s="8" t="e">
        <f t="shared" si="4"/>
        <v>#N/A</v>
      </c>
      <c r="O5" s="11"/>
      <c r="P5" s="21"/>
      <c r="Q5" s="11" t="s">
        <v>9</v>
      </c>
      <c r="R5" s="20">
        <v>7.2014518570103991</v>
      </c>
      <c r="S5" s="27"/>
      <c r="T5" s="27"/>
      <c r="U5" s="23" t="s">
        <v>27</v>
      </c>
      <c r="V5" s="26">
        <v>8.4003066229441981</v>
      </c>
    </row>
    <row r="6" spans="1:22" x14ac:dyDescent="0.25">
      <c r="A6" s="14">
        <v>10</v>
      </c>
      <c r="B6" s="14">
        <v>105</v>
      </c>
      <c r="C6" s="16">
        <f>Input!CG8</f>
        <v>17</v>
      </c>
      <c r="D6" s="16">
        <f>Input!CH8</f>
        <v>2</v>
      </c>
      <c r="E6" s="16">
        <f>Input!CI8</f>
        <v>34</v>
      </c>
      <c r="F6" s="16">
        <f>Input!CJ8</f>
        <v>1</v>
      </c>
      <c r="G6" s="10">
        <f t="shared" si="0"/>
        <v>14.756716814777644</v>
      </c>
      <c r="H6" s="10">
        <f t="shared" si="5"/>
        <v>5.0323194491013616</v>
      </c>
      <c r="I6" s="10">
        <f t="shared" si="1"/>
        <v>1.7401878182036499</v>
      </c>
      <c r="J6" s="10">
        <f t="shared" si="6"/>
        <v>6.7502369809779694E-2</v>
      </c>
      <c r="K6" s="10">
        <f t="shared" si="2"/>
        <v>32.791510438769855</v>
      </c>
      <c r="L6" s="10">
        <f t="shared" si="7"/>
        <v>1.4604470196022288</v>
      </c>
      <c r="M6" s="10">
        <f t="shared" si="3"/>
        <v>1.0344876398952336</v>
      </c>
      <c r="N6" s="8">
        <f t="shared" si="4"/>
        <v>1.1893973055433099E-3</v>
      </c>
      <c r="O6" s="11"/>
      <c r="P6" s="21"/>
      <c r="Q6" s="11"/>
      <c r="R6" s="20"/>
      <c r="S6" s="27"/>
      <c r="T6" s="27"/>
      <c r="U6" s="23"/>
      <c r="V6" s="26"/>
    </row>
    <row r="7" spans="1:22" x14ac:dyDescent="0.25">
      <c r="A7" s="14">
        <v>15</v>
      </c>
      <c r="B7" s="14">
        <v>105</v>
      </c>
      <c r="C7" s="16">
        <f>Input!CG9</f>
        <v>13</v>
      </c>
      <c r="D7" s="16">
        <f>Input!CH9</f>
        <v>2</v>
      </c>
      <c r="E7" s="16">
        <f>Input!CI9</f>
        <v>29</v>
      </c>
      <c r="F7" s="16">
        <f>Input!CJ9</f>
        <v>1</v>
      </c>
      <c r="G7" s="10">
        <f t="shared" si="0"/>
        <v>11.250803359908181</v>
      </c>
      <c r="H7" s="10">
        <f t="shared" si="5"/>
        <v>3.0596888857085087</v>
      </c>
      <c r="I7" s="10">
        <f t="shared" si="1"/>
        <v>1.7401878182036499</v>
      </c>
      <c r="J7" s="10">
        <f t="shared" si="6"/>
        <v>6.7502369809779694E-2</v>
      </c>
      <c r="K7" s="10">
        <f t="shared" si="2"/>
        <v>28.947985858892586</v>
      </c>
      <c r="L7" s="10">
        <f t="shared" si="7"/>
        <v>2.7054708751419266E-3</v>
      </c>
      <c r="M7" s="10">
        <f t="shared" si="3"/>
        <v>1.0344876398952336</v>
      </c>
      <c r="N7" s="8">
        <f t="shared" si="4"/>
        <v>1.1893973055433099E-3</v>
      </c>
      <c r="O7" s="22"/>
      <c r="P7" s="22"/>
      <c r="Q7" s="11"/>
      <c r="R7" s="22"/>
      <c r="S7" s="27"/>
      <c r="T7" s="27"/>
      <c r="U7" s="27"/>
      <c r="V7" s="27"/>
    </row>
    <row r="8" spans="1:22" x14ac:dyDescent="0.25">
      <c r="A8" s="14">
        <v>20</v>
      </c>
      <c r="B8" s="14">
        <v>105</v>
      </c>
      <c r="C8" s="16">
        <f>Input!CG10</f>
        <v>10</v>
      </c>
      <c r="D8" s="16">
        <f>Input!CH10</f>
        <v>2</v>
      </c>
      <c r="E8" s="16">
        <f>Input!CI10</f>
        <v>25</v>
      </c>
      <c r="F8" s="16">
        <f>Input!CJ10</f>
        <v>1</v>
      </c>
      <c r="G8" s="10">
        <f t="shared" si="0"/>
        <v>8.5671201093337537</v>
      </c>
      <c r="H8" s="10">
        <f t="shared" si="5"/>
        <v>2.053144781075714</v>
      </c>
      <c r="I8" s="10">
        <f t="shared" si="1"/>
        <v>1.7401878182036499</v>
      </c>
      <c r="J8" s="10">
        <f t="shared" si="6"/>
        <v>6.7502369809779694E-2</v>
      </c>
      <c r="K8" s="10">
        <f t="shared" si="2"/>
        <v>25.802342627840012</v>
      </c>
      <c r="L8" s="10">
        <f t="shared" si="7"/>
        <v>0.64375369244921654</v>
      </c>
      <c r="M8" s="10">
        <f t="shared" si="3"/>
        <v>1.0344876398952336</v>
      </c>
      <c r="N8" s="8">
        <f t="shared" si="4"/>
        <v>1.1893973055433099E-3</v>
      </c>
      <c r="O8" s="11" t="s">
        <v>11</v>
      </c>
      <c r="P8" s="12">
        <f>AVERAGEIF(wrnGrasNat,"&lt;&gt;#N/A")</f>
        <v>9.2857142857142865</v>
      </c>
      <c r="Q8" s="11"/>
      <c r="R8" s="12">
        <f>AVERAGEIF(wrnGrasDroog,"&lt;&gt;#N/A")</f>
        <v>9.2857142857142865</v>
      </c>
      <c r="S8" s="23"/>
      <c r="T8" s="28">
        <f>AVERAGEIF(wrnBouwNat,"&lt;&gt;#N/A")</f>
        <v>15.5</v>
      </c>
      <c r="U8" s="23"/>
      <c r="V8" s="28">
        <f>AVERAGEIF(wrnBouwDroog,"&lt;&gt;#N/A")</f>
        <v>11.7</v>
      </c>
    </row>
    <row r="9" spans="1:22" x14ac:dyDescent="0.25">
      <c r="A9" s="14">
        <v>30</v>
      </c>
      <c r="B9" s="14">
        <v>110</v>
      </c>
      <c r="C9" s="16">
        <f>Input!CG11</f>
        <v>5</v>
      </c>
      <c r="D9" s="16">
        <f>Input!CH11</f>
        <v>2</v>
      </c>
      <c r="E9" s="16">
        <f>Input!CI11</f>
        <v>18</v>
      </c>
      <c r="F9" s="16">
        <f>Input!CJ11</f>
        <v>2</v>
      </c>
      <c r="G9" s="10">
        <f t="shared" si="0"/>
        <v>4.8246838978173949</v>
      </c>
      <c r="H9" s="10">
        <f t="shared" si="5"/>
        <v>3.0735735684501622E-2</v>
      </c>
      <c r="I9" s="10">
        <f t="shared" si="1"/>
        <v>2.3892717357382605</v>
      </c>
      <c r="J9" s="10">
        <f t="shared" si="6"/>
        <v>0.15153248424467808</v>
      </c>
      <c r="K9" s="10">
        <f t="shared" si="2"/>
        <v>16.604041140441119</v>
      </c>
      <c r="L9" s="10">
        <f t="shared" si="7"/>
        <v>1.9487011375809322</v>
      </c>
      <c r="M9" s="10">
        <f t="shared" si="3"/>
        <v>1.5078092764548305</v>
      </c>
      <c r="N9" s="8">
        <f t="shared" si="4"/>
        <v>0.24225170834391743</v>
      </c>
      <c r="O9" s="11" t="s">
        <v>12</v>
      </c>
      <c r="P9" s="12">
        <f>COUNT(wrnGrasNat)-COUNT(prmGrasNat)</f>
        <v>11</v>
      </c>
      <c r="Q9" s="11"/>
      <c r="R9" s="12">
        <f>COUNT(wrnGrasDroog)-COUNT(prmGrasDroog)</f>
        <v>10</v>
      </c>
      <c r="S9" s="23"/>
      <c r="T9" s="28">
        <f>COUNT(wrnBouwNat)-COUNT(prmBouwNat)</f>
        <v>7</v>
      </c>
      <c r="U9" s="23"/>
      <c r="V9" s="28">
        <f>COUNT(wrnBouwDroog)-COUNT(prmBouwDroog)</f>
        <v>6</v>
      </c>
    </row>
    <row r="10" spans="1:22" x14ac:dyDescent="0.25">
      <c r="A10" s="14">
        <v>50</v>
      </c>
      <c r="B10" s="14">
        <v>110</v>
      </c>
      <c r="C10" s="16">
        <f>Input!CG12</f>
        <v>1</v>
      </c>
      <c r="D10" s="16">
        <f>Input!CH12</f>
        <v>2</v>
      </c>
      <c r="E10" s="16">
        <f>Input!CI12</f>
        <v>8</v>
      </c>
      <c r="F10" s="16">
        <f>Input!CJ12</f>
        <v>2</v>
      </c>
      <c r="G10" s="10">
        <f t="shared" si="0"/>
        <v>0.83415337902070386</v>
      </c>
      <c r="H10" s="10">
        <f t="shared" si="5"/>
        <v>2.7505101690250312E-2</v>
      </c>
      <c r="I10" s="10">
        <f t="shared" si="1"/>
        <v>2.3892717357382605</v>
      </c>
      <c r="J10" s="10">
        <f t="shared" si="6"/>
        <v>0.15153248424467808</v>
      </c>
      <c r="K10" s="10">
        <f t="shared" si="2"/>
        <v>10.640559793619104</v>
      </c>
      <c r="L10" s="10">
        <f t="shared" si="7"/>
        <v>6.9725560236777664</v>
      </c>
      <c r="M10" s="10">
        <f t="shared" si="3"/>
        <v>1.5078092764548305</v>
      </c>
      <c r="N10" s="8">
        <f t="shared" si="4"/>
        <v>0.24225170834391743</v>
      </c>
      <c r="O10" s="11" t="s">
        <v>14</v>
      </c>
      <c r="P10" s="12">
        <f>SUMIF(SQRgrasNat,"&lt;&gt;#N/A")</f>
        <v>23.079196398360146</v>
      </c>
      <c r="Q10" s="11"/>
      <c r="R10" s="12">
        <f>SUMIF(SQRgraDrg,"&lt;&gt;#N/A")</f>
        <v>4.9259505818789737</v>
      </c>
      <c r="S10" s="23"/>
      <c r="T10" s="28">
        <f>SUMIF(SQRbouwNat,"&lt;&gt;#N/A")</f>
        <v>33.776700256897072</v>
      </c>
      <c r="U10" s="23"/>
      <c r="V10" s="28">
        <f>SUMIF(SQRbouwDroog,"&lt;&gt;#N/A")</f>
        <v>1.1510763509515716</v>
      </c>
    </row>
    <row r="11" spans="1:22" x14ac:dyDescent="0.25">
      <c r="A11" s="14">
        <v>25</v>
      </c>
      <c r="B11" s="14">
        <v>140</v>
      </c>
      <c r="C11" s="16">
        <f>Input!CG13</f>
        <v>5</v>
      </c>
      <c r="D11" s="16">
        <f>Input!CH13</f>
        <v>10</v>
      </c>
      <c r="E11" s="16">
        <f>Input!CI13</f>
        <v>16</v>
      </c>
      <c r="F11" s="16">
        <f>Input!CJ13</f>
        <v>9</v>
      </c>
      <c r="G11" s="10">
        <f t="shared" si="0"/>
        <v>6.4732901074475286</v>
      </c>
      <c r="H11" s="10">
        <f t="shared" si="5"/>
        <v>2.1705837407027504</v>
      </c>
      <c r="I11" s="10">
        <f t="shared" si="1"/>
        <v>10.485422582255364</v>
      </c>
      <c r="J11" s="10">
        <f t="shared" si="6"/>
        <v>0.23563508336346536</v>
      </c>
      <c r="K11" s="10">
        <f t="shared" si="2"/>
        <v>16.230606155221246</v>
      </c>
      <c r="L11" s="10">
        <f t="shared" si="7"/>
        <v>5.3179198825925172E-2</v>
      </c>
      <c r="M11" s="10">
        <f t="shared" si="3"/>
        <v>8.9071428385709073</v>
      </c>
      <c r="N11" s="8">
        <f t="shared" si="4"/>
        <v>8.6224524286685859E-3</v>
      </c>
      <c r="O11" s="11" t="s">
        <v>13</v>
      </c>
      <c r="P11" s="12">
        <f>SQRT(P10/P9)</f>
        <v>1.4484849890445142</v>
      </c>
      <c r="Q11" s="11"/>
      <c r="R11" s="12">
        <f>SQRT(R10/R9)</f>
        <v>0.70185116526789171</v>
      </c>
      <c r="S11" s="23"/>
      <c r="T11" s="28">
        <f>SQRT(T10/T9)</f>
        <v>2.1966435518404981</v>
      </c>
      <c r="U11" s="23"/>
      <c r="V11" s="28">
        <f>SQRT(V10/V9)</f>
        <v>0.43800234987032727</v>
      </c>
    </row>
    <row r="12" spans="1:22" x14ac:dyDescent="0.25">
      <c r="A12" s="14">
        <v>35</v>
      </c>
      <c r="B12" s="14">
        <v>150</v>
      </c>
      <c r="C12" s="16">
        <f>Input!CG14</f>
        <v>2</v>
      </c>
      <c r="D12" s="16">
        <f>Input!CH14</f>
        <v>15</v>
      </c>
      <c r="E12" s="16">
        <f>Input!CI14</f>
        <v>11</v>
      </c>
      <c r="F12" s="16">
        <f>Input!CJ14</f>
        <v>13</v>
      </c>
      <c r="G12" s="10">
        <f t="shared" si="0"/>
        <v>3.5018598698581216</v>
      </c>
      <c r="H12" s="10">
        <f t="shared" si="5"/>
        <v>2.255583068690254</v>
      </c>
      <c r="I12" s="10">
        <f t="shared" si="1"/>
        <v>14.634944133350405</v>
      </c>
      <c r="J12" s="10">
        <f t="shared" si="6"/>
        <v>0.13326578577528664</v>
      </c>
      <c r="K12" s="10">
        <f t="shared" si="2"/>
        <v>12.191464363824236</v>
      </c>
      <c r="L12" s="10">
        <f t="shared" si="7"/>
        <v>1.4195873302630924</v>
      </c>
      <c r="M12" s="10">
        <f t="shared" si="3"/>
        <v>13.253064275047052</v>
      </c>
      <c r="N12" s="8">
        <f t="shared" si="4"/>
        <v>6.4041527305089968E-2</v>
      </c>
      <c r="O12" s="11" t="s">
        <v>15</v>
      </c>
      <c r="P12" s="17">
        <f t="array" ref="P12">1-P10/(SUMIF(wrnGrasNat,"&lt;&gt;#N/A")-P8)^2</f>
        <v>0.99841618903607066</v>
      </c>
      <c r="Q12" s="11"/>
      <c r="R12" s="17">
        <f t="array" ref="R12">1-R10/(SUMIF(wrnGrasDroog,"&lt;&gt;#N/A")-R8)^2</f>
        <v>0.99966195640417066</v>
      </c>
      <c r="S12" s="23"/>
      <c r="T12" s="17">
        <f t="array" ref="T12">1-T10/(SUMIF(wrnBouwNat,"&lt;&gt;#N/A")-T8)^2</f>
        <v>0.99826432341532623</v>
      </c>
      <c r="U12" s="23"/>
      <c r="V12" s="17">
        <f t="array" ref="V12">1-V10/(SUMIF(wrnBouwDroog,"&lt;&gt;#N/A")-V8)^2</f>
        <v>0.99989618804041525</v>
      </c>
    </row>
    <row r="13" spans="1:22" x14ac:dyDescent="0.25">
      <c r="A13" s="14">
        <v>60</v>
      </c>
      <c r="B13" s="14">
        <v>170</v>
      </c>
      <c r="C13" s="16">
        <f>Input!CG15</f>
        <v>1</v>
      </c>
      <c r="D13" s="16">
        <f>Input!CH15</f>
        <v>23</v>
      </c>
      <c r="E13" s="16">
        <f>Input!CI15</f>
        <v>6</v>
      </c>
      <c r="F13" s="16">
        <f>Input!CJ15</f>
        <v>22</v>
      </c>
      <c r="G13" s="10">
        <f t="shared" ref="G13:G15" si="8">MIN(MAX(0,AgrasNT+BgrasNT*10000*(A13+60)^-3+CgrasNT*EXP(-0.2*B13)),40)</f>
        <v>0</v>
      </c>
      <c r="H13" s="10">
        <f t="shared" si="5"/>
        <v>1</v>
      </c>
      <c r="I13" s="10">
        <f t="shared" ref="I13:I15" si="9">MAX(MIN(Agras*(1-(1/(1+(MAX(Bgras*(B13-Cgras),0.01))^Dgras))),40),0)</f>
        <v>23.055962302368172</v>
      </c>
      <c r="J13" s="10">
        <f t="shared" si="6"/>
        <v>3.1317792863467483E-3</v>
      </c>
      <c r="K13" s="10">
        <f t="shared" ref="K13:K15" si="10">MIN(MAX(AbouwNT+BbouwNT*10000*(A13+60)^-2+CbouwNT*EXP(-0.2*B13),0),45)</f>
        <v>6.1472519860962649</v>
      </c>
      <c r="L13" s="10">
        <f t="shared" si="7"/>
        <v>2.1683147409294588E-2</v>
      </c>
      <c r="M13" s="10">
        <f t="shared" ref="M13:M15" si="11">MAX(MIN(Abouw*(1-(1/(1+(MAX(Bbouw*(B13-Cbouw),0.01))^Dbouw))),40),0)</f>
        <v>22.244799825132219</v>
      </c>
      <c r="N13" s="8">
        <f t="shared" si="4"/>
        <v>5.9926954384764995E-2</v>
      </c>
      <c r="O13" s="11" t="s">
        <v>17</v>
      </c>
      <c r="P13" s="12">
        <f>TINV(0.05,P9)</f>
        <v>2.2009851600916384</v>
      </c>
      <c r="Q13" s="11"/>
      <c r="R13" s="12">
        <f>TINV(0.05,R9)</f>
        <v>2.2281388519862744</v>
      </c>
      <c r="S13" s="23"/>
      <c r="T13" s="28">
        <f>TINV(0.05,T9)</f>
        <v>2.3646242515927849</v>
      </c>
      <c r="U13" s="23"/>
      <c r="V13" s="28">
        <f>TINV(0.05,V9)</f>
        <v>2.4469118511449697</v>
      </c>
    </row>
    <row r="14" spans="1:22" x14ac:dyDescent="0.25">
      <c r="A14" s="14">
        <v>100</v>
      </c>
      <c r="B14" s="14">
        <v>200</v>
      </c>
      <c r="C14" s="16">
        <f>Input!CG16</f>
        <v>1</v>
      </c>
      <c r="D14" s="16">
        <f>Input!CH16</f>
        <v>32</v>
      </c>
      <c r="E14" s="16">
        <f>Input!CI16</f>
        <v>4</v>
      </c>
      <c r="F14" s="16">
        <f>Input!CJ16</f>
        <v>31</v>
      </c>
      <c r="G14" s="10">
        <f t="shared" si="8"/>
        <v>0</v>
      </c>
      <c r="H14" s="10">
        <f t="shared" si="5"/>
        <v>1</v>
      </c>
      <c r="I14" s="10">
        <f t="shared" si="9"/>
        <v>31.638338276750211</v>
      </c>
      <c r="J14" s="10">
        <f t="shared" si="6"/>
        <v>0.13079920206400678</v>
      </c>
      <c r="K14" s="10">
        <f t="shared" si="10"/>
        <v>1.7078204179834691</v>
      </c>
      <c r="L14" s="10">
        <f t="shared" si="7"/>
        <v>5.2540872362134783</v>
      </c>
      <c r="M14" s="10">
        <f t="shared" si="11"/>
        <v>30.530240714594054</v>
      </c>
      <c r="N14" s="8">
        <f t="shared" si="4"/>
        <v>0.22067378622510483</v>
      </c>
      <c r="O14" s="11" t="s">
        <v>16</v>
      </c>
      <c r="P14" s="12">
        <f>P13*P11</f>
        <v>3.1880939655024751</v>
      </c>
      <c r="Q14" s="11"/>
      <c r="R14" s="12">
        <f>R13*R11</f>
        <v>1.5638218496452292</v>
      </c>
      <c r="S14" s="23"/>
      <c r="T14" s="28">
        <f>T13*T11</f>
        <v>5.1942366147869548</v>
      </c>
      <c r="U14" s="23"/>
      <c r="V14" s="28">
        <f>V13*V11</f>
        <v>1.0717531407270491</v>
      </c>
    </row>
    <row r="15" spans="1:22" x14ac:dyDescent="0.25">
      <c r="A15" s="14">
        <v>160</v>
      </c>
      <c r="B15" s="14">
        <v>260</v>
      </c>
      <c r="C15" s="16">
        <f>Input!CG17</f>
        <v>1</v>
      </c>
      <c r="D15" s="16">
        <f>Input!CH17</f>
        <v>36</v>
      </c>
      <c r="E15" s="16">
        <f>Input!CI17</f>
        <v>4</v>
      </c>
      <c r="F15" s="16">
        <f>Input!CJ17</f>
        <v>35</v>
      </c>
      <c r="G15" s="10">
        <f t="shared" si="8"/>
        <v>0</v>
      </c>
      <c r="H15" s="10">
        <f t="shared" si="5"/>
        <v>1</v>
      </c>
      <c r="I15" s="10">
        <f t="shared" si="9"/>
        <v>36.879204183561896</v>
      </c>
      <c r="J15" s="10">
        <f t="shared" si="6"/>
        <v>0.77299999639274009</v>
      </c>
      <c r="K15" s="10">
        <f t="shared" si="10"/>
        <v>0</v>
      </c>
      <c r="L15" s="10">
        <f t="shared" si="7"/>
        <v>16</v>
      </c>
      <c r="M15" s="10">
        <f t="shared" si="11"/>
        <v>34.443457079819105</v>
      </c>
      <c r="N15" s="8">
        <f t="shared" si="4"/>
        <v>0.30974002200347844</v>
      </c>
      <c r="O15" s="22"/>
      <c r="P15" s="22"/>
      <c r="Q15" s="11"/>
      <c r="R15" s="22"/>
      <c r="S15" s="27"/>
      <c r="T15" s="27"/>
      <c r="U15" s="27"/>
      <c r="V15" s="27"/>
    </row>
  </sheetData>
  <pageMargins left="0.7" right="0.7" top="0.75" bottom="0.75" header="0.3" footer="0.3"/>
  <drawing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A1:V15"/>
  <sheetViews>
    <sheetView topLeftCell="B1" zoomScale="93" zoomScaleNormal="93" workbookViewId="0">
      <selection activeCell="V2" sqref="V2"/>
    </sheetView>
    <sheetView workbookViewId="1"/>
  </sheetViews>
  <sheetFormatPr defaultRowHeight="15" x14ac:dyDescent="0.25"/>
  <cols>
    <col min="1" max="1" width="4.85546875" bestFit="1" customWidth="1"/>
    <col min="2" max="2" width="4.42578125" bestFit="1" customWidth="1"/>
    <col min="3" max="3" width="10" style="1" bestFit="1" customWidth="1"/>
    <col min="4" max="4" width="10.140625" style="1" bestFit="1" customWidth="1"/>
    <col min="5" max="5" width="11.140625" style="1" bestFit="1" customWidth="1"/>
    <col min="6" max="6" width="11.28515625" style="1" bestFit="1" customWidth="1"/>
    <col min="7" max="7" width="13.140625" style="32" bestFit="1" customWidth="1"/>
    <col min="8" max="8" width="7.42578125" style="32" hidden="1" customWidth="1"/>
    <col min="9" max="9" width="13.28515625" style="32" bestFit="1" customWidth="1"/>
    <col min="10" max="10" width="7.42578125" style="32" hidden="1" customWidth="1"/>
    <col min="11" max="11" width="14.28515625" style="32" bestFit="1" customWidth="1"/>
    <col min="12" max="12" width="7.42578125" style="32" hidden="1" customWidth="1"/>
    <col min="13" max="13" width="14.42578125" style="32" bestFit="1" customWidth="1"/>
    <col min="14" max="14" width="7.42578125" style="9" hidden="1" customWidth="1"/>
    <col min="15" max="15" width="10.85546875" bestFit="1" customWidth="1"/>
    <col min="16" max="16" width="10.7109375" customWidth="1"/>
    <col min="17" max="17" width="10.85546875" style="1" bestFit="1" customWidth="1"/>
    <col min="18" max="18" width="10.85546875" bestFit="1" customWidth="1"/>
    <col min="19" max="20" width="10.5703125" customWidth="1"/>
    <col min="22" max="22" width="10.85546875" bestFit="1" customWidth="1"/>
  </cols>
  <sheetData>
    <row r="1" spans="1:22" s="3" customFormat="1" x14ac:dyDescent="0.25">
      <c r="A1" s="13" t="s">
        <v>0</v>
      </c>
      <c r="B1" s="13" t="s">
        <v>1</v>
      </c>
      <c r="C1" s="5" t="s">
        <v>5</v>
      </c>
      <c r="D1" s="5" t="s">
        <v>2</v>
      </c>
      <c r="E1" s="5" t="s">
        <v>3</v>
      </c>
      <c r="F1" s="5" t="s">
        <v>4</v>
      </c>
      <c r="G1" s="31" t="s">
        <v>18</v>
      </c>
      <c r="H1" s="31" t="s">
        <v>116</v>
      </c>
      <c r="I1" s="31" t="s">
        <v>10</v>
      </c>
      <c r="J1" s="31" t="s">
        <v>116</v>
      </c>
      <c r="K1" s="31" t="s">
        <v>22</v>
      </c>
      <c r="L1" s="31" t="s">
        <v>116</v>
      </c>
      <c r="M1" s="31" t="s">
        <v>23</v>
      </c>
      <c r="N1" s="2" t="s">
        <v>116</v>
      </c>
      <c r="O1" s="5" t="s">
        <v>5</v>
      </c>
      <c r="P1" s="13"/>
      <c r="Q1" s="5" t="s">
        <v>2</v>
      </c>
      <c r="R1" s="5"/>
      <c r="S1" s="15" t="str">
        <f>E1</f>
        <v>Bouwla-nat</v>
      </c>
      <c r="T1" s="13"/>
      <c r="U1" s="13" t="str">
        <f>F1</f>
        <v>Bouwla-dro</v>
      </c>
      <c r="V1" s="13"/>
    </row>
    <row r="2" spans="1:22" x14ac:dyDescent="0.25">
      <c r="A2" s="14">
        <v>5</v>
      </c>
      <c r="B2" s="14">
        <v>70</v>
      </c>
      <c r="C2" s="16">
        <f>Input!CK4</f>
        <v>27</v>
      </c>
      <c r="D2" s="16">
        <f>Input!CL4</f>
        <v>1</v>
      </c>
      <c r="E2" s="16" t="e">
        <f>Input!CM4</f>
        <v>#N/A</v>
      </c>
      <c r="F2" s="16" t="e">
        <f>Input!CN4</f>
        <v>#N/A</v>
      </c>
      <c r="G2" s="10">
        <f t="shared" ref="G2:G12" si="0">MIN(MAX(0,AgrasNT+BgrasNT*10000*(A2+60)^-3+CgrasNT*EXP(-0.2*B2)),40)</f>
        <v>27.380477721552158</v>
      </c>
      <c r="H2" s="10">
        <f>(G2-C2)^2</f>
        <v>0.14476329659752113</v>
      </c>
      <c r="I2" s="10">
        <f t="shared" ref="I2:I12" si="1">MAX(MIN(Agras*(1-(1/(1+(MAX(Bgras*(B2-Cgras),0.01))^Dgras))),40),0)</f>
        <v>7.111707059939576E-2</v>
      </c>
      <c r="J2" s="10">
        <f>(I2-D2)^2</f>
        <v>0.86282349653184787</v>
      </c>
      <c r="K2" s="10">
        <f t="shared" ref="K2:K12" si="2">MIN(MAX(AbouwNT+BbouwNT*10000*(A2+60)^-2+CbouwNT*EXP(-0.2*B2),0),45)</f>
        <v>45</v>
      </c>
      <c r="L2" s="10" t="e">
        <f>(K2-E2)^2</f>
        <v>#N/A</v>
      </c>
      <c r="M2" s="10">
        <f t="shared" ref="M2:M12" si="3">MAX(MIN(Abouw*(1-(1/(1+(MAX(Bbouw*(B2-Cbouw),0.01))^Dbouw))),40),0)</f>
        <v>6.5980852808505963E-3</v>
      </c>
      <c r="N2" s="8" t="e">
        <f t="shared" ref="N2:N15" si="4">(M2-F2)^2</f>
        <v>#N/A</v>
      </c>
      <c r="O2" s="11" t="s">
        <v>19</v>
      </c>
      <c r="P2" s="18">
        <v>-4</v>
      </c>
      <c r="Q2" s="11" t="s">
        <v>6</v>
      </c>
      <c r="R2" s="18">
        <v>40</v>
      </c>
      <c r="S2" s="23" t="s">
        <v>24</v>
      </c>
      <c r="T2" s="24">
        <v>-4</v>
      </c>
      <c r="U2" s="23" t="s">
        <v>28</v>
      </c>
      <c r="V2" s="24">
        <v>35</v>
      </c>
    </row>
    <row r="3" spans="1:22" x14ac:dyDescent="0.25">
      <c r="A3" s="14">
        <v>10</v>
      </c>
      <c r="B3" s="14">
        <v>70</v>
      </c>
      <c r="C3" s="16">
        <f>Input!CK5</f>
        <v>22</v>
      </c>
      <c r="D3" s="16">
        <f>Input!CL5</f>
        <v>1</v>
      </c>
      <c r="E3" s="16" t="e">
        <f>Input!CM5</f>
        <v>#N/A</v>
      </c>
      <c r="F3" s="16" t="e">
        <f>Input!CN5</f>
        <v>#N/A</v>
      </c>
      <c r="G3" s="10">
        <f t="shared" si="0"/>
        <v>22.055798247036019</v>
      </c>
      <c r="H3" s="10">
        <f t="shared" ref="H3:H15" si="5">(G3-C3)^2</f>
        <v>3.1134443722926515E-3</v>
      </c>
      <c r="I3" s="10">
        <f t="shared" si="1"/>
        <v>7.111707059939576E-2</v>
      </c>
      <c r="J3" s="10">
        <f t="shared" ref="J3:J15" si="6">(I3-D3)^2</f>
        <v>0.86282349653184787</v>
      </c>
      <c r="K3" s="10">
        <f t="shared" si="2"/>
        <v>45</v>
      </c>
      <c r="L3" s="10" t="e">
        <f t="shared" ref="L3:L15" si="7">(K3-E3)^2</f>
        <v>#N/A</v>
      </c>
      <c r="M3" s="10">
        <f t="shared" si="3"/>
        <v>6.5980852808505963E-3</v>
      </c>
      <c r="N3" s="8" t="e">
        <f t="shared" si="4"/>
        <v>#N/A</v>
      </c>
      <c r="O3" s="11" t="s">
        <v>20</v>
      </c>
      <c r="P3" s="18">
        <v>733.55101211893987</v>
      </c>
      <c r="Q3" s="11" t="s">
        <v>7</v>
      </c>
      <c r="R3" s="29">
        <v>5.3806587279936037E-3</v>
      </c>
      <c r="S3" s="23" t="s">
        <v>25</v>
      </c>
      <c r="T3" s="24">
        <v>15.467510551518052</v>
      </c>
      <c r="U3" s="23" t="s">
        <v>29</v>
      </c>
      <c r="V3" s="30">
        <v>5.5352755067606466E-3</v>
      </c>
    </row>
    <row r="4" spans="1:22" x14ac:dyDescent="0.25">
      <c r="A4" s="14">
        <v>15</v>
      </c>
      <c r="B4" s="14">
        <v>70</v>
      </c>
      <c r="C4" s="16">
        <f>Input!CK6</f>
        <v>18</v>
      </c>
      <c r="D4" s="16">
        <f>Input!CL6</f>
        <v>1</v>
      </c>
      <c r="E4" s="16" t="e">
        <f>Input!CM6</f>
        <v>#N/A</v>
      </c>
      <c r="F4" s="16" t="e">
        <f>Input!CN6</f>
        <v>#N/A</v>
      </c>
      <c r="G4" s="10">
        <f t="shared" si="0"/>
        <v>18.057347205921229</v>
      </c>
      <c r="H4" s="10">
        <f t="shared" si="5"/>
        <v>3.2887020269717908E-3</v>
      </c>
      <c r="I4" s="10">
        <f t="shared" si="1"/>
        <v>7.111707059939576E-2</v>
      </c>
      <c r="J4" s="10">
        <f t="shared" si="6"/>
        <v>0.86282349653184787</v>
      </c>
      <c r="K4" s="10">
        <f t="shared" si="2"/>
        <v>45</v>
      </c>
      <c r="L4" s="10" t="e">
        <f t="shared" si="7"/>
        <v>#N/A</v>
      </c>
      <c r="M4" s="10">
        <f t="shared" si="3"/>
        <v>6.5980852808505963E-3</v>
      </c>
      <c r="N4" s="8" t="e">
        <f t="shared" si="4"/>
        <v>#N/A</v>
      </c>
      <c r="O4" s="11" t="s">
        <v>21</v>
      </c>
      <c r="P4" s="19">
        <v>5615526.2660510996</v>
      </c>
      <c r="Q4" s="11" t="s">
        <v>8</v>
      </c>
      <c r="R4" s="18">
        <v>1.5068258836237556E-2</v>
      </c>
      <c r="S4" s="23" t="s">
        <v>26</v>
      </c>
      <c r="T4" s="25">
        <v>8582054105.6377792</v>
      </c>
      <c r="U4" s="23" t="s">
        <v>30</v>
      </c>
      <c r="V4" s="24">
        <v>6.8471224022280885E-4</v>
      </c>
    </row>
    <row r="5" spans="1:22" x14ac:dyDescent="0.25">
      <c r="A5" s="14">
        <v>25</v>
      </c>
      <c r="B5" s="14">
        <v>75</v>
      </c>
      <c r="C5" s="16">
        <f>Input!CK7</f>
        <v>11</v>
      </c>
      <c r="D5" s="16">
        <f>Input!CL7</f>
        <v>1</v>
      </c>
      <c r="E5" s="16" t="e">
        <f>Input!CM7</f>
        <v>#N/A</v>
      </c>
      <c r="F5" s="16" t="e">
        <f>Input!CN7</f>
        <v>#N/A</v>
      </c>
      <c r="G5" s="10">
        <f t="shared" si="0"/>
        <v>9.6624556744913157</v>
      </c>
      <c r="H5" s="10">
        <f t="shared" si="5"/>
        <v>1.7890248227004812</v>
      </c>
      <c r="I5" s="10">
        <f t="shared" si="1"/>
        <v>0.11112046891392335</v>
      </c>
      <c r="J5" s="10">
        <f t="shared" si="6"/>
        <v>0.79010682078380345</v>
      </c>
      <c r="K5" s="10">
        <f t="shared" si="2"/>
        <v>45</v>
      </c>
      <c r="L5" s="10" t="e">
        <f t="shared" si="7"/>
        <v>#N/A</v>
      </c>
      <c r="M5" s="10">
        <f t="shared" si="3"/>
        <v>1.2313366425942829E-2</v>
      </c>
      <c r="N5" s="8" t="e">
        <f t="shared" si="4"/>
        <v>#N/A</v>
      </c>
      <c r="O5" s="11"/>
      <c r="P5" s="21"/>
      <c r="Q5" s="11" t="s">
        <v>9</v>
      </c>
      <c r="R5" s="20">
        <v>6.4817833878631781</v>
      </c>
      <c r="S5" s="27"/>
      <c r="T5" s="27"/>
      <c r="U5" s="23" t="s">
        <v>27</v>
      </c>
      <c r="V5" s="26">
        <v>9.0453303581675311</v>
      </c>
    </row>
    <row r="6" spans="1:22" x14ac:dyDescent="0.25">
      <c r="A6" s="14">
        <v>10</v>
      </c>
      <c r="B6" s="14">
        <v>105</v>
      </c>
      <c r="C6" s="16">
        <f>Input!CK8</f>
        <v>18</v>
      </c>
      <c r="D6" s="16">
        <f>Input!CL8</f>
        <v>1</v>
      </c>
      <c r="E6" s="16">
        <f>Input!CM8</f>
        <v>35</v>
      </c>
      <c r="F6" s="16">
        <f>Input!CN8</f>
        <v>1</v>
      </c>
      <c r="G6" s="10">
        <f t="shared" si="0"/>
        <v>17.390584890658793</v>
      </c>
      <c r="H6" s="10">
        <f t="shared" si="5"/>
        <v>0.37138677549335475</v>
      </c>
      <c r="I6" s="10">
        <f t="shared" si="1"/>
        <v>0.96326895109176913</v>
      </c>
      <c r="J6" s="10">
        <f t="shared" si="6"/>
        <v>1.349169953898848E-3</v>
      </c>
      <c r="K6" s="10">
        <f t="shared" si="2"/>
        <v>34.073742449483348</v>
      </c>
      <c r="L6" s="10">
        <f t="shared" si="7"/>
        <v>0.85795304988910881</v>
      </c>
      <c r="M6" s="10">
        <f t="shared" si="3"/>
        <v>0.25652015523187355</v>
      </c>
      <c r="N6" s="8">
        <f t="shared" si="4"/>
        <v>0.55276227957643742</v>
      </c>
      <c r="O6" s="11"/>
      <c r="P6" s="21"/>
      <c r="Q6" s="11"/>
      <c r="R6" s="20"/>
      <c r="S6" s="27"/>
      <c r="T6" s="27"/>
      <c r="U6" s="23"/>
      <c r="V6" s="26"/>
    </row>
    <row r="7" spans="1:22" x14ac:dyDescent="0.25">
      <c r="A7" s="14">
        <v>15</v>
      </c>
      <c r="B7" s="14">
        <v>105</v>
      </c>
      <c r="C7" s="16">
        <f>Input!CK9</f>
        <v>14</v>
      </c>
      <c r="D7" s="16">
        <f>Input!CL9</f>
        <v>1</v>
      </c>
      <c r="E7" s="16">
        <f>Input!CM9</f>
        <v>30</v>
      </c>
      <c r="F7" s="16">
        <f>Input!CN9</f>
        <v>1</v>
      </c>
      <c r="G7" s="10">
        <f t="shared" si="0"/>
        <v>13.392133849544003</v>
      </c>
      <c r="H7" s="10">
        <f t="shared" si="5"/>
        <v>0.36950125687019336</v>
      </c>
      <c r="I7" s="10">
        <f t="shared" si="1"/>
        <v>0.96326895109176913</v>
      </c>
      <c r="J7" s="10">
        <f t="shared" si="6"/>
        <v>1.349169953898848E-3</v>
      </c>
      <c r="K7" s="10">
        <f t="shared" si="2"/>
        <v>30.005190921192884</v>
      </c>
      <c r="L7" s="10">
        <f t="shared" si="7"/>
        <v>2.6945662830736875E-5</v>
      </c>
      <c r="M7" s="10">
        <f t="shared" si="3"/>
        <v>0.25652015523187355</v>
      </c>
      <c r="N7" s="8">
        <f t="shared" si="4"/>
        <v>0.55276227957643742</v>
      </c>
      <c r="O7" s="22"/>
      <c r="P7" s="22"/>
      <c r="Q7" s="11"/>
      <c r="R7" s="22"/>
      <c r="S7" s="27"/>
      <c r="T7" s="27"/>
      <c r="U7" s="27"/>
      <c r="V7" s="27"/>
    </row>
    <row r="8" spans="1:22" x14ac:dyDescent="0.25">
      <c r="A8" s="14">
        <v>20</v>
      </c>
      <c r="B8" s="14">
        <v>105</v>
      </c>
      <c r="C8" s="16">
        <f>Input!CK10</f>
        <v>11</v>
      </c>
      <c r="D8" s="16">
        <f>Input!CL10</f>
        <v>1</v>
      </c>
      <c r="E8" s="16">
        <f>Input!CM10</f>
        <v>26</v>
      </c>
      <c r="F8" s="16">
        <f>Input!CN10</f>
        <v>1</v>
      </c>
      <c r="G8" s="10">
        <f t="shared" si="0"/>
        <v>10.331426212172731</v>
      </c>
      <c r="H8" s="10">
        <f t="shared" si="5"/>
        <v>0.44699090976970157</v>
      </c>
      <c r="I8" s="10">
        <f t="shared" si="1"/>
        <v>0.96326895109176913</v>
      </c>
      <c r="J8" s="10">
        <f t="shared" si="6"/>
        <v>1.349169953898848E-3</v>
      </c>
      <c r="K8" s="10">
        <f t="shared" si="2"/>
        <v>26.675379621907748</v>
      </c>
      <c r="L8" s="10">
        <f t="shared" si="7"/>
        <v>0.45613763368825255</v>
      </c>
      <c r="M8" s="10">
        <f t="shared" si="3"/>
        <v>0.25652015523187355</v>
      </c>
      <c r="N8" s="8">
        <f t="shared" si="4"/>
        <v>0.55276227957643742</v>
      </c>
      <c r="O8" s="11" t="s">
        <v>11</v>
      </c>
      <c r="P8" s="12">
        <f>AVERAGEIF(wrnGrasNat,"&lt;&gt;#N/A")</f>
        <v>10</v>
      </c>
      <c r="Q8" s="11"/>
      <c r="R8" s="12">
        <f>AVERAGEIF(wrnGrasDroog,"&lt;&gt;#N/A")</f>
        <v>7.0714285714285712</v>
      </c>
      <c r="S8" s="23"/>
      <c r="T8" s="28">
        <f>AVERAGEIF(wrnBouwNat,"&lt;&gt;#N/A")</f>
        <v>16.3</v>
      </c>
      <c r="U8" s="23"/>
      <c r="V8" s="28">
        <f>AVERAGEIF(wrnBouwDroog,"&lt;&gt;#N/A")</f>
        <v>8.5</v>
      </c>
    </row>
    <row r="9" spans="1:22" x14ac:dyDescent="0.25">
      <c r="A9" s="14">
        <v>30</v>
      </c>
      <c r="B9" s="14">
        <v>110</v>
      </c>
      <c r="C9" s="16">
        <f>Input!CK11</f>
        <v>6</v>
      </c>
      <c r="D9" s="16">
        <f>Input!CL11</f>
        <v>2</v>
      </c>
      <c r="E9" s="16">
        <f>Input!CM11</f>
        <v>19</v>
      </c>
      <c r="F9" s="16">
        <f>Input!CN11</f>
        <v>1</v>
      </c>
      <c r="G9" s="10">
        <f t="shared" si="0"/>
        <v>6.0639945829140789</v>
      </c>
      <c r="H9" s="10">
        <f t="shared" si="5"/>
        <v>4.0953066423469178E-3</v>
      </c>
      <c r="I9" s="10">
        <f t="shared" si="1"/>
        <v>1.2913802568423627</v>
      </c>
      <c r="J9" s="10">
        <f t="shared" si="6"/>
        <v>0.50214194039279592</v>
      </c>
      <c r="K9" s="10">
        <f t="shared" si="2"/>
        <v>17.48962864880631</v>
      </c>
      <c r="L9" s="10">
        <f t="shared" si="7"/>
        <v>2.2812216185066538</v>
      </c>
      <c r="M9" s="10">
        <f t="shared" si="3"/>
        <v>0.38923053232135962</v>
      </c>
      <c r="N9" s="8">
        <f t="shared" si="4"/>
        <v>0.37303934264844973</v>
      </c>
      <c r="O9" s="11" t="s">
        <v>12</v>
      </c>
      <c r="P9" s="12">
        <f>COUNT(wrnGrasNat)-COUNT(prmGrasNat)</f>
        <v>11</v>
      </c>
      <c r="Q9" s="11"/>
      <c r="R9" s="12">
        <f>COUNT(wrnGrasDroog)-COUNT(prmGrasDroog)</f>
        <v>10</v>
      </c>
      <c r="S9" s="23"/>
      <c r="T9" s="28">
        <f>COUNT(wrnBouwNat)-COUNT(prmBouwNat)</f>
        <v>7</v>
      </c>
      <c r="U9" s="23"/>
      <c r="V9" s="28">
        <f>COUNT(wrnBouwDroog)-COUNT(prmBouwDroog)</f>
        <v>6</v>
      </c>
    </row>
    <row r="10" spans="1:22" x14ac:dyDescent="0.25">
      <c r="A10" s="14">
        <v>50</v>
      </c>
      <c r="B10" s="14">
        <v>110</v>
      </c>
      <c r="C10" s="16">
        <f>Input!CK12</f>
        <v>1</v>
      </c>
      <c r="D10" s="16">
        <f>Input!CL12</f>
        <v>2</v>
      </c>
      <c r="E10" s="16">
        <f>Input!CM12</f>
        <v>9</v>
      </c>
      <c r="F10" s="16">
        <f>Input!CN12</f>
        <v>1</v>
      </c>
      <c r="G10" s="10">
        <f t="shared" si="0"/>
        <v>1.512843759347303</v>
      </c>
      <c r="H10" s="10">
        <f t="shared" si="5"/>
        <v>0.26300872150147442</v>
      </c>
      <c r="I10" s="10">
        <f t="shared" si="1"/>
        <v>1.2913802568423627</v>
      </c>
      <c r="J10" s="10">
        <f t="shared" si="6"/>
        <v>0.50214194039279592</v>
      </c>
      <c r="K10" s="10">
        <f t="shared" si="2"/>
        <v>11.177003181397655</v>
      </c>
      <c r="L10" s="10">
        <f t="shared" si="7"/>
        <v>4.7393428518155121</v>
      </c>
      <c r="M10" s="10">
        <f t="shared" si="3"/>
        <v>0.38923053232135962</v>
      </c>
      <c r="N10" s="8">
        <f t="shared" si="4"/>
        <v>0.37303934264844973</v>
      </c>
      <c r="O10" s="11" t="s">
        <v>14</v>
      </c>
      <c r="P10" s="12">
        <f>SUMIF(SQRgrasNat,"&lt;&gt;#N/A")</f>
        <v>12.167204725919269</v>
      </c>
      <c r="Q10" s="11"/>
      <c r="R10" s="12">
        <f>SUMIF(SQRgraDrg,"&lt;&gt;#N/A")</f>
        <v>4.8913012663010536</v>
      </c>
      <c r="S10" s="23"/>
      <c r="T10" s="28">
        <f>SUMIF(SQRbouwNat,"&lt;&gt;#N/A")</f>
        <v>29.705017860170127</v>
      </c>
      <c r="U10" s="23"/>
      <c r="V10" s="28">
        <f>SUMIF(SQRbouwDroog,"&lt;&gt;#N/A")</f>
        <v>2.7747093061917245</v>
      </c>
    </row>
    <row r="11" spans="1:22" x14ac:dyDescent="0.25">
      <c r="A11" s="14">
        <v>25</v>
      </c>
      <c r="B11" s="14">
        <v>140</v>
      </c>
      <c r="C11" s="16">
        <f>Input!CK13</f>
        <v>6</v>
      </c>
      <c r="D11" s="16">
        <f>Input!CL13</f>
        <v>5</v>
      </c>
      <c r="E11" s="16">
        <f>Input!CM13</f>
        <v>17</v>
      </c>
      <c r="F11" s="16">
        <f>Input!CN13</f>
        <v>3</v>
      </c>
      <c r="G11" s="10">
        <f t="shared" si="0"/>
        <v>7.944657041666872</v>
      </c>
      <c r="H11" s="10">
        <f t="shared" si="5"/>
        <v>3.7816910097045504</v>
      </c>
      <c r="I11" s="10">
        <f t="shared" si="1"/>
        <v>5.4962584350261956</v>
      </c>
      <c r="J11" s="10">
        <f t="shared" si="6"/>
        <v>0.24627243433464879</v>
      </c>
      <c r="K11" s="10">
        <f t="shared" si="2"/>
        <v>17.414253078029709</v>
      </c>
      <c r="L11" s="10">
        <f t="shared" si="7"/>
        <v>0.17160561265708846</v>
      </c>
      <c r="M11" s="10">
        <f t="shared" si="3"/>
        <v>3.1709567290381857</v>
      </c>
      <c r="N11" s="8">
        <f t="shared" si="4"/>
        <v>2.9226203203435649E-2</v>
      </c>
      <c r="O11" s="11" t="s">
        <v>13</v>
      </c>
      <c r="P11" s="12">
        <f>SQRT(P10/P9)</f>
        <v>1.0517174147736241</v>
      </c>
      <c r="Q11" s="11"/>
      <c r="R11" s="12">
        <f>SQRT(R10/R9)</f>
        <v>0.69937838587570411</v>
      </c>
      <c r="S11" s="23"/>
      <c r="T11" s="28">
        <f>SQRT(T10/T9)</f>
        <v>2.0599936844622375</v>
      </c>
      <c r="U11" s="23"/>
      <c r="V11" s="28">
        <f>SQRT(V10/V9)</f>
        <v>0.68003790411414133</v>
      </c>
    </row>
    <row r="12" spans="1:22" x14ac:dyDescent="0.25">
      <c r="A12" s="14">
        <v>35</v>
      </c>
      <c r="B12" s="14">
        <v>150</v>
      </c>
      <c r="C12" s="16">
        <f>Input!CK14</f>
        <v>3</v>
      </c>
      <c r="D12" s="16">
        <f>Input!CL14</f>
        <v>8</v>
      </c>
      <c r="E12" s="16">
        <f>Input!CM14</f>
        <v>12</v>
      </c>
      <c r="F12" s="16">
        <f>Input!CN14</f>
        <v>5</v>
      </c>
      <c r="G12" s="10">
        <f t="shared" si="0"/>
        <v>4.5557784770055347</v>
      </c>
      <c r="H12" s="10">
        <f t="shared" si="5"/>
        <v>2.4204466695136611</v>
      </c>
      <c r="I12" s="10">
        <f t="shared" si="1"/>
        <v>7.9778632102082003</v>
      </c>
      <c r="J12" s="10">
        <f t="shared" si="6"/>
        <v>4.9003746228632611E-4</v>
      </c>
      <c r="K12" s="10">
        <f t="shared" si="2"/>
        <v>13.139318922823584</v>
      </c>
      <c r="L12" s="10">
        <f t="shared" si="7"/>
        <v>1.2980476079038918</v>
      </c>
      <c r="M12" s="10">
        <f t="shared" si="3"/>
        <v>5.4877848271429723</v>
      </c>
      <c r="N12" s="8">
        <f t="shared" si="4"/>
        <v>0.2379340375908994</v>
      </c>
      <c r="O12" s="11" t="s">
        <v>15</v>
      </c>
      <c r="P12" s="17">
        <f t="array" ref="P12">1-P10/(SUMIF(wrnGrasNat,"&lt;&gt;#N/A")-P8)^2</f>
        <v>0.99928004705763795</v>
      </c>
      <c r="Q12" s="11"/>
      <c r="R12" s="17">
        <f t="array" ref="R12">1-R10/(SUMIF(wrnGrasDroog,"&lt;&gt;#N/A")-R8)^2</f>
        <v>0.99942120683966251</v>
      </c>
      <c r="S12" s="23"/>
      <c r="T12" s="17">
        <f t="array" ref="T12">1-T10/(SUMIF(wrnBouwNat,"&lt;&gt;#N/A")-T8)^2</f>
        <v>0.99861971238828084</v>
      </c>
      <c r="U12" s="23"/>
      <c r="V12" s="17">
        <f t="array" ref="V12">1-V10/(SUMIF(wrnBouwDroog,"&lt;&gt;#N/A")-V8)^2</f>
        <v>0.99952587307340057</v>
      </c>
    </row>
    <row r="13" spans="1:22" x14ac:dyDescent="0.25">
      <c r="A13" s="14">
        <v>60</v>
      </c>
      <c r="B13" s="14">
        <v>170</v>
      </c>
      <c r="C13" s="16">
        <f>Input!CK15</f>
        <v>1</v>
      </c>
      <c r="D13" s="16">
        <f>Input!CL15</f>
        <v>14</v>
      </c>
      <c r="E13" s="16">
        <f>Input!CM15</f>
        <v>7</v>
      </c>
      <c r="F13" s="16">
        <f>Input!CN15</f>
        <v>13</v>
      </c>
      <c r="G13" s="10">
        <f t="shared" ref="G13:G15" si="8">MIN(MAX(0,AgrasNT+BgrasNT*10000*(A13+60)^-3+CgrasNT*EXP(-0.2*B13)),40)</f>
        <v>0.24508688531280692</v>
      </c>
      <c r="H13" s="10">
        <f t="shared" si="5"/>
        <v>0.56989381072671907</v>
      </c>
      <c r="I13" s="10">
        <f t="shared" ref="I13:I15" si="9">MAX(MIN(Agras*(1-(1/(1+(MAX(Bgras*(B13-Cgras),0.01))^Dgras))),40),0)</f>
        <v>14.372034944663277</v>
      </c>
      <c r="J13" s="10">
        <f t="shared" si="6"/>
        <v>0.13841000005060736</v>
      </c>
      <c r="K13" s="10">
        <f t="shared" ref="K13:K15" si="10">MIN(MAX(AbouwNT+BbouwNT*10000*(A13+60)^-2+CbouwNT*EXP(-0.2*B13),0),45)</f>
        <v>6.7413414807424257</v>
      </c>
      <c r="L13" s="10">
        <f t="shared" si="7"/>
        <v>6.6904229584520955E-2</v>
      </c>
      <c r="M13" s="10">
        <f t="shared" ref="M13:M15" si="11">MAX(MIN(Abouw*(1-(1/(1+(MAX(Bbouw*(B13-Cbouw),0.01))^Dbouw))),40),0)</f>
        <v>12.804176488389754</v>
      </c>
      <c r="N13" s="8">
        <f t="shared" si="4"/>
        <v>3.8346847699368337E-2</v>
      </c>
      <c r="O13" s="11" t="s">
        <v>17</v>
      </c>
      <c r="P13" s="12">
        <f>TINV(0.05,P9)</f>
        <v>2.2009851600916384</v>
      </c>
      <c r="Q13" s="11"/>
      <c r="R13" s="12">
        <f>TINV(0.05,R9)</f>
        <v>2.2281388519862744</v>
      </c>
      <c r="S13" s="23"/>
      <c r="T13" s="28">
        <f>TINV(0.05,T9)</f>
        <v>2.3646242515927849</v>
      </c>
      <c r="U13" s="23"/>
      <c r="V13" s="28">
        <f>TINV(0.05,V9)</f>
        <v>2.4469118511449697</v>
      </c>
    </row>
    <row r="14" spans="1:22" x14ac:dyDescent="0.25">
      <c r="A14" s="14">
        <v>100</v>
      </c>
      <c r="B14" s="14">
        <v>200</v>
      </c>
      <c r="C14" s="16">
        <f>Input!CK16</f>
        <v>1</v>
      </c>
      <c r="D14" s="16">
        <f>Input!CL16</f>
        <v>25</v>
      </c>
      <c r="E14" s="16">
        <f>Input!CM16</f>
        <v>4</v>
      </c>
      <c r="F14" s="16">
        <f>Input!CN16</f>
        <v>25</v>
      </c>
      <c r="G14" s="10">
        <f t="shared" si="8"/>
        <v>0</v>
      </c>
      <c r="H14" s="10">
        <f t="shared" si="5"/>
        <v>1</v>
      </c>
      <c r="I14" s="10">
        <f t="shared" si="9"/>
        <v>24.663594884001423</v>
      </c>
      <c r="J14" s="10">
        <f t="shared" si="6"/>
        <v>0.11316840207001606</v>
      </c>
      <c r="K14" s="10">
        <f t="shared" si="10"/>
        <v>2.0419963456463446</v>
      </c>
      <c r="L14" s="10">
        <f t="shared" si="7"/>
        <v>3.8337783104622689</v>
      </c>
      <c r="M14" s="10">
        <f t="shared" si="11"/>
        <v>25.025832825528312</v>
      </c>
      <c r="N14" s="8">
        <f t="shared" si="4"/>
        <v>6.6733487477619712E-4</v>
      </c>
      <c r="O14" s="11" t="s">
        <v>16</v>
      </c>
      <c r="P14" s="12">
        <f>P13*P11</f>
        <v>2.3148144225266893</v>
      </c>
      <c r="Q14" s="11"/>
      <c r="R14" s="12">
        <f>R13*R11</f>
        <v>1.5583121538091049</v>
      </c>
      <c r="S14" s="23"/>
      <c r="T14" s="28">
        <f>T13*T11</f>
        <v>4.8711110244073819</v>
      </c>
      <c r="U14" s="23"/>
      <c r="V14" s="28">
        <f>V13*V11</f>
        <v>1.663992806804679</v>
      </c>
    </row>
    <row r="15" spans="1:22" x14ac:dyDescent="0.25">
      <c r="A15" s="14">
        <v>160</v>
      </c>
      <c r="B15" s="14">
        <v>260</v>
      </c>
      <c r="C15" s="16">
        <f>Input!CK17</f>
        <v>1</v>
      </c>
      <c r="D15" s="16">
        <f>Input!CL17</f>
        <v>36</v>
      </c>
      <c r="E15" s="16">
        <f>Input!CM17</f>
        <v>4</v>
      </c>
      <c r="F15" s="16">
        <f>Input!CN17</f>
        <v>34</v>
      </c>
      <c r="G15" s="10">
        <f t="shared" si="8"/>
        <v>0</v>
      </c>
      <c r="H15" s="10">
        <f t="shared" si="5"/>
        <v>1</v>
      </c>
      <c r="I15" s="10">
        <f t="shared" si="9"/>
        <v>35.922207382375575</v>
      </c>
      <c r="J15" s="10">
        <f t="shared" si="6"/>
        <v>6.0516913568600022E-3</v>
      </c>
      <c r="K15" s="10">
        <f t="shared" si="10"/>
        <v>0</v>
      </c>
      <c r="L15" s="10">
        <f t="shared" si="7"/>
        <v>16</v>
      </c>
      <c r="M15" s="10">
        <f t="shared" si="11"/>
        <v>33.74668328362101</v>
      </c>
      <c r="N15" s="8">
        <f t="shared" si="4"/>
        <v>6.4169358797033546E-2</v>
      </c>
      <c r="O15" s="22"/>
      <c r="P15" s="22"/>
      <c r="Q15" s="11"/>
      <c r="R15" s="22"/>
      <c r="S15" s="27"/>
      <c r="T15" s="27"/>
      <c r="U15" s="27"/>
      <c r="V15" s="27"/>
    </row>
  </sheetData>
  <pageMargins left="0.7" right="0.7" top="0.75" bottom="0.75" header="0.3" footer="0.3"/>
  <drawing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A1:V15"/>
  <sheetViews>
    <sheetView topLeftCell="B1" zoomScale="93" zoomScaleNormal="93" workbookViewId="0">
      <selection activeCell="V3" sqref="V3"/>
    </sheetView>
    <sheetView workbookViewId="1"/>
  </sheetViews>
  <sheetFormatPr defaultRowHeight="15" x14ac:dyDescent="0.25"/>
  <cols>
    <col min="1" max="1" width="4.85546875" bestFit="1" customWidth="1"/>
    <col min="2" max="2" width="4.42578125" bestFit="1" customWidth="1"/>
    <col min="3" max="3" width="10" style="1" bestFit="1" customWidth="1"/>
    <col min="4" max="4" width="10.140625" style="1" bestFit="1" customWidth="1"/>
    <col min="5" max="5" width="11.140625" style="1" bestFit="1" customWidth="1"/>
    <col min="6" max="6" width="11.28515625" style="1" bestFit="1" customWidth="1"/>
    <col min="7" max="7" width="13.140625" style="32" bestFit="1" customWidth="1"/>
    <col min="8" max="8" width="7.42578125" style="32" hidden="1" customWidth="1"/>
    <col min="9" max="9" width="13.28515625" style="32" bestFit="1" customWidth="1"/>
    <col min="10" max="10" width="7.42578125" style="32" hidden="1" customWidth="1"/>
    <col min="11" max="11" width="14.28515625" style="32" bestFit="1" customWidth="1"/>
    <col min="12" max="12" width="7.42578125" style="32" hidden="1" customWidth="1"/>
    <col min="13" max="13" width="14.42578125" style="32" bestFit="1" customWidth="1"/>
    <col min="14" max="14" width="7.42578125" style="9" hidden="1" customWidth="1"/>
    <col min="15" max="15" width="10.85546875" bestFit="1" customWidth="1"/>
    <col min="16" max="16" width="10.7109375" customWidth="1"/>
    <col min="17" max="17" width="10.85546875" style="1" bestFit="1" customWidth="1"/>
    <col min="18" max="18" width="10.85546875" bestFit="1" customWidth="1"/>
    <col min="19" max="20" width="10.5703125" customWidth="1"/>
    <col min="22" max="22" width="10.85546875" bestFit="1" customWidth="1"/>
  </cols>
  <sheetData>
    <row r="1" spans="1:22" s="3" customFormat="1" x14ac:dyDescent="0.25">
      <c r="A1" s="13" t="s">
        <v>0</v>
      </c>
      <c r="B1" s="13" t="s">
        <v>1</v>
      </c>
      <c r="C1" s="5" t="s">
        <v>5</v>
      </c>
      <c r="D1" s="5" t="s">
        <v>2</v>
      </c>
      <c r="E1" s="5" t="s">
        <v>3</v>
      </c>
      <c r="F1" s="5" t="s">
        <v>4</v>
      </c>
      <c r="G1" s="31" t="s">
        <v>18</v>
      </c>
      <c r="H1" s="31" t="s">
        <v>116</v>
      </c>
      <c r="I1" s="31" t="s">
        <v>10</v>
      </c>
      <c r="J1" s="31" t="s">
        <v>116</v>
      </c>
      <c r="K1" s="31" t="s">
        <v>22</v>
      </c>
      <c r="L1" s="31" t="s">
        <v>116</v>
      </c>
      <c r="M1" s="31" t="s">
        <v>23</v>
      </c>
      <c r="N1" s="2" t="s">
        <v>116</v>
      </c>
      <c r="O1" s="5" t="s">
        <v>5</v>
      </c>
      <c r="P1" s="13"/>
      <c r="Q1" s="5" t="s">
        <v>2</v>
      </c>
      <c r="R1" s="5"/>
      <c r="S1" s="15" t="str">
        <f>E1</f>
        <v>Bouwla-nat</v>
      </c>
      <c r="T1" s="13"/>
      <c r="U1" s="13" t="str">
        <f>F1</f>
        <v>Bouwla-dro</v>
      </c>
      <c r="V1" s="13"/>
    </row>
    <row r="2" spans="1:22" x14ac:dyDescent="0.25">
      <c r="A2" s="14">
        <v>5</v>
      </c>
      <c r="B2" s="14">
        <v>70</v>
      </c>
      <c r="C2" s="16">
        <f>Input!CO4</f>
        <v>29</v>
      </c>
      <c r="D2" s="16">
        <f>Input!CP4</f>
        <v>3</v>
      </c>
      <c r="E2" s="16" t="e">
        <f>Input!CQ4</f>
        <v>#N/A</v>
      </c>
      <c r="F2" s="16" t="e">
        <f>Input!CR4</f>
        <v>#N/A</v>
      </c>
      <c r="G2" s="10">
        <f t="shared" ref="G2:G12" si="0">MIN(MAX(0,AgrasNT+BgrasNT*10000*(A2+60)^-3+CgrasNT*EXP(-0.2*B2)),40)</f>
        <v>30.378396173161697</v>
      </c>
      <c r="H2" s="10">
        <f>(G2-C2)^2</f>
        <v>1.8999760101868108</v>
      </c>
      <c r="I2" s="10">
        <f t="shared" ref="I2:I12" si="1">MAX(MIN(Agras*(1-(1/(1+(MAX(Bgras*(B2-Cgras),0.01))^Dgras))),40),0)</f>
        <v>3.3410241164753094</v>
      </c>
      <c r="J2" s="10">
        <f>(I2-D2)^2</f>
        <v>0.11629744801776538</v>
      </c>
      <c r="K2" s="10">
        <f t="shared" ref="K2:K12" si="2">MIN(MAX(AbouwNT+BbouwNT*10000*(A2+60)^-2+CbouwNT*EXP(-0.2*B2),0),45)</f>
        <v>45</v>
      </c>
      <c r="L2" s="10" t="e">
        <f>(K2-E2)^2</f>
        <v>#N/A</v>
      </c>
      <c r="M2" s="10">
        <f t="shared" ref="M2:M12" si="3">MAX(MIN(Abouw*(1-(1/(1+(MAX(Bbouw*(B2-Cbouw),0.01))^Dbouw))),40),0)</f>
        <v>3.2072946782158773</v>
      </c>
      <c r="N2" s="8" t="e">
        <f t="shared" ref="N2:N15" si="4">(M2-F2)^2</f>
        <v>#N/A</v>
      </c>
      <c r="O2" s="11" t="s">
        <v>19</v>
      </c>
      <c r="P2" s="18">
        <v>-4</v>
      </c>
      <c r="Q2" s="11" t="s">
        <v>6</v>
      </c>
      <c r="R2" s="18">
        <v>29</v>
      </c>
      <c r="S2" s="23" t="s">
        <v>24</v>
      </c>
      <c r="T2" s="24">
        <v>-4</v>
      </c>
      <c r="U2" s="23" t="s">
        <v>28</v>
      </c>
      <c r="V2" s="24">
        <v>25</v>
      </c>
    </row>
    <row r="3" spans="1:22" x14ac:dyDescent="0.25">
      <c r="A3" s="14">
        <v>10</v>
      </c>
      <c r="B3" s="14">
        <v>70</v>
      </c>
      <c r="C3" s="16">
        <f>Input!CO5</f>
        <v>24</v>
      </c>
      <c r="D3" s="16">
        <f>Input!CP5</f>
        <v>3</v>
      </c>
      <c r="E3" s="16" t="e">
        <f>Input!CQ5</f>
        <v>#N/A</v>
      </c>
      <c r="F3" s="16" t="e">
        <f>Input!CR5</f>
        <v>#N/A</v>
      </c>
      <c r="G3" s="10">
        <f t="shared" si="0"/>
        <v>24.030859988314869</v>
      </c>
      <c r="H3" s="10">
        <f t="shared" ref="H3:H15" si="5">(G3-C3)^2</f>
        <v>9.5233887879388017E-4</v>
      </c>
      <c r="I3" s="10">
        <f t="shared" si="1"/>
        <v>3.3410241164753094</v>
      </c>
      <c r="J3" s="10">
        <f t="shared" ref="J3:J15" si="6">(I3-D3)^2</f>
        <v>0.11629744801776538</v>
      </c>
      <c r="K3" s="10">
        <f t="shared" si="2"/>
        <v>45</v>
      </c>
      <c r="L3" s="10" t="e">
        <f t="shared" ref="L3:L15" si="7">(K3-E3)^2</f>
        <v>#N/A</v>
      </c>
      <c r="M3" s="10">
        <f t="shared" si="3"/>
        <v>3.2072946782158773</v>
      </c>
      <c r="N3" s="8" t="e">
        <f t="shared" si="4"/>
        <v>#N/A</v>
      </c>
      <c r="O3" s="11" t="s">
        <v>20</v>
      </c>
      <c r="P3" s="18">
        <v>874.46420298925204</v>
      </c>
      <c r="Q3" s="11" t="s">
        <v>7</v>
      </c>
      <c r="R3" s="29">
        <v>7.1095393236804685E-3</v>
      </c>
      <c r="S3" s="23" t="s">
        <v>25</v>
      </c>
      <c r="T3" s="24">
        <v>17.106552536581763</v>
      </c>
      <c r="U3" s="23" t="s">
        <v>29</v>
      </c>
      <c r="V3" s="30">
        <v>7.3499874492214696E-3</v>
      </c>
    </row>
    <row r="4" spans="1:22" x14ac:dyDescent="0.25">
      <c r="A4" s="14">
        <v>15</v>
      </c>
      <c r="B4" s="14">
        <v>70</v>
      </c>
      <c r="C4" s="16">
        <f>Input!CO6</f>
        <v>20</v>
      </c>
      <c r="D4" s="16">
        <f>Input!CP6</f>
        <v>3</v>
      </c>
      <c r="E4" s="16" t="e">
        <f>Input!CQ6</f>
        <v>#N/A</v>
      </c>
      <c r="F4" s="16" t="e">
        <f>Input!CR6</f>
        <v>#N/A</v>
      </c>
      <c r="G4" s="10">
        <f t="shared" si="0"/>
        <v>19.264317177938295</v>
      </c>
      <c r="H4" s="10">
        <f t="shared" si="5"/>
        <v>0.54122921467667384</v>
      </c>
      <c r="I4" s="10">
        <f t="shared" si="1"/>
        <v>3.3410241164753094</v>
      </c>
      <c r="J4" s="10">
        <f t="shared" si="6"/>
        <v>0.11629744801776538</v>
      </c>
      <c r="K4" s="10">
        <f t="shared" si="2"/>
        <v>45</v>
      </c>
      <c r="L4" s="10" t="e">
        <f t="shared" si="7"/>
        <v>#N/A</v>
      </c>
      <c r="M4" s="10">
        <f t="shared" si="3"/>
        <v>3.2072946782158773</v>
      </c>
      <c r="N4" s="8" t="e">
        <f t="shared" si="4"/>
        <v>#N/A</v>
      </c>
      <c r="O4" s="11" t="s">
        <v>21</v>
      </c>
      <c r="P4" s="19">
        <v>3050137.3584786062</v>
      </c>
      <c r="Q4" s="11" t="s">
        <v>8</v>
      </c>
      <c r="R4" s="18">
        <v>1.5067074305049603E-2</v>
      </c>
      <c r="S4" s="23" t="s">
        <v>26</v>
      </c>
      <c r="T4" s="25">
        <v>7537192500.7657843</v>
      </c>
      <c r="U4" s="23" t="s">
        <v>30</v>
      </c>
      <c r="V4" s="24">
        <v>6.8470948563872859E-4</v>
      </c>
    </row>
    <row r="5" spans="1:22" x14ac:dyDescent="0.25">
      <c r="A5" s="14">
        <v>25</v>
      </c>
      <c r="B5" s="14">
        <v>75</v>
      </c>
      <c r="C5" s="16">
        <f>Input!CO7</f>
        <v>13</v>
      </c>
      <c r="D5" s="16">
        <f>Input!CP7</f>
        <v>3</v>
      </c>
      <c r="E5" s="16" t="e">
        <f>Input!CQ7</f>
        <v>#N/A</v>
      </c>
      <c r="F5" s="16" t="e">
        <f>Input!CR7</f>
        <v>#N/A</v>
      </c>
      <c r="G5" s="10">
        <f t="shared" si="0"/>
        <v>11.172233234651832</v>
      </c>
      <c r="H5" s="10">
        <f t="shared" si="5"/>
        <v>3.3407313485113033</v>
      </c>
      <c r="I5" s="10">
        <f t="shared" si="1"/>
        <v>3.9845102632887501</v>
      </c>
      <c r="J5" s="10">
        <f t="shared" si="6"/>
        <v>0.96926045852088405</v>
      </c>
      <c r="K5" s="10">
        <f t="shared" si="2"/>
        <v>45</v>
      </c>
      <c r="L5" s="10" t="e">
        <f t="shared" si="7"/>
        <v>#N/A</v>
      </c>
      <c r="M5" s="10">
        <f t="shared" si="3"/>
        <v>3.805741165210033</v>
      </c>
      <c r="N5" s="8" t="e">
        <f t="shared" si="4"/>
        <v>#N/A</v>
      </c>
      <c r="O5" s="11"/>
      <c r="P5" s="21"/>
      <c r="Q5" s="11" t="s">
        <v>9</v>
      </c>
      <c r="R5" s="20">
        <v>2.9204950003627217</v>
      </c>
      <c r="S5" s="27"/>
      <c r="T5" s="27"/>
      <c r="U5" s="23" t="s">
        <v>27</v>
      </c>
      <c r="V5" s="26">
        <v>2.8832839218359325</v>
      </c>
    </row>
    <row r="6" spans="1:22" x14ac:dyDescent="0.25">
      <c r="A6" s="14">
        <v>10</v>
      </c>
      <c r="B6" s="14">
        <v>105</v>
      </c>
      <c r="C6" s="16">
        <f>Input!CO8</f>
        <v>21</v>
      </c>
      <c r="D6" s="16">
        <f>Input!CP8</f>
        <v>9</v>
      </c>
      <c r="E6" s="16">
        <f>Input!CQ8</f>
        <v>37</v>
      </c>
      <c r="F6" s="16">
        <f>Input!CR8</f>
        <v>8</v>
      </c>
      <c r="G6" s="10">
        <f t="shared" si="0"/>
        <v>21.496895962612623</v>
      </c>
      <c r="H6" s="10">
        <f t="shared" si="5"/>
        <v>0.24690559766072503</v>
      </c>
      <c r="I6" s="10">
        <f t="shared" si="1"/>
        <v>8.6577345923651521</v>
      </c>
      <c r="J6" s="10">
        <f t="shared" si="6"/>
        <v>0.11714560926344861</v>
      </c>
      <c r="K6" s="10">
        <f t="shared" si="2"/>
        <v>36.626453466695821</v>
      </c>
      <c r="L6" s="10">
        <f t="shared" si="7"/>
        <v>0.13953701254356993</v>
      </c>
      <c r="M6" s="10">
        <f t="shared" si="3"/>
        <v>8.0365177063471158</v>
      </c>
      <c r="N6" s="8">
        <f t="shared" si="4"/>
        <v>1.3335428768541831E-3</v>
      </c>
      <c r="O6" s="11"/>
      <c r="P6" s="21"/>
      <c r="Q6" s="11"/>
      <c r="R6" s="20"/>
      <c r="S6" s="27"/>
      <c r="T6" s="27"/>
      <c r="U6" s="23"/>
      <c r="V6" s="26"/>
    </row>
    <row r="7" spans="1:22" x14ac:dyDescent="0.25">
      <c r="A7" s="14">
        <v>15</v>
      </c>
      <c r="B7" s="14">
        <v>105</v>
      </c>
      <c r="C7" s="16">
        <f>Input!CO9</f>
        <v>17</v>
      </c>
      <c r="D7" s="16">
        <f>Input!CP9</f>
        <v>9</v>
      </c>
      <c r="E7" s="16">
        <f>Input!CQ9</f>
        <v>32</v>
      </c>
      <c r="F7" s="16">
        <f>Input!CR9</f>
        <v>8</v>
      </c>
      <c r="G7" s="10">
        <f t="shared" si="0"/>
        <v>16.730353152236049</v>
      </c>
      <c r="H7" s="10">
        <f t="shared" si="5"/>
        <v>7.2709422509035532E-2</v>
      </c>
      <c r="I7" s="10">
        <f t="shared" si="1"/>
        <v>8.6577345923651521</v>
      </c>
      <c r="J7" s="10">
        <f t="shared" si="6"/>
        <v>0.11714560926344861</v>
      </c>
      <c r="K7" s="10">
        <f t="shared" si="2"/>
        <v>32.126770713309234</v>
      </c>
      <c r="L7" s="10">
        <f t="shared" si="7"/>
        <v>1.6070813752932098E-2</v>
      </c>
      <c r="M7" s="10">
        <f t="shared" si="3"/>
        <v>8.0365177063471158</v>
      </c>
      <c r="N7" s="8">
        <f t="shared" si="4"/>
        <v>1.3335428768541831E-3</v>
      </c>
      <c r="O7" s="22"/>
      <c r="P7" s="22"/>
      <c r="Q7" s="11"/>
      <c r="R7" s="22"/>
      <c r="S7" s="27"/>
      <c r="T7" s="27"/>
      <c r="U7" s="27"/>
      <c r="V7" s="27"/>
    </row>
    <row r="8" spans="1:22" x14ac:dyDescent="0.25">
      <c r="A8" s="14">
        <v>20</v>
      </c>
      <c r="B8" s="14">
        <v>105</v>
      </c>
      <c r="C8" s="16">
        <f>Input!CO10</f>
        <v>14</v>
      </c>
      <c r="D8" s="16">
        <f>Input!CP10</f>
        <v>9</v>
      </c>
      <c r="E8" s="16">
        <f>Input!CQ10</f>
        <v>28</v>
      </c>
      <c r="F8" s="16">
        <f>Input!CR10</f>
        <v>8</v>
      </c>
      <c r="G8" s="10">
        <f t="shared" si="0"/>
        <v>13.081691749717239</v>
      </c>
      <c r="H8" s="10">
        <f t="shared" si="5"/>
        <v>0.8432900425373866</v>
      </c>
      <c r="I8" s="10">
        <f t="shared" si="1"/>
        <v>8.6577345923651521</v>
      </c>
      <c r="J8" s="10">
        <f t="shared" si="6"/>
        <v>0.11714560926344861</v>
      </c>
      <c r="K8" s="10">
        <f t="shared" si="2"/>
        <v>28.444110097795104</v>
      </c>
      <c r="L8" s="10">
        <f t="shared" si="7"/>
        <v>0.19723377896357666</v>
      </c>
      <c r="M8" s="10">
        <f t="shared" si="3"/>
        <v>8.0365177063471158</v>
      </c>
      <c r="N8" s="8">
        <f t="shared" si="4"/>
        <v>1.3335428768541831E-3</v>
      </c>
      <c r="O8" s="11" t="s">
        <v>11</v>
      </c>
      <c r="P8" s="12">
        <f>AVERAGEIF(wrnGrasNat,"&lt;&gt;#N/A")</f>
        <v>12.357142857142858</v>
      </c>
      <c r="Q8" s="11"/>
      <c r="R8" s="12">
        <f>AVERAGEIF(wrnGrasDroog,"&lt;&gt;#N/A")</f>
        <v>10.928571428571429</v>
      </c>
      <c r="S8" s="23"/>
      <c r="T8" s="28">
        <f>AVERAGEIF(wrnBouwNat,"&lt;&gt;#N/A")</f>
        <v>18</v>
      </c>
      <c r="U8" s="23"/>
      <c r="V8" s="28">
        <f>AVERAGEIF(wrnBouwDroog,"&lt;&gt;#N/A")</f>
        <v>12.6</v>
      </c>
    </row>
    <row r="9" spans="1:22" x14ac:dyDescent="0.25">
      <c r="A9" s="14">
        <v>30</v>
      </c>
      <c r="B9" s="14">
        <v>110</v>
      </c>
      <c r="C9" s="16">
        <f>Input!CO11</f>
        <v>9</v>
      </c>
      <c r="D9" s="16">
        <f>Input!CP11</f>
        <v>10</v>
      </c>
      <c r="E9" s="16">
        <f>Input!CQ11</f>
        <v>21</v>
      </c>
      <c r="F9" s="16">
        <f>Input!CR11</f>
        <v>9</v>
      </c>
      <c r="G9" s="10">
        <f t="shared" si="0"/>
        <v>7.9962445570751477</v>
      </c>
      <c r="H9" s="10">
        <f t="shared" si="5"/>
        <v>1.0075249892012665</v>
      </c>
      <c r="I9" s="10">
        <f t="shared" si="1"/>
        <v>9.5048268657403661</v>
      </c>
      <c r="J9" s="10">
        <f t="shared" si="6"/>
        <v>0.24519643289250945</v>
      </c>
      <c r="K9" s="10">
        <f t="shared" si="2"/>
        <v>19.221676461516328</v>
      </c>
      <c r="L9" s="10">
        <f t="shared" si="7"/>
        <v>3.1624346075250886</v>
      </c>
      <c r="M9" s="10">
        <f t="shared" si="3"/>
        <v>8.7847448528440815</v>
      </c>
      <c r="N9" s="8">
        <f t="shared" si="4"/>
        <v>4.6334778377116144E-2</v>
      </c>
      <c r="O9" s="11" t="s">
        <v>12</v>
      </c>
      <c r="P9" s="12">
        <f>COUNT(wrnGrasNat)-COUNT(prmGrasNat)</f>
        <v>11</v>
      </c>
      <c r="Q9" s="11"/>
      <c r="R9" s="12">
        <f>COUNT(wrnGrasDroog)-COUNT(prmGrasDroog)</f>
        <v>10</v>
      </c>
      <c r="S9" s="23"/>
      <c r="T9" s="28">
        <f>COUNT(wrnBouwNat)-COUNT(prmBouwNat)</f>
        <v>7</v>
      </c>
      <c r="U9" s="23"/>
      <c r="V9" s="28">
        <f>COUNT(wrnBouwDroog)-COUNT(prmBouwDroog)</f>
        <v>6</v>
      </c>
    </row>
    <row r="10" spans="1:22" x14ac:dyDescent="0.25">
      <c r="A10" s="14">
        <v>50</v>
      </c>
      <c r="B10" s="14">
        <v>110</v>
      </c>
      <c r="C10" s="16">
        <f>Input!CO12</f>
        <v>3</v>
      </c>
      <c r="D10" s="16">
        <f>Input!CP12</f>
        <v>10</v>
      </c>
      <c r="E10" s="16">
        <f>Input!CQ12</f>
        <v>11</v>
      </c>
      <c r="F10" s="16">
        <f>Input!CR12</f>
        <v>9</v>
      </c>
      <c r="G10" s="10">
        <f t="shared" si="0"/>
        <v>2.5708298117283026</v>
      </c>
      <c r="H10" s="10">
        <f t="shared" si="5"/>
        <v>0.18418705050116418</v>
      </c>
      <c r="I10" s="10">
        <f t="shared" si="1"/>
        <v>9.5048268657403661</v>
      </c>
      <c r="J10" s="10">
        <f t="shared" si="6"/>
        <v>0.24519643289250945</v>
      </c>
      <c r="K10" s="10">
        <f t="shared" si="2"/>
        <v>12.240122523517449</v>
      </c>
      <c r="L10" s="10">
        <f t="shared" si="7"/>
        <v>1.5379038733352868</v>
      </c>
      <c r="M10" s="10">
        <f t="shared" si="3"/>
        <v>8.7847448528440815</v>
      </c>
      <c r="N10" s="8">
        <f t="shared" si="4"/>
        <v>4.6334778377116144E-2</v>
      </c>
      <c r="O10" s="11" t="s">
        <v>14</v>
      </c>
      <c r="P10" s="12">
        <f>SUMIF(SQRgrasNat,"&lt;&gt;#N/A")</f>
        <v>32.872910412233551</v>
      </c>
      <c r="Q10" s="11"/>
      <c r="R10" s="12">
        <f>SUMIF(SQRgraDrg,"&lt;&gt;#N/A")</f>
        <v>2.655015658277553</v>
      </c>
      <c r="S10" s="23"/>
      <c r="T10" s="28">
        <f>SUMIF(SQRbouwNat,"&lt;&gt;#N/A")</f>
        <v>36.817588412955075</v>
      </c>
      <c r="U10" s="23"/>
      <c r="V10" s="28">
        <f>SUMIF(SQRbouwDroog,"&lt;&gt;#N/A")</f>
        <v>0.46050828497340968</v>
      </c>
    </row>
    <row r="11" spans="1:22" x14ac:dyDescent="0.25">
      <c r="A11" s="14">
        <v>25</v>
      </c>
      <c r="B11" s="14">
        <v>140</v>
      </c>
      <c r="C11" s="16">
        <f>Input!CO13</f>
        <v>9</v>
      </c>
      <c r="D11" s="16">
        <f>Input!CP13</f>
        <v>14</v>
      </c>
      <c r="E11" s="16">
        <f>Input!CQ13</f>
        <v>19</v>
      </c>
      <c r="F11" s="16">
        <f>Input!CR13</f>
        <v>13</v>
      </c>
      <c r="G11" s="10">
        <f t="shared" si="0"/>
        <v>10.239191247830925</v>
      </c>
      <c r="H11" s="10">
        <f t="shared" si="5"/>
        <v>1.5355949487007663</v>
      </c>
      <c r="I11" s="10">
        <f t="shared" si="1"/>
        <v>14.39872762772805</v>
      </c>
      <c r="J11" s="10">
        <f t="shared" si="6"/>
        <v>0.15898372111363845</v>
      </c>
      <c r="K11" s="10">
        <f t="shared" si="2"/>
        <v>19.682100840451934</v>
      </c>
      <c r="L11" s="10">
        <f t="shared" si="7"/>
        <v>0.46526155654523471</v>
      </c>
      <c r="M11" s="10">
        <f t="shared" si="3"/>
        <v>13.0147507930998</v>
      </c>
      <c r="N11" s="8">
        <f t="shared" si="4"/>
        <v>2.175858970731167E-4</v>
      </c>
      <c r="O11" s="11" t="s">
        <v>13</v>
      </c>
      <c r="P11" s="12">
        <f>SQRT(P10/P9)</f>
        <v>1.7287123534909274</v>
      </c>
      <c r="Q11" s="11"/>
      <c r="R11" s="12">
        <f>SQRT(R10/R9)</f>
        <v>0.51526844055089893</v>
      </c>
      <c r="S11" s="23"/>
      <c r="T11" s="28">
        <f>SQRT(T10/T9)</f>
        <v>2.2933938797260733</v>
      </c>
      <c r="U11" s="23"/>
      <c r="V11" s="28">
        <f>SQRT(V10/V9)</f>
        <v>0.27704039566262101</v>
      </c>
    </row>
    <row r="12" spans="1:22" x14ac:dyDescent="0.25">
      <c r="A12" s="14">
        <v>35</v>
      </c>
      <c r="B12" s="14">
        <v>150</v>
      </c>
      <c r="C12" s="16">
        <f>Input!CO14</f>
        <v>5</v>
      </c>
      <c r="D12" s="16">
        <f>Input!CP14</f>
        <v>16</v>
      </c>
      <c r="E12" s="16">
        <f>Input!CQ14</f>
        <v>14</v>
      </c>
      <c r="F12" s="16">
        <f>Input!CR14</f>
        <v>14</v>
      </c>
      <c r="G12" s="10">
        <f t="shared" si="0"/>
        <v>6.1993203377807795</v>
      </c>
      <c r="H12" s="10">
        <f t="shared" si="5"/>
        <v>1.4383692726146031</v>
      </c>
      <c r="I12" s="10">
        <f t="shared" si="1"/>
        <v>15.855733127584358</v>
      </c>
      <c r="J12" s="10">
        <f t="shared" si="6"/>
        <v>2.0812930476591114E-2</v>
      </c>
      <c r="K12" s="10">
        <f t="shared" si="2"/>
        <v>14.95533415145473</v>
      </c>
      <c r="L12" s="10">
        <f t="shared" si="7"/>
        <v>0.91266334093572943</v>
      </c>
      <c r="M12" s="10">
        <f t="shared" si="3"/>
        <v>14.246829239364978</v>
      </c>
      <c r="N12" s="8">
        <f t="shared" si="4"/>
        <v>6.0924673405493401E-2</v>
      </c>
      <c r="O12" s="11" t="s">
        <v>15</v>
      </c>
      <c r="P12" s="17">
        <f t="array" ref="P12">1-P10/(SUMIF(wrnGrasNat,"&lt;&gt;#N/A")-P8)^2</f>
        <v>0.99872615872539416</v>
      </c>
      <c r="Q12" s="11"/>
      <c r="R12" s="17">
        <f t="array" ref="R12">1-R10/(SUMIF(wrnGrasDroog,"&lt;&gt;#N/A")-R8)^2</f>
        <v>0.99986846128593576</v>
      </c>
      <c r="S12" s="23"/>
      <c r="T12" s="17">
        <f t="array" ref="T12">1-T10/(SUMIF(wrnBouwNat,"&lt;&gt;#N/A")-T8)^2</f>
        <v>0.99859710454149686</v>
      </c>
      <c r="U12" s="23"/>
      <c r="V12" s="17">
        <f t="array" ref="V12">1-V10/(SUMIF(wrnBouwDroog,"&lt;&gt;#N/A")-V8)^2</f>
        <v>0.99996418942133525</v>
      </c>
    </row>
    <row r="13" spans="1:22" x14ac:dyDescent="0.25">
      <c r="A13" s="14">
        <v>60</v>
      </c>
      <c r="B13" s="14">
        <v>170</v>
      </c>
      <c r="C13" s="16">
        <f>Input!CO15</f>
        <v>3</v>
      </c>
      <c r="D13" s="16">
        <f>Input!CP15</f>
        <v>18</v>
      </c>
      <c r="E13" s="16">
        <f>Input!CQ15</f>
        <v>8</v>
      </c>
      <c r="F13" s="16">
        <f>Input!CR15</f>
        <v>16</v>
      </c>
      <c r="G13" s="10">
        <f t="shared" ref="G13:G15" si="8">MIN(MAX(0,AgrasNT+BgrasNT*10000*(A13+60)^-3+CgrasNT*EXP(-0.2*B13)),40)</f>
        <v>1.060556735489532</v>
      </c>
      <c r="H13" s="10">
        <f t="shared" si="5"/>
        <v>3.7614401762550211</v>
      </c>
      <c r="I13" s="10">
        <f t="shared" ref="I13:I15" si="9">MAX(MIN(Agras*(1-(1/(1+(MAX(Bgras*(B13-Cgras),0.01))^Dgras))),40),0)</f>
        <v>18.41090403827485</v>
      </c>
      <c r="J13" s="10">
        <f t="shared" si="6"/>
        <v>0.16884212867057968</v>
      </c>
      <c r="K13" s="10">
        <f t="shared" ref="K13:K15" si="10">MIN(MAX(AbouwNT+BbouwNT*10000*(A13+60)^-2+CbouwNT*EXP(-0.2*B13),0),45)</f>
        <v>7.8795632906840005</v>
      </c>
      <c r="L13" s="10">
        <f t="shared" si="7"/>
        <v>1.4505000950866556E-2</v>
      </c>
      <c r="M13" s="10">
        <f t="shared" ref="M13:M15" si="11">MAX(MIN(Abouw*(1-(1/(1+(MAX(Bbouw*(B13-Cbouw),0.01))^Dbouw))),40),0)</f>
        <v>16.381356213504709</v>
      </c>
      <c r="N13" s="8">
        <f t="shared" si="4"/>
        <v>0.14543256157864939</v>
      </c>
      <c r="O13" s="11" t="s">
        <v>17</v>
      </c>
      <c r="P13" s="12">
        <f>TINV(0.05,P9)</f>
        <v>2.2009851600916384</v>
      </c>
      <c r="Q13" s="11"/>
      <c r="R13" s="12">
        <f>TINV(0.05,R9)</f>
        <v>2.2281388519862744</v>
      </c>
      <c r="S13" s="23"/>
      <c r="T13" s="28">
        <f>TINV(0.05,T9)</f>
        <v>2.3646242515927849</v>
      </c>
      <c r="U13" s="23"/>
      <c r="V13" s="28">
        <f>TINV(0.05,V9)</f>
        <v>2.4469118511449697</v>
      </c>
    </row>
    <row r="14" spans="1:22" x14ac:dyDescent="0.25">
      <c r="A14" s="14">
        <v>100</v>
      </c>
      <c r="B14" s="14">
        <v>200</v>
      </c>
      <c r="C14" s="16">
        <f>Input!CO16</f>
        <v>3</v>
      </c>
      <c r="D14" s="16">
        <f>Input!CP16</f>
        <v>21</v>
      </c>
      <c r="E14" s="16">
        <f>Input!CQ16</f>
        <v>5</v>
      </c>
      <c r="F14" s="16">
        <f>Input!CR16</f>
        <v>19</v>
      </c>
      <c r="G14" s="10">
        <f t="shared" si="8"/>
        <v>0</v>
      </c>
      <c r="H14" s="10">
        <f t="shared" si="5"/>
        <v>9</v>
      </c>
      <c r="I14" s="10">
        <f t="shared" si="9"/>
        <v>21.358145398274132</v>
      </c>
      <c r="J14" s="10">
        <f t="shared" si="6"/>
        <v>0.12826812630493684</v>
      </c>
      <c r="K14" s="10">
        <f t="shared" si="10"/>
        <v>2.6822471166229147</v>
      </c>
      <c r="L14" s="10">
        <f t="shared" si="7"/>
        <v>5.3719784284027927</v>
      </c>
      <c r="M14" s="10">
        <f t="shared" si="11"/>
        <v>18.806984030961559</v>
      </c>
      <c r="N14" s="8">
        <f t="shared" si="4"/>
        <v>3.7255164303848579E-2</v>
      </c>
      <c r="O14" s="11" t="s">
        <v>16</v>
      </c>
      <c r="P14" s="12">
        <f>P13*P11</f>
        <v>3.8048702361006219</v>
      </c>
      <c r="Q14" s="11"/>
      <c r="R14" s="12">
        <f>R13*R11</f>
        <v>1.1480896315938378</v>
      </c>
      <c r="S14" s="23"/>
      <c r="T14" s="28">
        <f>T13*T11</f>
        <v>5.4230147864547398</v>
      </c>
      <c r="U14" s="23"/>
      <c r="V14" s="28">
        <f>V13*V11</f>
        <v>0.67789342739275882</v>
      </c>
    </row>
    <row r="15" spans="1:22" x14ac:dyDescent="0.25">
      <c r="A15" s="14">
        <v>160</v>
      </c>
      <c r="B15" s="14">
        <v>260</v>
      </c>
      <c r="C15" s="16">
        <f>Input!CO17</f>
        <v>3</v>
      </c>
      <c r="D15" s="16">
        <f>Input!CP17</f>
        <v>25</v>
      </c>
      <c r="E15" s="16">
        <f>Input!CQ17</f>
        <v>5</v>
      </c>
      <c r="F15" s="16">
        <f>Input!CR17</f>
        <v>22</v>
      </c>
      <c r="G15" s="10">
        <f t="shared" si="8"/>
        <v>0</v>
      </c>
      <c r="H15" s="10">
        <f t="shared" si="5"/>
        <v>9</v>
      </c>
      <c r="I15" s="10">
        <f t="shared" si="9"/>
        <v>24.865366216861212</v>
      </c>
      <c r="J15" s="10">
        <f t="shared" si="6"/>
        <v>1.8126255562262328E-2</v>
      </c>
      <c r="K15" s="10">
        <f t="shared" si="10"/>
        <v>0</v>
      </c>
      <c r="L15" s="10">
        <f t="shared" si="7"/>
        <v>25</v>
      </c>
      <c r="M15" s="10">
        <f t="shared" si="11"/>
        <v>21.653578126551526</v>
      </c>
      <c r="N15" s="8">
        <f t="shared" si="4"/>
        <v>0.12000811440355044</v>
      </c>
      <c r="O15" s="22"/>
      <c r="P15" s="22"/>
      <c r="Q15" s="11"/>
      <c r="R15" s="22"/>
      <c r="S15" s="27"/>
      <c r="T15" s="27"/>
      <c r="U15" s="27"/>
      <c r="V15" s="27"/>
    </row>
  </sheetData>
  <pageMargins left="0.7" right="0.7" top="0.75" bottom="0.75" header="0.3" footer="0.3"/>
  <drawing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A1:V15"/>
  <sheetViews>
    <sheetView tabSelected="1" topLeftCell="B1" zoomScale="93" zoomScaleNormal="93" workbookViewId="0">
      <selection activeCell="V3" sqref="V3"/>
    </sheetView>
    <sheetView workbookViewId="1"/>
  </sheetViews>
  <sheetFormatPr defaultRowHeight="15" x14ac:dyDescent="0.25"/>
  <cols>
    <col min="1" max="1" width="4.85546875" bestFit="1" customWidth="1"/>
    <col min="2" max="2" width="4.42578125" bestFit="1" customWidth="1"/>
    <col min="3" max="3" width="10" style="1" bestFit="1" customWidth="1"/>
    <col min="4" max="4" width="10.140625" style="1" bestFit="1" customWidth="1"/>
    <col min="5" max="5" width="11.140625" style="1" bestFit="1" customWidth="1"/>
    <col min="6" max="6" width="11.28515625" style="1" bestFit="1" customWidth="1"/>
    <col min="7" max="7" width="13.140625" style="32" bestFit="1" customWidth="1"/>
    <col min="8" max="8" width="7.42578125" style="32" hidden="1" customWidth="1"/>
    <col min="9" max="9" width="13.28515625" style="32" bestFit="1" customWidth="1"/>
    <col min="10" max="10" width="7.42578125" style="32" hidden="1" customWidth="1"/>
    <col min="11" max="11" width="14.28515625" style="32" bestFit="1" customWidth="1"/>
    <col min="12" max="12" width="7.42578125" style="32" hidden="1" customWidth="1"/>
    <col min="13" max="13" width="14.42578125" style="32" bestFit="1" customWidth="1"/>
    <col min="14" max="14" width="7.42578125" style="9" hidden="1" customWidth="1"/>
    <col min="15" max="15" width="10.85546875" bestFit="1" customWidth="1"/>
    <col min="16" max="16" width="10.7109375" customWidth="1"/>
    <col min="17" max="17" width="10.85546875" style="1" bestFit="1" customWidth="1"/>
    <col min="18" max="18" width="10.85546875" bestFit="1" customWidth="1"/>
    <col min="19" max="20" width="10.5703125" customWidth="1"/>
    <col min="22" max="22" width="10.85546875" bestFit="1" customWidth="1"/>
  </cols>
  <sheetData>
    <row r="1" spans="1:22" s="3" customFormat="1" x14ac:dyDescent="0.25">
      <c r="A1" s="13" t="s">
        <v>0</v>
      </c>
      <c r="B1" s="13" t="s">
        <v>1</v>
      </c>
      <c r="C1" s="5" t="s">
        <v>5</v>
      </c>
      <c r="D1" s="5" t="s">
        <v>2</v>
      </c>
      <c r="E1" s="5" t="s">
        <v>3</v>
      </c>
      <c r="F1" s="5" t="s">
        <v>4</v>
      </c>
      <c r="G1" s="31" t="s">
        <v>18</v>
      </c>
      <c r="H1" s="31" t="s">
        <v>116</v>
      </c>
      <c r="I1" s="31" t="s">
        <v>10</v>
      </c>
      <c r="J1" s="31" t="s">
        <v>116</v>
      </c>
      <c r="K1" s="31" t="s">
        <v>22</v>
      </c>
      <c r="L1" s="31" t="s">
        <v>116</v>
      </c>
      <c r="M1" s="31" t="s">
        <v>23</v>
      </c>
      <c r="N1" s="2" t="s">
        <v>116</v>
      </c>
      <c r="O1" s="5" t="s">
        <v>5</v>
      </c>
      <c r="P1" s="13"/>
      <c r="Q1" s="5" t="s">
        <v>2</v>
      </c>
      <c r="R1" s="5"/>
      <c r="S1" s="15" t="str">
        <f>E1</f>
        <v>Bouwla-nat</v>
      </c>
      <c r="T1" s="13"/>
      <c r="U1" s="13" t="str">
        <f>F1</f>
        <v>Bouwla-dro</v>
      </c>
      <c r="V1" s="13"/>
    </row>
    <row r="2" spans="1:22" x14ac:dyDescent="0.25">
      <c r="A2" s="14">
        <v>5</v>
      </c>
      <c r="B2" s="14">
        <v>70</v>
      </c>
      <c r="C2" s="16">
        <f>Input!CS4</f>
        <v>28</v>
      </c>
      <c r="D2" s="16">
        <f>Input!CT4</f>
        <v>2</v>
      </c>
      <c r="E2" s="16" t="e">
        <f>Input!CU4</f>
        <v>#N/A</v>
      </c>
      <c r="F2" s="16" t="e">
        <f>Input!CV4</f>
        <v>#N/A</v>
      </c>
      <c r="G2" s="10">
        <f t="shared" ref="G2:G12" si="0">MIN(MAX(0,AgrasNT+BgrasNT*10000*(A2+60)^-3+CgrasNT*EXP(-0.2*B2)),40)</f>
        <v>28.999161736845835</v>
      </c>
      <c r="H2" s="10">
        <f>(G2-C2)^2</f>
        <v>0.99832417637678561</v>
      </c>
      <c r="I2" s="10">
        <f t="shared" ref="I2:I12" si="1">MAX(MIN(Agras*(1-(1/(1+(MAX(Bgras*(B2-Cgras),0.01))^Dgras))),40),0)</f>
        <v>1.7800457657272384</v>
      </c>
      <c r="J2" s="10">
        <f>(I2-D2)^2</f>
        <v>4.8379865174516902E-2</v>
      </c>
      <c r="K2" s="10">
        <f t="shared" ref="K2:K12" si="2">MIN(MAX(AbouwNT+BbouwNT*10000*(A2+60)^-2+CbouwNT*EXP(-0.2*B2),0),45)</f>
        <v>45</v>
      </c>
      <c r="L2" s="10" t="e">
        <f>(K2-E2)^2</f>
        <v>#N/A</v>
      </c>
      <c r="M2" s="10">
        <f t="shared" ref="M2:M12" si="3">MAX(MIN(Abouw*(1-(1/(1+(MAX(Bbouw*(B2-Cbouw),0.01))^Dbouw))),40),0)</f>
        <v>1.4927370299406872</v>
      </c>
      <c r="N2" s="8" t="e">
        <f t="shared" ref="N2:N15" si="4">(M2-F2)^2</f>
        <v>#N/A</v>
      </c>
      <c r="O2" s="11" t="s">
        <v>19</v>
      </c>
      <c r="P2" s="18">
        <v>-4</v>
      </c>
      <c r="Q2" s="11" t="s">
        <v>6</v>
      </c>
      <c r="R2" s="18">
        <v>35</v>
      </c>
      <c r="S2" s="23" t="s">
        <v>24</v>
      </c>
      <c r="T2" s="24">
        <v>-4</v>
      </c>
      <c r="U2" s="23" t="s">
        <v>28</v>
      </c>
      <c r="V2" s="24">
        <v>30</v>
      </c>
    </row>
    <row r="3" spans="1:22" x14ac:dyDescent="0.25">
      <c r="A3" s="14">
        <v>10</v>
      </c>
      <c r="B3" s="14">
        <v>70</v>
      </c>
      <c r="C3" s="16">
        <f>Input!CS5</f>
        <v>23</v>
      </c>
      <c r="D3" s="16">
        <f>Input!CT5</f>
        <v>2</v>
      </c>
      <c r="E3" s="16" t="e">
        <f>Input!CU5</f>
        <v>#N/A</v>
      </c>
      <c r="F3" s="16" t="e">
        <f>Input!CV5</f>
        <v>#N/A</v>
      </c>
      <c r="G3" s="10">
        <f t="shared" si="0"/>
        <v>23.018970075263049</v>
      </c>
      <c r="H3" s="10">
        <f t="shared" ref="H3:H15" si="5">(G3-C3)^2</f>
        <v>3.5986375548572891E-4</v>
      </c>
      <c r="I3" s="10">
        <f t="shared" si="1"/>
        <v>1.7800457657272384</v>
      </c>
      <c r="J3" s="10">
        <f t="shared" ref="J3:J15" si="6">(I3-D3)^2</f>
        <v>4.8379865174516902E-2</v>
      </c>
      <c r="K3" s="10">
        <f t="shared" si="2"/>
        <v>45</v>
      </c>
      <c r="L3" s="10" t="e">
        <f t="shared" ref="L3:L15" si="7">(K3-E3)^2</f>
        <v>#N/A</v>
      </c>
      <c r="M3" s="10">
        <f t="shared" si="3"/>
        <v>1.4927370299406872</v>
      </c>
      <c r="N3" s="8" t="e">
        <f t="shared" si="4"/>
        <v>#N/A</v>
      </c>
      <c r="O3" s="11" t="s">
        <v>20</v>
      </c>
      <c r="P3" s="18">
        <v>823.857223146362</v>
      </c>
      <c r="Q3" s="11" t="s">
        <v>7</v>
      </c>
      <c r="R3" s="29">
        <v>4.8858522324993743E-3</v>
      </c>
      <c r="S3" s="23" t="s">
        <v>25</v>
      </c>
      <c r="T3" s="24">
        <v>16.158556651871578</v>
      </c>
      <c r="U3" s="23" t="s">
        <v>29</v>
      </c>
      <c r="V3" s="30">
        <v>4.9356369912402255E-3</v>
      </c>
    </row>
    <row r="4" spans="1:22" x14ac:dyDescent="0.25">
      <c r="A4" s="14">
        <v>15</v>
      </c>
      <c r="B4" s="14">
        <v>70</v>
      </c>
      <c r="C4" s="16">
        <f>Input!CS6</f>
        <v>19</v>
      </c>
      <c r="D4" s="16">
        <f>Input!CT6</f>
        <v>2</v>
      </c>
      <c r="E4" s="16" t="e">
        <f>Input!CU6</f>
        <v>#N/A</v>
      </c>
      <c r="F4" s="16" t="e">
        <f>Input!CV6</f>
        <v>#N/A</v>
      </c>
      <c r="G4" s="10">
        <f t="shared" si="0"/>
        <v>18.528276562205242</v>
      </c>
      <c r="H4" s="10">
        <f t="shared" si="5"/>
        <v>0.22252300176490461</v>
      </c>
      <c r="I4" s="10">
        <f t="shared" si="1"/>
        <v>1.7800457657272384</v>
      </c>
      <c r="J4" s="10">
        <f t="shared" si="6"/>
        <v>4.8379865174516902E-2</v>
      </c>
      <c r="K4" s="10">
        <f t="shared" si="2"/>
        <v>45</v>
      </c>
      <c r="L4" s="10" t="e">
        <f t="shared" si="7"/>
        <v>#N/A</v>
      </c>
      <c r="M4" s="10">
        <f t="shared" si="3"/>
        <v>1.4927370299406872</v>
      </c>
      <c r="N4" s="8" t="e">
        <f t="shared" si="4"/>
        <v>#N/A</v>
      </c>
      <c r="O4" s="11" t="s">
        <v>21</v>
      </c>
      <c r="P4" s="19">
        <v>3607583.2159131262</v>
      </c>
      <c r="Q4" s="11" t="s">
        <v>8</v>
      </c>
      <c r="R4" s="18">
        <v>1.5067485154422177E-2</v>
      </c>
      <c r="S4" s="23" t="s">
        <v>26</v>
      </c>
      <c r="T4" s="25">
        <v>8377738036.0244284</v>
      </c>
      <c r="U4" s="23" t="s">
        <v>30</v>
      </c>
      <c r="V4" s="24">
        <v>6.8471053786927684E-4</v>
      </c>
    </row>
    <row r="5" spans="1:22" x14ac:dyDescent="0.25">
      <c r="A5" s="14">
        <v>25</v>
      </c>
      <c r="B5" s="14">
        <v>75</v>
      </c>
      <c r="C5" s="16">
        <f>Input!CS7</f>
        <v>12</v>
      </c>
      <c r="D5" s="16">
        <f>Input!CT7</f>
        <v>2</v>
      </c>
      <c r="E5" s="16" t="e">
        <f>Input!CU7</f>
        <v>#N/A</v>
      </c>
      <c r="F5" s="16" t="e">
        <f>Input!CV7</f>
        <v>#N/A</v>
      </c>
      <c r="G5" s="10">
        <f t="shared" si="0"/>
        <v>10.518707065897237</v>
      </c>
      <c r="H5" s="10">
        <f t="shared" si="5"/>
        <v>2.1942287566227723</v>
      </c>
      <c r="I5" s="10">
        <f t="shared" si="1"/>
        <v>2.1262318545716195</v>
      </c>
      <c r="J5" s="10">
        <f t="shared" si="6"/>
        <v>1.5934481108590481E-2</v>
      </c>
      <c r="K5" s="10">
        <f t="shared" si="2"/>
        <v>45</v>
      </c>
      <c r="L5" s="10" t="e">
        <f t="shared" si="7"/>
        <v>#N/A</v>
      </c>
      <c r="M5" s="10">
        <f t="shared" si="3"/>
        <v>1.7889744832754328</v>
      </c>
      <c r="N5" s="8" t="e">
        <f t="shared" si="4"/>
        <v>#N/A</v>
      </c>
      <c r="O5" s="11"/>
      <c r="P5" s="21"/>
      <c r="Q5" s="11" t="s">
        <v>9</v>
      </c>
      <c r="R5" s="20">
        <v>2.7270762546776384</v>
      </c>
      <c r="S5" s="27"/>
      <c r="T5" s="27"/>
      <c r="U5" s="23" t="s">
        <v>27</v>
      </c>
      <c r="V5" s="26">
        <v>2.775292261803219</v>
      </c>
    </row>
    <row r="6" spans="1:22" x14ac:dyDescent="0.25">
      <c r="A6" s="14">
        <v>10</v>
      </c>
      <c r="B6" s="14">
        <v>105</v>
      </c>
      <c r="C6" s="16">
        <f>Input!CS8</f>
        <v>20</v>
      </c>
      <c r="D6" s="16">
        <f>Input!CT8</f>
        <v>5</v>
      </c>
      <c r="E6" s="16">
        <f>Input!CU8</f>
        <v>36</v>
      </c>
      <c r="F6" s="16">
        <f>Input!CV8</f>
        <v>4</v>
      </c>
      <c r="G6" s="10">
        <f t="shared" si="0"/>
        <v>20.021896496448615</v>
      </c>
      <c r="H6" s="10">
        <f t="shared" si="5"/>
        <v>4.7945655672422972E-4</v>
      </c>
      <c r="I6" s="10">
        <f t="shared" si="1"/>
        <v>4.8777431697106159</v>
      </c>
      <c r="J6" s="10">
        <f t="shared" si="6"/>
        <v>1.4946732552407254E-2</v>
      </c>
      <c r="K6" s="10">
        <f t="shared" si="2"/>
        <v>35.329116719046475</v>
      </c>
      <c r="L6" s="10">
        <f t="shared" si="7"/>
        <v>0.45008437666296669</v>
      </c>
      <c r="M6" s="10">
        <f t="shared" si="3"/>
        <v>4.1677251920556806</v>
      </c>
      <c r="N6" s="8">
        <f t="shared" si="4"/>
        <v>2.8131740050114942E-2</v>
      </c>
      <c r="O6" s="11"/>
      <c r="P6" s="21"/>
      <c r="Q6" s="11"/>
      <c r="R6" s="20"/>
      <c r="S6" s="27"/>
      <c r="T6" s="27"/>
      <c r="U6" s="23"/>
      <c r="V6" s="26"/>
    </row>
    <row r="7" spans="1:22" x14ac:dyDescent="0.25">
      <c r="A7" s="14">
        <v>15</v>
      </c>
      <c r="B7" s="14">
        <v>105</v>
      </c>
      <c r="C7" s="16">
        <f>Input!CS9</f>
        <v>16</v>
      </c>
      <c r="D7" s="16">
        <f>Input!CT9</f>
        <v>5</v>
      </c>
      <c r="E7" s="16">
        <f>Input!CU9</f>
        <v>31</v>
      </c>
      <c r="F7" s="16">
        <f>Input!CV9</f>
        <v>4</v>
      </c>
      <c r="G7" s="10">
        <f t="shared" si="0"/>
        <v>15.531202983390809</v>
      </c>
      <c r="H7" s="10">
        <f t="shared" si="5"/>
        <v>0.21977064278167793</v>
      </c>
      <c r="I7" s="10">
        <f t="shared" si="1"/>
        <v>4.8777431697106159</v>
      </c>
      <c r="J7" s="10">
        <f t="shared" si="6"/>
        <v>1.4946732552407254E-2</v>
      </c>
      <c r="K7" s="10">
        <f t="shared" si="2"/>
        <v>31.078793427397713</v>
      </c>
      <c r="L7" s="10">
        <f t="shared" si="7"/>
        <v>6.2084042010786518E-3</v>
      </c>
      <c r="M7" s="10">
        <f t="shared" si="3"/>
        <v>4.1677251920556806</v>
      </c>
      <c r="N7" s="8">
        <f t="shared" si="4"/>
        <v>2.8131740050114942E-2</v>
      </c>
      <c r="O7" s="22"/>
      <c r="P7" s="22"/>
      <c r="Q7" s="11"/>
      <c r="R7" s="22"/>
      <c r="S7" s="27"/>
      <c r="T7" s="27"/>
      <c r="U7" s="27"/>
      <c r="V7" s="27"/>
    </row>
    <row r="8" spans="1:22" x14ac:dyDescent="0.25">
      <c r="A8" s="14">
        <v>20</v>
      </c>
      <c r="B8" s="14">
        <v>105</v>
      </c>
      <c r="C8" s="16">
        <f>Input!CS10</f>
        <v>13</v>
      </c>
      <c r="D8" s="16">
        <f>Input!CT10</f>
        <v>5</v>
      </c>
      <c r="E8" s="16">
        <f>Input!CU10</f>
        <v>27</v>
      </c>
      <c r="F8" s="16">
        <f>Input!CV10</f>
        <v>4</v>
      </c>
      <c r="G8" s="10">
        <f t="shared" si="0"/>
        <v>12.093696861350722</v>
      </c>
      <c r="H8" s="10">
        <f t="shared" si="5"/>
        <v>0.82138537912553267</v>
      </c>
      <c r="I8" s="10">
        <f t="shared" si="1"/>
        <v>4.8777431697106159</v>
      </c>
      <c r="J8" s="10">
        <f t="shared" si="6"/>
        <v>1.4946732552407254E-2</v>
      </c>
      <c r="K8" s="10">
        <f t="shared" si="2"/>
        <v>27.600215259286465</v>
      </c>
      <c r="L8" s="10">
        <f t="shared" si="7"/>
        <v>0.36025835748031804</v>
      </c>
      <c r="M8" s="10">
        <f t="shared" si="3"/>
        <v>4.1677251920556806</v>
      </c>
      <c r="N8" s="8">
        <f t="shared" si="4"/>
        <v>2.8131740050114942E-2</v>
      </c>
      <c r="O8" s="11" t="s">
        <v>11</v>
      </c>
      <c r="P8" s="12">
        <f>AVERAGEIF(wrnGrasNat,"&lt;&gt;#N/A")</f>
        <v>11.357142857142858</v>
      </c>
      <c r="Q8" s="11"/>
      <c r="R8" s="12">
        <f>AVERAGEIF(wrnGrasDroog,"&lt;&gt;#N/A")</f>
        <v>7.5714285714285712</v>
      </c>
      <c r="S8" s="23"/>
      <c r="T8" s="28">
        <f>AVERAGEIF(wrnBouwNat,"&lt;&gt;#N/A")</f>
        <v>17</v>
      </c>
      <c r="U8" s="23"/>
      <c r="V8" s="28">
        <f>AVERAGEIF(wrnBouwDroog,"&lt;&gt;#N/A")</f>
        <v>8.5</v>
      </c>
    </row>
    <row r="9" spans="1:22" x14ac:dyDescent="0.25">
      <c r="A9" s="14">
        <v>30</v>
      </c>
      <c r="B9" s="14">
        <v>110</v>
      </c>
      <c r="C9" s="16">
        <f>Input!CS11</f>
        <v>8</v>
      </c>
      <c r="D9" s="16">
        <f>Input!CT11</f>
        <v>5</v>
      </c>
      <c r="E9" s="16">
        <f>Input!CU11</f>
        <v>20</v>
      </c>
      <c r="F9" s="16">
        <f>Input!CV11</f>
        <v>5</v>
      </c>
      <c r="G9" s="10">
        <f t="shared" si="0"/>
        <v>7.3022028004577972</v>
      </c>
      <c r="H9" s="10">
        <f t="shared" si="5"/>
        <v>0.48692093168894074</v>
      </c>
      <c r="I9" s="10">
        <f t="shared" si="1"/>
        <v>5.4351443834242712</v>
      </c>
      <c r="J9" s="10">
        <f t="shared" si="6"/>
        <v>0.18935063442568914</v>
      </c>
      <c r="K9" s="10">
        <f t="shared" si="2"/>
        <v>18.285778666871412</v>
      </c>
      <c r="L9" s="10">
        <f t="shared" si="7"/>
        <v>2.9385547789531534</v>
      </c>
      <c r="M9" s="10">
        <f t="shared" si="3"/>
        <v>4.6530053733871757</v>
      </c>
      <c r="N9" s="8">
        <f t="shared" si="4"/>
        <v>0.12040527089817336</v>
      </c>
      <c r="O9" s="11" t="s">
        <v>12</v>
      </c>
      <c r="P9" s="12">
        <f>COUNT(wrnGrasNat)-COUNT(prmGrasNat)</f>
        <v>11</v>
      </c>
      <c r="Q9" s="11"/>
      <c r="R9" s="12">
        <f>COUNT(wrnGrasDroog)-COUNT(prmGrasDroog)</f>
        <v>10</v>
      </c>
      <c r="S9" s="23"/>
      <c r="T9" s="28">
        <f>COUNT(wrnBouwNat)-COUNT(prmBouwNat)</f>
        <v>7</v>
      </c>
      <c r="U9" s="23"/>
      <c r="V9" s="28">
        <f>COUNT(wrnBouwDroog)-COUNT(prmBouwDroog)</f>
        <v>6</v>
      </c>
    </row>
    <row r="10" spans="1:22" x14ac:dyDescent="0.25">
      <c r="A10" s="14">
        <v>50</v>
      </c>
      <c r="B10" s="14">
        <v>110</v>
      </c>
      <c r="C10" s="16">
        <f>Input!CS12</f>
        <v>2</v>
      </c>
      <c r="D10" s="16">
        <f>Input!CT12</f>
        <v>5</v>
      </c>
      <c r="E10" s="16">
        <f>Input!CU12</f>
        <v>10</v>
      </c>
      <c r="F10" s="16">
        <f>Input!CV12</f>
        <v>5</v>
      </c>
      <c r="G10" s="10">
        <f t="shared" si="0"/>
        <v>2.1907675796226731</v>
      </c>
      <c r="H10" s="10">
        <f t="shared" si="5"/>
        <v>3.6392269435092918E-2</v>
      </c>
      <c r="I10" s="10">
        <f t="shared" si="1"/>
        <v>5.4351443834242712</v>
      </c>
      <c r="J10" s="10">
        <f t="shared" si="6"/>
        <v>0.18935063442568914</v>
      </c>
      <c r="K10" s="10">
        <f t="shared" si="2"/>
        <v>11.691122345323988</v>
      </c>
      <c r="L10" s="10">
        <f t="shared" si="7"/>
        <v>2.859894786854106</v>
      </c>
      <c r="M10" s="10">
        <f t="shared" si="3"/>
        <v>4.6530053733871757</v>
      </c>
      <c r="N10" s="8">
        <f t="shared" si="4"/>
        <v>0.12040527089817336</v>
      </c>
      <c r="O10" s="11" t="s">
        <v>14</v>
      </c>
      <c r="P10" s="12">
        <f>SUMIF(SQRgrasNat,"&lt;&gt;#N/A")</f>
        <v>19.090683975149098</v>
      </c>
      <c r="Q10" s="11"/>
      <c r="R10" s="12">
        <f>SUMIF(SQRgraDrg,"&lt;&gt;#N/A")</f>
        <v>0.89523072256414771</v>
      </c>
      <c r="S10" s="23"/>
      <c r="T10" s="28">
        <f>SUMIF(SQRbouwNat,"&lt;&gt;#N/A")</f>
        <v>26.469860265354257</v>
      </c>
      <c r="U10" s="23"/>
      <c r="V10" s="28">
        <f>SUMIF(SQRbouwDroog,"&lt;&gt;#N/A")</f>
        <v>0.58630580315052105</v>
      </c>
    </row>
    <row r="11" spans="1:22" x14ac:dyDescent="0.25">
      <c r="A11" s="14">
        <v>25</v>
      </c>
      <c r="B11" s="14">
        <v>140</v>
      </c>
      <c r="C11" s="16">
        <f>Input!CS13</f>
        <v>8</v>
      </c>
      <c r="D11" s="16">
        <f>Input!CT13</f>
        <v>9</v>
      </c>
      <c r="E11" s="16">
        <f>Input!CU13</f>
        <v>18</v>
      </c>
      <c r="F11" s="16">
        <f>Input!CV13</f>
        <v>8</v>
      </c>
      <c r="G11" s="10">
        <f t="shared" si="0"/>
        <v>9.4151414831733504</v>
      </c>
      <c r="H11" s="10">
        <f t="shared" si="5"/>
        <v>2.00262541739807</v>
      </c>
      <c r="I11" s="10">
        <f t="shared" si="1"/>
        <v>9.1676074653848687</v>
      </c>
      <c r="J11" s="10">
        <f t="shared" si="6"/>
        <v>2.809226245273996E-2</v>
      </c>
      <c r="K11" s="10">
        <f t="shared" si="2"/>
        <v>18.370576996525081</v>
      </c>
      <c r="L11" s="10">
        <f t="shared" si="7"/>
        <v>0.13732731035354984</v>
      </c>
      <c r="M11" s="10">
        <f t="shared" si="3"/>
        <v>7.9166957239957148</v>
      </c>
      <c r="N11" s="8">
        <f t="shared" si="4"/>
        <v>6.939602400598135E-3</v>
      </c>
      <c r="O11" s="11" t="s">
        <v>13</v>
      </c>
      <c r="P11" s="12">
        <f>SQRT(P10/P9)</f>
        <v>1.3173901187626824</v>
      </c>
      <c r="Q11" s="11"/>
      <c r="R11" s="12">
        <f>SQRT(R10/R9)</f>
        <v>0.29920406457201543</v>
      </c>
      <c r="S11" s="23"/>
      <c r="T11" s="28">
        <f>SQRT(T10/T9)</f>
        <v>1.9445844310125293</v>
      </c>
      <c r="U11" s="23"/>
      <c r="V11" s="28">
        <f>SQRT(V10/V9)</f>
        <v>0.31259819874468275</v>
      </c>
    </row>
    <row r="12" spans="1:22" x14ac:dyDescent="0.25">
      <c r="A12" s="14">
        <v>35</v>
      </c>
      <c r="B12" s="14">
        <v>150</v>
      </c>
      <c r="C12" s="16">
        <f>Input!CS14</f>
        <v>4</v>
      </c>
      <c r="D12" s="16">
        <f>Input!CT14</f>
        <v>11</v>
      </c>
      <c r="E12" s="16">
        <f>Input!CU14</f>
        <v>13</v>
      </c>
      <c r="F12" s="16">
        <f>Input!CV14</f>
        <v>9</v>
      </c>
      <c r="G12" s="10">
        <f t="shared" si="0"/>
        <v>5.6090654858139466</v>
      </c>
      <c r="H12" s="10">
        <f t="shared" si="5"/>
        <v>2.5890917376376721</v>
      </c>
      <c r="I12" s="10">
        <f t="shared" si="1"/>
        <v>10.49642358136113</v>
      </c>
      <c r="J12" s="10">
        <f t="shared" si="6"/>
        <v>0.25358920940915047</v>
      </c>
      <c r="K12" s="10">
        <f t="shared" si="2"/>
        <v>13.905001853949342</v>
      </c>
      <c r="L12" s="10">
        <f t="shared" si="7"/>
        <v>0.81902835565174592</v>
      </c>
      <c r="M12" s="10">
        <f t="shared" si="3"/>
        <v>9.0816449916221842</v>
      </c>
      <c r="N12" s="8">
        <f t="shared" si="4"/>
        <v>6.6659046569865271E-3</v>
      </c>
      <c r="O12" s="11" t="s">
        <v>15</v>
      </c>
      <c r="P12" s="17">
        <f t="array" ref="P12">1-P10/(SUMIF(wrnGrasNat,"&lt;&gt;#N/A")-P8)^2</f>
        <v>0.99912421680684749</v>
      </c>
      <c r="Q12" s="11"/>
      <c r="R12" s="17">
        <f t="array" ref="R12">1-R10/(SUMIF(wrnGrasDroog,"&lt;&gt;#N/A")-R8)^2</f>
        <v>0.99990759560793463</v>
      </c>
      <c r="S12" s="23"/>
      <c r="T12" s="17">
        <f t="array" ref="T12">1-T10/(SUMIF(wrnBouwNat,"&lt;&gt;#N/A")-T8)^2</f>
        <v>0.99886924429640933</v>
      </c>
      <c r="U12" s="23"/>
      <c r="V12" s="17">
        <f t="array" ref="V12">1-V10/(SUMIF(wrnBouwDroog,"&lt;&gt;#N/A")-V8)^2</f>
        <v>0.99989981531835614</v>
      </c>
    </row>
    <row r="13" spans="1:22" x14ac:dyDescent="0.25">
      <c r="A13" s="14">
        <v>60</v>
      </c>
      <c r="B13" s="14">
        <v>170</v>
      </c>
      <c r="C13" s="16">
        <f>Input!CS15</f>
        <v>2</v>
      </c>
      <c r="D13" s="16">
        <f>Input!CT15</f>
        <v>13</v>
      </c>
      <c r="E13" s="16">
        <f>Input!CU15</f>
        <v>7</v>
      </c>
      <c r="F13" s="16">
        <f>Input!CV15</f>
        <v>11</v>
      </c>
      <c r="G13" s="10">
        <f t="shared" ref="G13:G15" si="8">MIN(MAX(0,AgrasNT+BgrasNT*10000*(A13+60)^-3+CgrasNT*EXP(-0.2*B13)),40)</f>
        <v>0.76769226976155103</v>
      </c>
      <c r="H13" s="10">
        <f t="shared" si="5"/>
        <v>1.5185823420054376</v>
      </c>
      <c r="I13" s="10">
        <f t="shared" ref="I13:I15" si="9">MAX(MIN(Agras*(1-(1/(1+(MAX(Bgras*(B13-Cgras),0.01))^Dgras))),40),0)</f>
        <v>13.161136500427991</v>
      </c>
      <c r="J13" s="10">
        <f t="shared" si="6"/>
        <v>2.5964971770180083E-2</v>
      </c>
      <c r="K13" s="10">
        <f t="shared" ref="K13:K15" si="10">MIN(MAX(AbouwNT+BbouwNT*10000*(A13+60)^-2+CbouwNT*EXP(-0.2*B13),0),45)</f>
        <v>7.2212342558088984</v>
      </c>
      <c r="L13" s="10">
        <f t="shared" si="7"/>
        <v>4.8944595943317112E-2</v>
      </c>
      <c r="M13" s="10">
        <f t="shared" ref="M13:M15" si="11">MAX(MIN(Abouw*(1-(1/(1+(MAX(Bbouw*(B13-Cbouw),0.01))^Dbouw))),40),0)</f>
        <v>11.417974852720965</v>
      </c>
      <c r="N13" s="8">
        <f t="shared" si="4"/>
        <v>0.17470297750711239</v>
      </c>
      <c r="O13" s="11" t="s">
        <v>17</v>
      </c>
      <c r="P13" s="12">
        <f>TINV(0.05,P9)</f>
        <v>2.2009851600916384</v>
      </c>
      <c r="Q13" s="11"/>
      <c r="R13" s="12">
        <f>TINV(0.05,R9)</f>
        <v>2.2281388519862744</v>
      </c>
      <c r="S13" s="23"/>
      <c r="T13" s="28">
        <f>TINV(0.05,T9)</f>
        <v>2.3646242515927849</v>
      </c>
      <c r="U13" s="23"/>
      <c r="V13" s="28">
        <f>TINV(0.05,V9)</f>
        <v>2.4469118511449697</v>
      </c>
    </row>
    <row r="14" spans="1:22" x14ac:dyDescent="0.25">
      <c r="A14" s="14">
        <v>100</v>
      </c>
      <c r="B14" s="14">
        <v>200</v>
      </c>
      <c r="C14" s="16">
        <f>Input!CS16</f>
        <v>2</v>
      </c>
      <c r="D14" s="16">
        <f>Input!CT16</f>
        <v>17</v>
      </c>
      <c r="E14" s="16">
        <f>Input!CU16</f>
        <v>4</v>
      </c>
      <c r="F14" s="16">
        <f>Input!CV16</f>
        <v>15</v>
      </c>
      <c r="G14" s="10">
        <f t="shared" si="8"/>
        <v>0</v>
      </c>
      <c r="H14" s="10">
        <f t="shared" si="5"/>
        <v>4</v>
      </c>
      <c r="I14" s="10">
        <f t="shared" si="9"/>
        <v>16.947314615291084</v>
      </c>
      <c r="J14" s="10">
        <f t="shared" si="6"/>
        <v>2.7757497619264487E-3</v>
      </c>
      <c r="K14" s="10">
        <f t="shared" si="10"/>
        <v>2.3119362277289346</v>
      </c>
      <c r="L14" s="10">
        <f t="shared" si="7"/>
        <v>2.8495592992540195</v>
      </c>
      <c r="M14" s="10">
        <f t="shared" si="11"/>
        <v>14.730279093296467</v>
      </c>
      <c r="N14" s="8">
        <f t="shared" si="4"/>
        <v>7.2749367512976004E-2</v>
      </c>
      <c r="O14" s="11" t="s">
        <v>16</v>
      </c>
      <c r="P14" s="12">
        <f>P13*P11</f>
        <v>2.8995561014480251</v>
      </c>
      <c r="Q14" s="11"/>
      <c r="R14" s="12">
        <f>R13*R11</f>
        <v>0.66666820094511758</v>
      </c>
      <c r="S14" s="23"/>
      <c r="T14" s="28">
        <f>T13*T11</f>
        <v>4.5982115048419834</v>
      </c>
      <c r="U14" s="23"/>
      <c r="V14" s="28">
        <f>V13*V11</f>
        <v>0.76490023715493483</v>
      </c>
    </row>
    <row r="15" spans="1:22" x14ac:dyDescent="0.25">
      <c r="A15" s="14">
        <v>160</v>
      </c>
      <c r="B15" s="14">
        <v>260</v>
      </c>
      <c r="C15" s="16">
        <f>Input!CS17</f>
        <v>2</v>
      </c>
      <c r="D15" s="16">
        <f>Input!CT17</f>
        <v>23</v>
      </c>
      <c r="E15" s="16">
        <f>Input!CU17</f>
        <v>4</v>
      </c>
      <c r="F15" s="16">
        <f>Input!CV17</f>
        <v>20</v>
      </c>
      <c r="G15" s="10">
        <f t="shared" si="8"/>
        <v>0</v>
      </c>
      <c r="H15" s="10">
        <f t="shared" si="5"/>
        <v>4</v>
      </c>
      <c r="I15" s="10">
        <f t="shared" si="9"/>
        <v>23.013891941167795</v>
      </c>
      <c r="J15" s="10">
        <f t="shared" si="6"/>
        <v>1.929860294094873E-4</v>
      </c>
      <c r="K15" s="10">
        <f t="shared" si="10"/>
        <v>0</v>
      </c>
      <c r="L15" s="10">
        <f t="shared" si="7"/>
        <v>16</v>
      </c>
      <c r="M15" s="10">
        <f t="shared" si="11"/>
        <v>19.993504684291242</v>
      </c>
      <c r="N15" s="8">
        <f t="shared" si="4"/>
        <v>4.2189126156437699E-5</v>
      </c>
      <c r="O15" s="22"/>
      <c r="P15" s="22"/>
      <c r="Q15" s="11"/>
      <c r="R15" s="22"/>
      <c r="S15" s="27"/>
      <c r="T15" s="27"/>
      <c r="U15" s="27"/>
      <c r="V15" s="27"/>
    </row>
  </sheetData>
  <pageMargins left="0.7" right="0.7" top="0.75" bottom="0.75" header="0.3" footer="0.3"/>
  <drawing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>
      <selection activeCell="K39" sqref="K39"/>
    </sheetView>
    <sheetView workbookViewId="1"/>
  </sheetViews>
  <sheetFormatPr defaultRowHeight="15" x14ac:dyDescent="0.25"/>
  <cols>
    <col min="1" max="1" width="5.7109375" style="1" customWidth="1"/>
    <col min="2" max="2" width="11" style="1" bestFit="1" customWidth="1"/>
    <col min="3" max="7" width="9.140625" style="1"/>
  </cols>
  <sheetData>
    <row r="1" spans="1:4" x14ac:dyDescent="0.25">
      <c r="A1" s="1">
        <f>1</f>
        <v>1</v>
      </c>
      <c r="B1" s="1">
        <f ca="1">INDIRECT(CONCATENATE("'",TEXT($A1,"#"),"'!AgrasNT"))</f>
        <v>-4</v>
      </c>
      <c r="C1" s="1">
        <f ca="1">INDIRECT(CONCATENATE("'",TEXT($A1,"#"),"'!BgrasNT"))</f>
        <v>894.261774309104</v>
      </c>
      <c r="D1" s="1">
        <f ca="1">INDIRECT(CONCATENATE("'",TEXT($A1,"#"),"'!CgrasNT"))</f>
        <v>6202520.2528508017</v>
      </c>
    </row>
    <row r="2" spans="1:4" x14ac:dyDescent="0.25">
      <c r="A2" s="1">
        <f>A1+1</f>
        <v>2</v>
      </c>
      <c r="B2" s="1">
        <f t="shared" ref="B2:B9" ca="1" si="0">INDIRECT(CONCATENATE("'",TEXT($A2,"#"),"'!AgrasNT"))</f>
        <v>-4</v>
      </c>
      <c r="C2" s="1">
        <f t="shared" ref="C2:C9" ca="1" si="1">INDIRECT(CONCATENATE("'",TEXT($A2,"#"),"'!BgrasNT"))</f>
        <v>850.42742625852839</v>
      </c>
      <c r="D2" s="1">
        <f t="shared" ref="D2:D9" ca="1" si="2">INDIRECT(CONCATENATE("'",TEXT($A2,"#"),"'!CgrasNT"))</f>
        <v>6512304.4895054167</v>
      </c>
    </row>
    <row r="3" spans="1:4" x14ac:dyDescent="0.25">
      <c r="A3" s="1">
        <f t="shared" ref="A3:A66" si="3">A2+1</f>
        <v>3</v>
      </c>
      <c r="B3" s="1">
        <f t="shared" ca="1" si="0"/>
        <v>-4</v>
      </c>
      <c r="C3" s="1">
        <f t="shared" ca="1" si="1"/>
        <v>815.82510062432732</v>
      </c>
      <c r="D3" s="1">
        <f t="shared" ca="1" si="2"/>
        <v>6484622.1486991597</v>
      </c>
    </row>
    <row r="4" spans="1:4" x14ac:dyDescent="0.25">
      <c r="A4" s="1">
        <f t="shared" si="3"/>
        <v>4</v>
      </c>
      <c r="B4" s="1">
        <f t="shared" ca="1" si="0"/>
        <v>-4</v>
      </c>
      <c r="C4" s="1">
        <f t="shared" ca="1" si="1"/>
        <v>779.63146338042793</v>
      </c>
      <c r="D4" s="1">
        <f t="shared" ca="1" si="2"/>
        <v>5223594.0682684034</v>
      </c>
    </row>
    <row r="5" spans="1:4" x14ac:dyDescent="0.25">
      <c r="A5" s="1">
        <f t="shared" si="3"/>
        <v>5</v>
      </c>
      <c r="B5" s="1">
        <f t="shared" ca="1" si="0"/>
        <v>-4</v>
      </c>
      <c r="C5" s="1">
        <f t="shared" ca="1" si="1"/>
        <v>680.73555505134175</v>
      </c>
      <c r="D5" s="1">
        <f t="shared" ca="1" si="2"/>
        <v>6253512.2032063808</v>
      </c>
    </row>
    <row r="6" spans="1:4" x14ac:dyDescent="0.25">
      <c r="A6" s="1">
        <f t="shared" si="3"/>
        <v>6</v>
      </c>
      <c r="B6" s="1">
        <f t="shared" ca="1" si="0"/>
        <v>-4</v>
      </c>
      <c r="C6" s="1">
        <f t="shared" ca="1" si="1"/>
        <v>815.82506343513751</v>
      </c>
      <c r="D6" s="1">
        <f t="shared" ca="1" si="2"/>
        <v>6484625.1322105369</v>
      </c>
    </row>
    <row r="7" spans="1:4" x14ac:dyDescent="0.25">
      <c r="A7" s="1">
        <f t="shared" si="3"/>
        <v>7</v>
      </c>
      <c r="B7" s="1">
        <f t="shared" ca="1" si="0"/>
        <v>-4</v>
      </c>
      <c r="C7" s="1">
        <f t="shared" ca="1" si="1"/>
        <v>757.85006186825649</v>
      </c>
      <c r="D7" s="1">
        <f t="shared" ca="1" si="2"/>
        <v>6019480.6825880967</v>
      </c>
    </row>
    <row r="8" spans="1:4" x14ac:dyDescent="0.25">
      <c r="A8" s="1">
        <f t="shared" si="3"/>
        <v>8</v>
      </c>
      <c r="B8" s="1">
        <f t="shared" ca="1" si="0"/>
        <v>-4</v>
      </c>
      <c r="C8" s="1">
        <f t="shared" ca="1" si="1"/>
        <v>985.15966053844397</v>
      </c>
      <c r="D8" s="1">
        <f t="shared" ca="1" si="2"/>
        <v>5464599.0298381476</v>
      </c>
    </row>
    <row r="9" spans="1:4" x14ac:dyDescent="0.25">
      <c r="A9" s="1">
        <f t="shared" si="3"/>
        <v>9</v>
      </c>
      <c r="B9" s="1">
        <f t="shared" ca="1" si="0"/>
        <v>-6</v>
      </c>
      <c r="C9" s="1">
        <f t="shared" ca="1" si="1"/>
        <v>1038.0115395266946</v>
      </c>
      <c r="D9" s="1">
        <f t="shared" ca="1" si="2"/>
        <v>4825010.0375337545</v>
      </c>
    </row>
    <row r="10" spans="1:4" x14ac:dyDescent="0.25">
      <c r="A10" s="1">
        <f t="shared" si="3"/>
        <v>10</v>
      </c>
    </row>
    <row r="11" spans="1:4" x14ac:dyDescent="0.25">
      <c r="A11" s="1">
        <f t="shared" si="3"/>
        <v>11</v>
      </c>
    </row>
    <row r="12" spans="1:4" x14ac:dyDescent="0.25">
      <c r="A12" s="1">
        <f t="shared" si="3"/>
        <v>12</v>
      </c>
    </row>
    <row r="13" spans="1:4" x14ac:dyDescent="0.25">
      <c r="A13" s="1">
        <f t="shared" si="3"/>
        <v>13</v>
      </c>
    </row>
    <row r="14" spans="1:4" x14ac:dyDescent="0.25">
      <c r="A14" s="1">
        <f t="shared" si="3"/>
        <v>14</v>
      </c>
    </row>
    <row r="15" spans="1:4" x14ac:dyDescent="0.25">
      <c r="A15" s="1">
        <f t="shared" si="3"/>
        <v>15</v>
      </c>
    </row>
    <row r="16" spans="1:4" x14ac:dyDescent="0.25">
      <c r="A16" s="1">
        <f t="shared" si="3"/>
        <v>16</v>
      </c>
    </row>
    <row r="17" spans="1:1" x14ac:dyDescent="0.25">
      <c r="A17" s="1">
        <f t="shared" si="3"/>
        <v>17</v>
      </c>
    </row>
    <row r="18" spans="1:1" x14ac:dyDescent="0.25">
      <c r="A18" s="1">
        <f t="shared" si="3"/>
        <v>18</v>
      </c>
    </row>
    <row r="19" spans="1:1" x14ac:dyDescent="0.25">
      <c r="A19" s="1">
        <f t="shared" si="3"/>
        <v>19</v>
      </c>
    </row>
    <row r="20" spans="1:1" x14ac:dyDescent="0.25">
      <c r="A20" s="1">
        <f t="shared" si="3"/>
        <v>20</v>
      </c>
    </row>
    <row r="21" spans="1:1" x14ac:dyDescent="0.25">
      <c r="A21" s="1">
        <f t="shared" si="3"/>
        <v>21</v>
      </c>
    </row>
    <row r="22" spans="1:1" x14ac:dyDescent="0.25">
      <c r="A22" s="1">
        <f t="shared" si="3"/>
        <v>22</v>
      </c>
    </row>
    <row r="23" spans="1:1" x14ac:dyDescent="0.25">
      <c r="A23" s="1">
        <f t="shared" si="3"/>
        <v>23</v>
      </c>
    </row>
    <row r="24" spans="1:1" x14ac:dyDescent="0.25">
      <c r="A24" s="1">
        <f t="shared" si="3"/>
        <v>24</v>
      </c>
    </row>
    <row r="25" spans="1:1" x14ac:dyDescent="0.25">
      <c r="A25" s="1">
        <f t="shared" si="3"/>
        <v>25</v>
      </c>
    </row>
    <row r="26" spans="1:1" x14ac:dyDescent="0.25">
      <c r="A26" s="1">
        <f t="shared" si="3"/>
        <v>26</v>
      </c>
    </row>
    <row r="27" spans="1:1" x14ac:dyDescent="0.25">
      <c r="A27" s="1">
        <f t="shared" si="3"/>
        <v>27</v>
      </c>
    </row>
    <row r="28" spans="1:1" x14ac:dyDescent="0.25">
      <c r="A28" s="1">
        <f t="shared" si="3"/>
        <v>28</v>
      </c>
    </row>
    <row r="29" spans="1:1" x14ac:dyDescent="0.25">
      <c r="A29" s="1">
        <f t="shared" si="3"/>
        <v>29</v>
      </c>
    </row>
    <row r="30" spans="1:1" x14ac:dyDescent="0.25">
      <c r="A30" s="1">
        <f t="shared" si="3"/>
        <v>30</v>
      </c>
    </row>
    <row r="31" spans="1:1" x14ac:dyDescent="0.25">
      <c r="A31" s="1">
        <f t="shared" si="3"/>
        <v>31</v>
      </c>
    </row>
    <row r="32" spans="1:1" x14ac:dyDescent="0.25">
      <c r="A32" s="1">
        <f t="shared" si="3"/>
        <v>32</v>
      </c>
    </row>
    <row r="33" spans="1:1" x14ac:dyDescent="0.25">
      <c r="A33" s="1">
        <f t="shared" si="3"/>
        <v>33</v>
      </c>
    </row>
    <row r="34" spans="1:1" x14ac:dyDescent="0.25">
      <c r="A34" s="1">
        <f t="shared" si="3"/>
        <v>34</v>
      </c>
    </row>
    <row r="35" spans="1:1" x14ac:dyDescent="0.25">
      <c r="A35" s="1">
        <f t="shared" si="3"/>
        <v>35</v>
      </c>
    </row>
    <row r="36" spans="1:1" x14ac:dyDescent="0.25">
      <c r="A36" s="1">
        <f t="shared" si="3"/>
        <v>36</v>
      </c>
    </row>
    <row r="37" spans="1:1" x14ac:dyDescent="0.25">
      <c r="A37" s="1">
        <f t="shared" si="3"/>
        <v>37</v>
      </c>
    </row>
    <row r="38" spans="1:1" x14ac:dyDescent="0.25">
      <c r="A38" s="1">
        <f t="shared" si="3"/>
        <v>38</v>
      </c>
    </row>
    <row r="39" spans="1:1" x14ac:dyDescent="0.25">
      <c r="A39" s="1">
        <f t="shared" si="3"/>
        <v>39</v>
      </c>
    </row>
    <row r="40" spans="1:1" x14ac:dyDescent="0.25">
      <c r="A40" s="1">
        <f t="shared" si="3"/>
        <v>40</v>
      </c>
    </row>
    <row r="41" spans="1:1" x14ac:dyDescent="0.25">
      <c r="A41" s="1">
        <f t="shared" si="3"/>
        <v>41</v>
      </c>
    </row>
    <row r="42" spans="1:1" x14ac:dyDescent="0.25">
      <c r="A42" s="1">
        <f t="shared" si="3"/>
        <v>42</v>
      </c>
    </row>
    <row r="43" spans="1:1" x14ac:dyDescent="0.25">
      <c r="A43" s="1">
        <f t="shared" si="3"/>
        <v>43</v>
      </c>
    </row>
    <row r="44" spans="1:1" x14ac:dyDescent="0.25">
      <c r="A44" s="1">
        <f t="shared" si="3"/>
        <v>44</v>
      </c>
    </row>
    <row r="45" spans="1:1" x14ac:dyDescent="0.25">
      <c r="A45" s="1">
        <f t="shared" si="3"/>
        <v>45</v>
      </c>
    </row>
    <row r="46" spans="1:1" x14ac:dyDescent="0.25">
      <c r="A46" s="1">
        <f t="shared" si="3"/>
        <v>46</v>
      </c>
    </row>
    <row r="47" spans="1:1" x14ac:dyDescent="0.25">
      <c r="A47" s="1">
        <f t="shared" si="3"/>
        <v>47</v>
      </c>
    </row>
    <row r="48" spans="1:1" x14ac:dyDescent="0.25">
      <c r="A48" s="1">
        <f t="shared" si="3"/>
        <v>48</v>
      </c>
    </row>
    <row r="49" spans="1:1" x14ac:dyDescent="0.25">
      <c r="A49" s="1">
        <f t="shared" si="3"/>
        <v>49</v>
      </c>
    </row>
    <row r="50" spans="1:1" x14ac:dyDescent="0.25">
      <c r="A50" s="1">
        <f t="shared" si="3"/>
        <v>50</v>
      </c>
    </row>
    <row r="51" spans="1:1" x14ac:dyDescent="0.25">
      <c r="A51" s="1">
        <f t="shared" si="3"/>
        <v>51</v>
      </c>
    </row>
    <row r="52" spans="1:1" x14ac:dyDescent="0.25">
      <c r="A52" s="1">
        <f t="shared" si="3"/>
        <v>52</v>
      </c>
    </row>
    <row r="53" spans="1:1" x14ac:dyDescent="0.25">
      <c r="A53" s="1">
        <f t="shared" si="3"/>
        <v>53</v>
      </c>
    </row>
    <row r="54" spans="1:1" x14ac:dyDescent="0.25">
      <c r="A54" s="1">
        <f t="shared" si="3"/>
        <v>54</v>
      </c>
    </row>
    <row r="55" spans="1:1" x14ac:dyDescent="0.25">
      <c r="A55" s="1">
        <f t="shared" si="3"/>
        <v>55</v>
      </c>
    </row>
    <row r="56" spans="1:1" x14ac:dyDescent="0.25">
      <c r="A56" s="1">
        <f t="shared" si="3"/>
        <v>56</v>
      </c>
    </row>
    <row r="57" spans="1:1" x14ac:dyDescent="0.25">
      <c r="A57" s="1">
        <f t="shared" si="3"/>
        <v>57</v>
      </c>
    </row>
    <row r="58" spans="1:1" x14ac:dyDescent="0.25">
      <c r="A58" s="1">
        <f t="shared" si="3"/>
        <v>58</v>
      </c>
    </row>
    <row r="59" spans="1:1" x14ac:dyDescent="0.25">
      <c r="A59" s="1">
        <f t="shared" si="3"/>
        <v>59</v>
      </c>
    </row>
    <row r="60" spans="1:1" x14ac:dyDescent="0.25">
      <c r="A60" s="1">
        <f t="shared" si="3"/>
        <v>60</v>
      </c>
    </row>
    <row r="61" spans="1:1" x14ac:dyDescent="0.25">
      <c r="A61" s="1">
        <f t="shared" si="3"/>
        <v>61</v>
      </c>
    </row>
    <row r="62" spans="1:1" x14ac:dyDescent="0.25">
      <c r="A62" s="1">
        <f t="shared" si="3"/>
        <v>62</v>
      </c>
    </row>
    <row r="63" spans="1:1" x14ac:dyDescent="0.25">
      <c r="A63" s="1">
        <f t="shared" si="3"/>
        <v>63</v>
      </c>
    </row>
    <row r="64" spans="1:1" x14ac:dyDescent="0.25">
      <c r="A64" s="1">
        <f t="shared" si="3"/>
        <v>64</v>
      </c>
    </row>
    <row r="65" spans="1:1" x14ac:dyDescent="0.25">
      <c r="A65" s="1">
        <f t="shared" si="3"/>
        <v>65</v>
      </c>
    </row>
    <row r="66" spans="1:1" x14ac:dyDescent="0.25">
      <c r="A66" s="1">
        <f t="shared" si="3"/>
        <v>66</v>
      </c>
    </row>
    <row r="67" spans="1:1" x14ac:dyDescent="0.25">
      <c r="A67" s="1">
        <f t="shared" ref="A67:A70" si="4">A66+1</f>
        <v>67</v>
      </c>
    </row>
    <row r="68" spans="1:1" x14ac:dyDescent="0.25">
      <c r="A68" s="1">
        <f t="shared" si="4"/>
        <v>68</v>
      </c>
    </row>
    <row r="69" spans="1:1" x14ac:dyDescent="0.25">
      <c r="A69" s="1">
        <f t="shared" si="4"/>
        <v>69</v>
      </c>
    </row>
    <row r="70" spans="1:1" x14ac:dyDescent="0.25">
      <c r="A70" s="1">
        <f t="shared" si="4"/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>
      <selection activeCell="K39" sqref="K39"/>
    </sheetView>
    <sheetView workbookViewId="1"/>
  </sheetViews>
  <sheetFormatPr defaultRowHeight="15" x14ac:dyDescent="0.25"/>
  <cols>
    <col min="1" max="1" width="5.7109375" style="1" customWidth="1"/>
    <col min="2" max="7" width="9.140625" style="1"/>
  </cols>
  <sheetData>
    <row r="1" spans="1:6" x14ac:dyDescent="0.25">
      <c r="A1" s="1">
        <f>1</f>
        <v>1</v>
      </c>
      <c r="B1" s="1" t="e">
        <f ca="1">INDIRECT(CONCATENATE("'",TEXT($A1,"#"),"'!ABouwNT"))</f>
        <v>#N/A</v>
      </c>
      <c r="C1" s="1" t="e">
        <f ca="1">INDIRECT(CONCATENATE("'",TEXT($A1,"#"),"'!BBouwNT"))</f>
        <v>#N/A</v>
      </c>
      <c r="D1" s="1" t="e">
        <f ca="1">INDIRECT(CONCATENATE("'",TEXT($A1,"#"),"'!CBouwNT"))</f>
        <v>#N/A</v>
      </c>
      <c r="F1" s="1">
        <f ca="1">IF(ISNA(B1),-999,B1)</f>
        <v>-999</v>
      </c>
    </row>
    <row r="2" spans="1:6" x14ac:dyDescent="0.25">
      <c r="A2" s="1">
        <f>A1+1</f>
        <v>2</v>
      </c>
      <c r="B2" s="1">
        <f t="shared" ref="B2:B7" ca="1" si="0">INDIRECT(CONCATENATE("'",TEXT($A2,"#"),"'!ABouwNT"))</f>
        <v>-4</v>
      </c>
      <c r="C2" s="1">
        <f t="shared" ref="C2:C7" ca="1" si="1">INDIRECT(CONCATENATE("'",TEXT($A2,"#"),"'!BBouwNT"))</f>
        <v>15.033747296317044</v>
      </c>
      <c r="D2" s="1">
        <f t="shared" ref="D2:D7" ca="1" si="2">INDIRECT(CONCATENATE("'",TEXT($A2,"#"),"'!CBouwNT"))</f>
        <v>12224139501.109587</v>
      </c>
    </row>
    <row r="3" spans="1:6" x14ac:dyDescent="0.25">
      <c r="A3" s="1">
        <f t="shared" ref="A3:A66" si="3">A2+1</f>
        <v>3</v>
      </c>
      <c r="B3" s="1" t="e">
        <f t="shared" ca="1" si="0"/>
        <v>#N/A</v>
      </c>
      <c r="C3" s="1" t="e">
        <f t="shared" ca="1" si="1"/>
        <v>#N/A</v>
      </c>
      <c r="D3" s="1" t="e">
        <f t="shared" ca="1" si="2"/>
        <v>#N/A</v>
      </c>
    </row>
    <row r="4" spans="1:6" x14ac:dyDescent="0.25">
      <c r="A4" s="1">
        <f t="shared" si="3"/>
        <v>4</v>
      </c>
      <c r="B4" s="1" t="e">
        <f t="shared" ca="1" si="0"/>
        <v>#N/A</v>
      </c>
      <c r="C4" s="1" t="e">
        <f t="shared" ca="1" si="1"/>
        <v>#N/A</v>
      </c>
      <c r="D4" s="1" t="e">
        <f t="shared" ca="1" si="2"/>
        <v>#N/A</v>
      </c>
    </row>
    <row r="5" spans="1:6" x14ac:dyDescent="0.25">
      <c r="A5" s="1">
        <f t="shared" si="3"/>
        <v>5</v>
      </c>
      <c r="B5" s="1">
        <f t="shared" ca="1" si="0"/>
        <v>-4</v>
      </c>
      <c r="C5" s="1">
        <f t="shared" ca="1" si="1"/>
        <v>13.181883536372707</v>
      </c>
      <c r="D5" s="1">
        <f t="shared" ca="1" si="2"/>
        <v>10825050644.791317</v>
      </c>
    </row>
    <row r="6" spans="1:6" x14ac:dyDescent="0.25">
      <c r="A6" s="1">
        <f t="shared" si="3"/>
        <v>6</v>
      </c>
      <c r="B6" s="1">
        <f t="shared" ca="1" si="0"/>
        <v>-4</v>
      </c>
      <c r="C6" s="1">
        <f t="shared" ca="1" si="1"/>
        <v>15.033747296317044</v>
      </c>
      <c r="D6" s="1">
        <f t="shared" ca="1" si="2"/>
        <v>12224139501.109587</v>
      </c>
    </row>
    <row r="7" spans="1:6" x14ac:dyDescent="0.25">
      <c r="A7" s="1">
        <f t="shared" si="3"/>
        <v>7</v>
      </c>
      <c r="B7" s="1">
        <f t="shared" ca="1" si="0"/>
        <v>-4</v>
      </c>
      <c r="C7" s="1">
        <f t="shared" ca="1" si="1"/>
        <v>14.237797270261588</v>
      </c>
      <c r="D7" s="1">
        <f t="shared" ca="1" si="2"/>
        <v>11478528851.417982</v>
      </c>
    </row>
    <row r="8" spans="1:6" x14ac:dyDescent="0.25">
      <c r="A8" s="1">
        <f t="shared" si="3"/>
        <v>8</v>
      </c>
    </row>
    <row r="9" spans="1:6" x14ac:dyDescent="0.25">
      <c r="A9" s="1">
        <f t="shared" si="3"/>
        <v>9</v>
      </c>
    </row>
    <row r="10" spans="1:6" x14ac:dyDescent="0.25">
      <c r="A10" s="1">
        <f t="shared" si="3"/>
        <v>10</v>
      </c>
    </row>
    <row r="11" spans="1:6" x14ac:dyDescent="0.25">
      <c r="A11" s="1">
        <f t="shared" si="3"/>
        <v>11</v>
      </c>
    </row>
    <row r="12" spans="1:6" x14ac:dyDescent="0.25">
      <c r="A12" s="1">
        <f t="shared" si="3"/>
        <v>12</v>
      </c>
    </row>
    <row r="13" spans="1:6" x14ac:dyDescent="0.25">
      <c r="A13" s="1">
        <f t="shared" si="3"/>
        <v>13</v>
      </c>
    </row>
    <row r="14" spans="1:6" x14ac:dyDescent="0.25">
      <c r="A14" s="1">
        <f t="shared" si="3"/>
        <v>14</v>
      </c>
    </row>
    <row r="15" spans="1:6" x14ac:dyDescent="0.25">
      <c r="A15" s="1">
        <f t="shared" si="3"/>
        <v>15</v>
      </c>
    </row>
    <row r="16" spans="1:6" x14ac:dyDescent="0.25">
      <c r="A16" s="1">
        <f t="shared" si="3"/>
        <v>16</v>
      </c>
    </row>
    <row r="17" spans="1:1" x14ac:dyDescent="0.25">
      <c r="A17" s="1">
        <f t="shared" si="3"/>
        <v>17</v>
      </c>
    </row>
    <row r="18" spans="1:1" x14ac:dyDescent="0.25">
      <c r="A18" s="1">
        <f t="shared" si="3"/>
        <v>18</v>
      </c>
    </row>
    <row r="19" spans="1:1" x14ac:dyDescent="0.25">
      <c r="A19" s="1">
        <f t="shared" si="3"/>
        <v>19</v>
      </c>
    </row>
    <row r="20" spans="1:1" x14ac:dyDescent="0.25">
      <c r="A20" s="1">
        <f t="shared" si="3"/>
        <v>20</v>
      </c>
    </row>
    <row r="21" spans="1:1" x14ac:dyDescent="0.25">
      <c r="A21" s="1">
        <f t="shared" si="3"/>
        <v>21</v>
      </c>
    </row>
    <row r="22" spans="1:1" x14ac:dyDescent="0.25">
      <c r="A22" s="1">
        <f t="shared" si="3"/>
        <v>22</v>
      </c>
    </row>
    <row r="23" spans="1:1" x14ac:dyDescent="0.25">
      <c r="A23" s="1">
        <f t="shared" si="3"/>
        <v>23</v>
      </c>
    </row>
    <row r="24" spans="1:1" x14ac:dyDescent="0.25">
      <c r="A24" s="1">
        <f t="shared" si="3"/>
        <v>24</v>
      </c>
    </row>
    <row r="25" spans="1:1" x14ac:dyDescent="0.25">
      <c r="A25" s="1">
        <f t="shared" si="3"/>
        <v>25</v>
      </c>
    </row>
    <row r="26" spans="1:1" x14ac:dyDescent="0.25">
      <c r="A26" s="1">
        <f t="shared" si="3"/>
        <v>26</v>
      </c>
    </row>
    <row r="27" spans="1:1" x14ac:dyDescent="0.25">
      <c r="A27" s="1">
        <f t="shared" si="3"/>
        <v>27</v>
      </c>
    </row>
    <row r="28" spans="1:1" x14ac:dyDescent="0.25">
      <c r="A28" s="1">
        <f t="shared" si="3"/>
        <v>28</v>
      </c>
    </row>
    <row r="29" spans="1:1" x14ac:dyDescent="0.25">
      <c r="A29" s="1">
        <f t="shared" si="3"/>
        <v>29</v>
      </c>
    </row>
    <row r="30" spans="1:1" x14ac:dyDescent="0.25">
      <c r="A30" s="1">
        <f t="shared" si="3"/>
        <v>30</v>
      </c>
    </row>
    <row r="31" spans="1:1" x14ac:dyDescent="0.25">
      <c r="A31" s="1">
        <f t="shared" si="3"/>
        <v>31</v>
      </c>
    </row>
    <row r="32" spans="1:1" x14ac:dyDescent="0.25">
      <c r="A32" s="1">
        <f t="shared" si="3"/>
        <v>32</v>
      </c>
    </row>
    <row r="33" spans="1:1" x14ac:dyDescent="0.25">
      <c r="A33" s="1">
        <f t="shared" si="3"/>
        <v>33</v>
      </c>
    </row>
    <row r="34" spans="1:1" x14ac:dyDescent="0.25">
      <c r="A34" s="1">
        <f t="shared" si="3"/>
        <v>34</v>
      </c>
    </row>
    <row r="35" spans="1:1" x14ac:dyDescent="0.25">
      <c r="A35" s="1">
        <f t="shared" si="3"/>
        <v>35</v>
      </c>
    </row>
    <row r="36" spans="1:1" x14ac:dyDescent="0.25">
      <c r="A36" s="1">
        <f t="shared" si="3"/>
        <v>36</v>
      </c>
    </row>
    <row r="37" spans="1:1" x14ac:dyDescent="0.25">
      <c r="A37" s="1">
        <f t="shared" si="3"/>
        <v>37</v>
      </c>
    </row>
    <row r="38" spans="1:1" x14ac:dyDescent="0.25">
      <c r="A38" s="1">
        <f t="shared" si="3"/>
        <v>38</v>
      </c>
    </row>
    <row r="39" spans="1:1" x14ac:dyDescent="0.25">
      <c r="A39" s="1">
        <f t="shared" si="3"/>
        <v>39</v>
      </c>
    </row>
    <row r="40" spans="1:1" x14ac:dyDescent="0.25">
      <c r="A40" s="1">
        <f t="shared" si="3"/>
        <v>40</v>
      </c>
    </row>
    <row r="41" spans="1:1" x14ac:dyDescent="0.25">
      <c r="A41" s="1">
        <f t="shared" si="3"/>
        <v>41</v>
      </c>
    </row>
    <row r="42" spans="1:1" x14ac:dyDescent="0.25">
      <c r="A42" s="1">
        <f t="shared" si="3"/>
        <v>42</v>
      </c>
    </row>
    <row r="43" spans="1:1" x14ac:dyDescent="0.25">
      <c r="A43" s="1">
        <f t="shared" si="3"/>
        <v>43</v>
      </c>
    </row>
    <row r="44" spans="1:1" x14ac:dyDescent="0.25">
      <c r="A44" s="1">
        <f t="shared" si="3"/>
        <v>44</v>
      </c>
    </row>
    <row r="45" spans="1:1" x14ac:dyDescent="0.25">
      <c r="A45" s="1">
        <f t="shared" si="3"/>
        <v>45</v>
      </c>
    </row>
    <row r="46" spans="1:1" x14ac:dyDescent="0.25">
      <c r="A46" s="1">
        <f t="shared" si="3"/>
        <v>46</v>
      </c>
    </row>
    <row r="47" spans="1:1" x14ac:dyDescent="0.25">
      <c r="A47" s="1">
        <f t="shared" si="3"/>
        <v>47</v>
      </c>
    </row>
    <row r="48" spans="1:1" x14ac:dyDescent="0.25">
      <c r="A48" s="1">
        <f t="shared" si="3"/>
        <v>48</v>
      </c>
    </row>
    <row r="49" spans="1:1" x14ac:dyDescent="0.25">
      <c r="A49" s="1">
        <f t="shared" si="3"/>
        <v>49</v>
      </c>
    </row>
    <row r="50" spans="1:1" x14ac:dyDescent="0.25">
      <c r="A50" s="1">
        <f t="shared" si="3"/>
        <v>50</v>
      </c>
    </row>
    <row r="51" spans="1:1" x14ac:dyDescent="0.25">
      <c r="A51" s="1">
        <f t="shared" si="3"/>
        <v>51</v>
      </c>
    </row>
    <row r="52" spans="1:1" x14ac:dyDescent="0.25">
      <c r="A52" s="1">
        <f t="shared" si="3"/>
        <v>52</v>
      </c>
    </row>
    <row r="53" spans="1:1" x14ac:dyDescent="0.25">
      <c r="A53" s="1">
        <f t="shared" si="3"/>
        <v>53</v>
      </c>
    </row>
    <row r="54" spans="1:1" x14ac:dyDescent="0.25">
      <c r="A54" s="1">
        <f t="shared" si="3"/>
        <v>54</v>
      </c>
    </row>
    <row r="55" spans="1:1" x14ac:dyDescent="0.25">
      <c r="A55" s="1">
        <f t="shared" si="3"/>
        <v>55</v>
      </c>
    </row>
    <row r="56" spans="1:1" x14ac:dyDescent="0.25">
      <c r="A56" s="1">
        <f t="shared" si="3"/>
        <v>56</v>
      </c>
    </row>
    <row r="57" spans="1:1" x14ac:dyDescent="0.25">
      <c r="A57" s="1">
        <f t="shared" si="3"/>
        <v>57</v>
      </c>
    </row>
    <row r="58" spans="1:1" x14ac:dyDescent="0.25">
      <c r="A58" s="1">
        <f t="shared" si="3"/>
        <v>58</v>
      </c>
    </row>
    <row r="59" spans="1:1" x14ac:dyDescent="0.25">
      <c r="A59" s="1">
        <f t="shared" si="3"/>
        <v>59</v>
      </c>
    </row>
    <row r="60" spans="1:1" x14ac:dyDescent="0.25">
      <c r="A60" s="1">
        <f t="shared" si="3"/>
        <v>60</v>
      </c>
    </row>
    <row r="61" spans="1:1" x14ac:dyDescent="0.25">
      <c r="A61" s="1">
        <f t="shared" si="3"/>
        <v>61</v>
      </c>
    </row>
    <row r="62" spans="1:1" x14ac:dyDescent="0.25">
      <c r="A62" s="1">
        <f t="shared" si="3"/>
        <v>62</v>
      </c>
    </row>
    <row r="63" spans="1:1" x14ac:dyDescent="0.25">
      <c r="A63" s="1">
        <f t="shared" si="3"/>
        <v>63</v>
      </c>
    </row>
    <row r="64" spans="1:1" x14ac:dyDescent="0.25">
      <c r="A64" s="1">
        <f t="shared" si="3"/>
        <v>64</v>
      </c>
    </row>
    <row r="65" spans="1:1" x14ac:dyDescent="0.25">
      <c r="A65" s="1">
        <f t="shared" si="3"/>
        <v>65</v>
      </c>
    </row>
    <row r="66" spans="1:1" x14ac:dyDescent="0.25">
      <c r="A66" s="1">
        <f t="shared" si="3"/>
        <v>66</v>
      </c>
    </row>
    <row r="67" spans="1:1" x14ac:dyDescent="0.25">
      <c r="A67" s="1">
        <f t="shared" ref="A67:A70" si="4">A66+1</f>
        <v>67</v>
      </c>
    </row>
    <row r="68" spans="1:1" x14ac:dyDescent="0.25">
      <c r="A68" s="1">
        <f t="shared" si="4"/>
        <v>68</v>
      </c>
    </row>
    <row r="69" spans="1:1" x14ac:dyDescent="0.25">
      <c r="A69" s="1">
        <f t="shared" si="4"/>
        <v>69</v>
      </c>
    </row>
    <row r="70" spans="1:1" x14ac:dyDescent="0.25">
      <c r="A70" s="1">
        <f t="shared" si="4"/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>
      <selection activeCell="F1" sqref="F1"/>
    </sheetView>
    <sheetView workbookViewId="1"/>
  </sheetViews>
  <sheetFormatPr defaultRowHeight="15" x14ac:dyDescent="0.25"/>
  <cols>
    <col min="1" max="1" width="5.7109375" style="1" customWidth="1"/>
    <col min="2" max="7" width="9.140625" style="1"/>
  </cols>
  <sheetData>
    <row r="1" spans="1:6" x14ac:dyDescent="0.25">
      <c r="A1" s="1">
        <f>1</f>
        <v>1</v>
      </c>
      <c r="B1" s="1">
        <f ca="1">INDIRECT(CONCATENATE("'",TEXT($A1,"#"),"'!Agras"))</f>
        <v>40</v>
      </c>
      <c r="C1" s="1">
        <f ca="1">INDIRECT(CONCATENATE("'",TEXT($A1,"#"),"'!Bgras"))</f>
        <v>6.1963898625125051E-3</v>
      </c>
      <c r="D1" s="1">
        <f ca="1">INDIRECT(CONCATENATE("'",TEXT($A1,"#"),"'!Cgras"))</f>
        <v>0</v>
      </c>
      <c r="E1" s="1">
        <f ca="1">INDIRECT(CONCATENATE("'",TEXT($A1,"#"),"'!Dgras"))</f>
        <v>3.4385041574126247</v>
      </c>
      <c r="F1" s="1" t="e">
        <f ca="1">INDIRECT(CONCATENATE("'",TEXT($A1,"#"),"'!Egras"))</f>
        <v>#REF!</v>
      </c>
    </row>
    <row r="2" spans="1:6" x14ac:dyDescent="0.25">
      <c r="A2" s="1">
        <f>A1+1</f>
        <v>2</v>
      </c>
    </row>
    <row r="3" spans="1:6" x14ac:dyDescent="0.25">
      <c r="A3" s="1">
        <f t="shared" ref="A3:A66" si="0">A2+1</f>
        <v>3</v>
      </c>
    </row>
    <row r="4" spans="1:6" x14ac:dyDescent="0.25">
      <c r="A4" s="1">
        <f t="shared" si="0"/>
        <v>4</v>
      </c>
    </row>
    <row r="5" spans="1:6" x14ac:dyDescent="0.25">
      <c r="A5" s="1">
        <f t="shared" si="0"/>
        <v>5</v>
      </c>
    </row>
    <row r="6" spans="1:6" x14ac:dyDescent="0.25">
      <c r="A6" s="1">
        <f t="shared" si="0"/>
        <v>6</v>
      </c>
    </row>
    <row r="7" spans="1:6" x14ac:dyDescent="0.25">
      <c r="A7" s="1">
        <f t="shared" si="0"/>
        <v>7</v>
      </c>
    </row>
    <row r="8" spans="1:6" x14ac:dyDescent="0.25">
      <c r="A8" s="1">
        <f t="shared" si="0"/>
        <v>8</v>
      </c>
    </row>
    <row r="9" spans="1:6" x14ac:dyDescent="0.25">
      <c r="A9" s="1">
        <f t="shared" si="0"/>
        <v>9</v>
      </c>
    </row>
    <row r="10" spans="1:6" x14ac:dyDescent="0.25">
      <c r="A10" s="1">
        <f t="shared" si="0"/>
        <v>10</v>
      </c>
    </row>
    <row r="11" spans="1:6" x14ac:dyDescent="0.25">
      <c r="A11" s="1">
        <f t="shared" si="0"/>
        <v>11</v>
      </c>
    </row>
    <row r="12" spans="1:6" x14ac:dyDescent="0.25">
      <c r="A12" s="1">
        <f t="shared" si="0"/>
        <v>12</v>
      </c>
    </row>
    <row r="13" spans="1:6" x14ac:dyDescent="0.25">
      <c r="A13" s="1">
        <f t="shared" si="0"/>
        <v>13</v>
      </c>
    </row>
    <row r="14" spans="1:6" x14ac:dyDescent="0.25">
      <c r="A14" s="1">
        <f t="shared" si="0"/>
        <v>14</v>
      </c>
    </row>
    <row r="15" spans="1:6" x14ac:dyDescent="0.25">
      <c r="A15" s="1">
        <f t="shared" si="0"/>
        <v>15</v>
      </c>
    </row>
    <row r="16" spans="1:6" x14ac:dyDescent="0.25">
      <c r="A16" s="1">
        <f t="shared" si="0"/>
        <v>16</v>
      </c>
    </row>
    <row r="17" spans="1:1" x14ac:dyDescent="0.25">
      <c r="A17" s="1">
        <f t="shared" si="0"/>
        <v>17</v>
      </c>
    </row>
    <row r="18" spans="1:1" x14ac:dyDescent="0.25">
      <c r="A18" s="1">
        <f t="shared" si="0"/>
        <v>18</v>
      </c>
    </row>
    <row r="19" spans="1:1" x14ac:dyDescent="0.25">
      <c r="A19" s="1">
        <f t="shared" si="0"/>
        <v>19</v>
      </c>
    </row>
    <row r="20" spans="1:1" x14ac:dyDescent="0.25">
      <c r="A20" s="1">
        <f t="shared" si="0"/>
        <v>20</v>
      </c>
    </row>
    <row r="21" spans="1:1" x14ac:dyDescent="0.25">
      <c r="A21" s="1">
        <f t="shared" si="0"/>
        <v>21</v>
      </c>
    </row>
    <row r="22" spans="1:1" x14ac:dyDescent="0.25">
      <c r="A22" s="1">
        <f t="shared" si="0"/>
        <v>22</v>
      </c>
    </row>
    <row r="23" spans="1:1" x14ac:dyDescent="0.25">
      <c r="A23" s="1">
        <f t="shared" si="0"/>
        <v>23</v>
      </c>
    </row>
    <row r="24" spans="1:1" x14ac:dyDescent="0.25">
      <c r="A24" s="1">
        <f t="shared" si="0"/>
        <v>24</v>
      </c>
    </row>
    <row r="25" spans="1:1" x14ac:dyDescent="0.25">
      <c r="A25" s="1">
        <f t="shared" si="0"/>
        <v>25</v>
      </c>
    </row>
    <row r="26" spans="1:1" x14ac:dyDescent="0.25">
      <c r="A26" s="1">
        <f t="shared" si="0"/>
        <v>26</v>
      </c>
    </row>
    <row r="27" spans="1:1" x14ac:dyDescent="0.25">
      <c r="A27" s="1">
        <f t="shared" si="0"/>
        <v>27</v>
      </c>
    </row>
    <row r="28" spans="1:1" x14ac:dyDescent="0.25">
      <c r="A28" s="1">
        <f t="shared" si="0"/>
        <v>28</v>
      </c>
    </row>
    <row r="29" spans="1:1" x14ac:dyDescent="0.25">
      <c r="A29" s="1">
        <f t="shared" si="0"/>
        <v>29</v>
      </c>
    </row>
    <row r="30" spans="1:1" x14ac:dyDescent="0.25">
      <c r="A30" s="1">
        <f t="shared" si="0"/>
        <v>30</v>
      </c>
    </row>
    <row r="31" spans="1:1" x14ac:dyDescent="0.25">
      <c r="A31" s="1">
        <f t="shared" si="0"/>
        <v>31</v>
      </c>
    </row>
    <row r="32" spans="1:1" x14ac:dyDescent="0.25">
      <c r="A32" s="1">
        <f t="shared" si="0"/>
        <v>32</v>
      </c>
    </row>
    <row r="33" spans="1:1" x14ac:dyDescent="0.25">
      <c r="A33" s="1">
        <f t="shared" si="0"/>
        <v>33</v>
      </c>
    </row>
    <row r="34" spans="1:1" x14ac:dyDescent="0.25">
      <c r="A34" s="1">
        <f t="shared" si="0"/>
        <v>34</v>
      </c>
    </row>
    <row r="35" spans="1:1" x14ac:dyDescent="0.25">
      <c r="A35" s="1">
        <f t="shared" si="0"/>
        <v>35</v>
      </c>
    </row>
    <row r="36" spans="1:1" x14ac:dyDescent="0.25">
      <c r="A36" s="1">
        <f t="shared" si="0"/>
        <v>36</v>
      </c>
    </row>
    <row r="37" spans="1:1" x14ac:dyDescent="0.25">
      <c r="A37" s="1">
        <f t="shared" si="0"/>
        <v>37</v>
      </c>
    </row>
    <row r="38" spans="1:1" x14ac:dyDescent="0.25">
      <c r="A38" s="1">
        <f t="shared" si="0"/>
        <v>38</v>
      </c>
    </row>
    <row r="39" spans="1:1" x14ac:dyDescent="0.25">
      <c r="A39" s="1">
        <f t="shared" si="0"/>
        <v>39</v>
      </c>
    </row>
    <row r="40" spans="1:1" x14ac:dyDescent="0.25">
      <c r="A40" s="1">
        <f t="shared" si="0"/>
        <v>40</v>
      </c>
    </row>
    <row r="41" spans="1:1" x14ac:dyDescent="0.25">
      <c r="A41" s="1">
        <f t="shared" si="0"/>
        <v>41</v>
      </c>
    </row>
    <row r="42" spans="1:1" x14ac:dyDescent="0.25">
      <c r="A42" s="1">
        <f t="shared" si="0"/>
        <v>42</v>
      </c>
    </row>
    <row r="43" spans="1:1" x14ac:dyDescent="0.25">
      <c r="A43" s="1">
        <f t="shared" si="0"/>
        <v>43</v>
      </c>
    </row>
    <row r="44" spans="1:1" x14ac:dyDescent="0.25">
      <c r="A44" s="1">
        <f t="shared" si="0"/>
        <v>44</v>
      </c>
    </row>
    <row r="45" spans="1:1" x14ac:dyDescent="0.25">
      <c r="A45" s="1">
        <f t="shared" si="0"/>
        <v>45</v>
      </c>
    </row>
    <row r="46" spans="1:1" x14ac:dyDescent="0.25">
      <c r="A46" s="1">
        <f t="shared" si="0"/>
        <v>46</v>
      </c>
    </row>
    <row r="47" spans="1:1" x14ac:dyDescent="0.25">
      <c r="A47" s="1">
        <f t="shared" si="0"/>
        <v>47</v>
      </c>
    </row>
    <row r="48" spans="1:1" x14ac:dyDescent="0.25">
      <c r="A48" s="1">
        <f t="shared" si="0"/>
        <v>48</v>
      </c>
    </row>
    <row r="49" spans="1:1" x14ac:dyDescent="0.25">
      <c r="A49" s="1">
        <f t="shared" si="0"/>
        <v>49</v>
      </c>
    </row>
    <row r="50" spans="1:1" x14ac:dyDescent="0.25">
      <c r="A50" s="1">
        <f t="shared" si="0"/>
        <v>50</v>
      </c>
    </row>
    <row r="51" spans="1:1" x14ac:dyDescent="0.25">
      <c r="A51" s="1">
        <f t="shared" si="0"/>
        <v>51</v>
      </c>
    </row>
    <row r="52" spans="1:1" x14ac:dyDescent="0.25">
      <c r="A52" s="1">
        <f t="shared" si="0"/>
        <v>52</v>
      </c>
    </row>
    <row r="53" spans="1:1" x14ac:dyDescent="0.25">
      <c r="A53" s="1">
        <f t="shared" si="0"/>
        <v>53</v>
      </c>
    </row>
    <row r="54" spans="1:1" x14ac:dyDescent="0.25">
      <c r="A54" s="1">
        <f t="shared" si="0"/>
        <v>54</v>
      </c>
    </row>
    <row r="55" spans="1:1" x14ac:dyDescent="0.25">
      <c r="A55" s="1">
        <f t="shared" si="0"/>
        <v>55</v>
      </c>
    </row>
    <row r="56" spans="1:1" x14ac:dyDescent="0.25">
      <c r="A56" s="1">
        <f t="shared" si="0"/>
        <v>56</v>
      </c>
    </row>
    <row r="57" spans="1:1" x14ac:dyDescent="0.25">
      <c r="A57" s="1">
        <f t="shared" si="0"/>
        <v>57</v>
      </c>
    </row>
    <row r="58" spans="1:1" x14ac:dyDescent="0.25">
      <c r="A58" s="1">
        <f t="shared" si="0"/>
        <v>58</v>
      </c>
    </row>
    <row r="59" spans="1:1" x14ac:dyDescent="0.25">
      <c r="A59" s="1">
        <f t="shared" si="0"/>
        <v>59</v>
      </c>
    </row>
    <row r="60" spans="1:1" x14ac:dyDescent="0.25">
      <c r="A60" s="1">
        <f t="shared" si="0"/>
        <v>60</v>
      </c>
    </row>
    <row r="61" spans="1:1" x14ac:dyDescent="0.25">
      <c r="A61" s="1">
        <f t="shared" si="0"/>
        <v>61</v>
      </c>
    </row>
    <row r="62" spans="1:1" x14ac:dyDescent="0.25">
      <c r="A62" s="1">
        <f t="shared" si="0"/>
        <v>62</v>
      </c>
    </row>
    <row r="63" spans="1:1" x14ac:dyDescent="0.25">
      <c r="A63" s="1">
        <f t="shared" si="0"/>
        <v>63</v>
      </c>
    </row>
    <row r="64" spans="1:1" x14ac:dyDescent="0.25">
      <c r="A64" s="1">
        <f t="shared" si="0"/>
        <v>64</v>
      </c>
    </row>
    <row r="65" spans="1:1" x14ac:dyDescent="0.25">
      <c r="A65" s="1">
        <f t="shared" si="0"/>
        <v>65</v>
      </c>
    </row>
    <row r="66" spans="1:1" x14ac:dyDescent="0.25">
      <c r="A66" s="1">
        <f t="shared" si="0"/>
        <v>66</v>
      </c>
    </row>
    <row r="67" spans="1:1" x14ac:dyDescent="0.25">
      <c r="A67" s="1">
        <f t="shared" ref="A67:A70" si="1">A66+1</f>
        <v>67</v>
      </c>
    </row>
    <row r="68" spans="1:1" x14ac:dyDescent="0.25">
      <c r="A68" s="1">
        <f t="shared" si="1"/>
        <v>68</v>
      </c>
    </row>
    <row r="69" spans="1:1" x14ac:dyDescent="0.25">
      <c r="A69" s="1">
        <f t="shared" si="1"/>
        <v>69</v>
      </c>
    </row>
    <row r="70" spans="1:1" x14ac:dyDescent="0.25">
      <c r="A70" s="1">
        <f t="shared" si="1"/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>
      <selection activeCell="L10" sqref="L10"/>
    </sheetView>
    <sheetView workbookViewId="1"/>
  </sheetViews>
  <sheetFormatPr defaultRowHeight="15" x14ac:dyDescent="0.25"/>
  <cols>
    <col min="1" max="1" width="5.7109375" style="1" customWidth="1"/>
    <col min="2" max="7" width="9.140625" style="1"/>
  </cols>
  <sheetData>
    <row r="1" spans="1:6" x14ac:dyDescent="0.25">
      <c r="A1" s="1">
        <f>1</f>
        <v>1</v>
      </c>
      <c r="B1" s="1">
        <f ca="1">INDIRECT(CONCATENATE("'",TEXT($A1,"#"),"'!Abouw"))</f>
        <v>40</v>
      </c>
      <c r="C1" s="1" t="e">
        <f ca="1">INDIRECT(CONCATENATE("'",TEXT($A1,"#"),"'!Bbouw"))</f>
        <v>#N/A</v>
      </c>
      <c r="D1" s="1" t="e">
        <f ca="1">INDIRECT(CONCATENATE("'",TEXT($A1,"#"),"'!Cbouw"))</f>
        <v>#N/A</v>
      </c>
      <c r="E1" s="1" t="e">
        <f ca="1">INDIRECT(CONCATENATE("'",TEXT($A1,"#"),"'!Dbouw"))</f>
        <v>#N/A</v>
      </c>
      <c r="F1" s="1" t="e">
        <f ca="1">INDIRECT(CONCATENATE("'",TEXT($A1,"#"),"'!Ebouw"))</f>
        <v>#REF!</v>
      </c>
    </row>
    <row r="2" spans="1:6" x14ac:dyDescent="0.25">
      <c r="A2" s="1">
        <f>A1+1</f>
        <v>2</v>
      </c>
      <c r="B2" s="1">
        <f t="shared" ref="B2:B9" ca="1" si="0">INDIRECT(CONCATENATE("'",TEXT($A2,"#"),"'!Abouw"))</f>
        <v>40</v>
      </c>
      <c r="C2" s="1">
        <f t="shared" ref="C2:C9" ca="1" si="1">INDIRECT(CONCATENATE("'",TEXT($A2,"#"),"'!Bbouw"))</f>
        <v>6.2165741311759181E-3</v>
      </c>
      <c r="D2" s="1">
        <f t="shared" ref="D2:D9" ca="1" si="2">INDIRECT(CONCATENATE("'",TEXT($A2,"#"),"'!Cbouw"))</f>
        <v>6.8470727430175948E-4</v>
      </c>
      <c r="E2" s="1">
        <f t="shared" ref="E2:E9" ca="1" si="3">INDIRECT(CONCATENATE("'",TEXT($A2,"#"),"'!Dbouw"))</f>
        <v>4.4121037419384006</v>
      </c>
      <c r="F2" s="1" t="e">
        <f t="shared" ref="F2:F9" ca="1" si="4">INDIRECT(CONCATENATE("'",TEXT($A2,"#"),"'!Ebouw"))</f>
        <v>#REF!</v>
      </c>
    </row>
    <row r="3" spans="1:6" x14ac:dyDescent="0.25">
      <c r="A3" s="1">
        <f t="shared" ref="A3:A66" si="5">A2+1</f>
        <v>3</v>
      </c>
      <c r="B3" s="1">
        <f t="shared" ca="1" si="0"/>
        <v>40</v>
      </c>
      <c r="C3" s="1" t="e">
        <f t="shared" ca="1" si="1"/>
        <v>#N/A</v>
      </c>
      <c r="D3" s="1" t="e">
        <f t="shared" ca="1" si="2"/>
        <v>#N/A</v>
      </c>
      <c r="E3" s="1" t="e">
        <f t="shared" ca="1" si="3"/>
        <v>#N/A</v>
      </c>
      <c r="F3" s="1" t="e">
        <f t="shared" ca="1" si="4"/>
        <v>#REF!</v>
      </c>
    </row>
    <row r="4" spans="1:6" x14ac:dyDescent="0.25">
      <c r="A4" s="1">
        <f t="shared" si="5"/>
        <v>4</v>
      </c>
      <c r="B4" s="1">
        <f t="shared" ca="1" si="0"/>
        <v>40</v>
      </c>
      <c r="C4" s="1" t="e">
        <f t="shared" ca="1" si="1"/>
        <v>#N/A</v>
      </c>
      <c r="D4" s="1" t="e">
        <f t="shared" ca="1" si="2"/>
        <v>#N/A</v>
      </c>
      <c r="E4" s="1" t="e">
        <f t="shared" ca="1" si="3"/>
        <v>#N/A</v>
      </c>
      <c r="F4" s="1" t="e">
        <f t="shared" ca="1" si="4"/>
        <v>#REF!</v>
      </c>
    </row>
    <row r="5" spans="1:6" x14ac:dyDescent="0.25">
      <c r="A5" s="1">
        <f t="shared" si="5"/>
        <v>5</v>
      </c>
      <c r="B5" s="1">
        <f t="shared" ca="1" si="0"/>
        <v>40</v>
      </c>
      <c r="C5" s="1">
        <f t="shared" ca="1" si="1"/>
        <v>6.2165741311759181E-3</v>
      </c>
      <c r="D5" s="1">
        <f t="shared" ca="1" si="2"/>
        <v>6.8470727430175948E-4</v>
      </c>
      <c r="E5" s="1">
        <f t="shared" ca="1" si="3"/>
        <v>4.4121037419384006</v>
      </c>
      <c r="F5" s="1" t="e">
        <f t="shared" ca="1" si="4"/>
        <v>#REF!</v>
      </c>
    </row>
    <row r="6" spans="1:6" x14ac:dyDescent="0.25">
      <c r="A6" s="1">
        <f t="shared" si="5"/>
        <v>6</v>
      </c>
      <c r="B6" s="1">
        <f t="shared" ca="1" si="0"/>
        <v>40</v>
      </c>
      <c r="C6" s="1">
        <f t="shared" ca="1" si="1"/>
        <v>6.2165741311759181E-3</v>
      </c>
      <c r="D6" s="1">
        <f t="shared" ca="1" si="2"/>
        <v>6.8470727430175948E-4</v>
      </c>
      <c r="E6" s="1">
        <f t="shared" ca="1" si="3"/>
        <v>4.4121037419384006</v>
      </c>
      <c r="F6" s="1" t="e">
        <f t="shared" ca="1" si="4"/>
        <v>#REF!</v>
      </c>
    </row>
    <row r="7" spans="1:6" x14ac:dyDescent="0.25">
      <c r="A7" s="1">
        <f t="shared" si="5"/>
        <v>7</v>
      </c>
      <c r="B7" s="1">
        <f t="shared" ca="1" si="0"/>
        <v>40</v>
      </c>
      <c r="C7" s="1">
        <f t="shared" ca="1" si="1"/>
        <v>4.843739914406976E-3</v>
      </c>
      <c r="D7" s="1">
        <f t="shared" ca="1" si="2"/>
        <v>6.847086364393304E-4</v>
      </c>
      <c r="E7" s="1">
        <f t="shared" ca="1" si="3"/>
        <v>4.8692836972521443</v>
      </c>
      <c r="F7" s="1" t="e">
        <f t="shared" ca="1" si="4"/>
        <v>#REF!</v>
      </c>
    </row>
    <row r="8" spans="1:6" x14ac:dyDescent="0.25">
      <c r="A8" s="1">
        <f t="shared" si="5"/>
        <v>8</v>
      </c>
      <c r="B8" s="1">
        <f t="shared" ca="1" si="0"/>
        <v>40</v>
      </c>
      <c r="C8" s="1" t="e">
        <f t="shared" ca="1" si="1"/>
        <v>#N/A</v>
      </c>
      <c r="D8" s="1" t="e">
        <f t="shared" ca="1" si="2"/>
        <v>#N/A</v>
      </c>
      <c r="E8" s="1" t="e">
        <f t="shared" ca="1" si="3"/>
        <v>#N/A</v>
      </c>
      <c r="F8" s="1" t="e">
        <f t="shared" ca="1" si="4"/>
        <v>#REF!</v>
      </c>
    </row>
    <row r="9" spans="1:6" x14ac:dyDescent="0.25">
      <c r="A9" s="1">
        <f t="shared" si="5"/>
        <v>9</v>
      </c>
      <c r="B9" s="1">
        <f t="shared" ca="1" si="0"/>
        <v>40</v>
      </c>
      <c r="C9" s="1" t="e">
        <f t="shared" ca="1" si="1"/>
        <v>#N/A</v>
      </c>
      <c r="D9" s="1" t="e">
        <f t="shared" ca="1" si="2"/>
        <v>#N/A</v>
      </c>
      <c r="E9" s="1" t="e">
        <f t="shared" ca="1" si="3"/>
        <v>#N/A</v>
      </c>
      <c r="F9" s="1" t="e">
        <f t="shared" ca="1" si="4"/>
        <v>#REF!</v>
      </c>
    </row>
    <row r="10" spans="1:6" x14ac:dyDescent="0.25">
      <c r="A10" s="1">
        <f t="shared" si="5"/>
        <v>10</v>
      </c>
    </row>
    <row r="11" spans="1:6" x14ac:dyDescent="0.25">
      <c r="A11" s="1">
        <f t="shared" si="5"/>
        <v>11</v>
      </c>
    </row>
    <row r="12" spans="1:6" x14ac:dyDescent="0.25">
      <c r="A12" s="1">
        <f t="shared" si="5"/>
        <v>12</v>
      </c>
    </row>
    <row r="13" spans="1:6" x14ac:dyDescent="0.25">
      <c r="A13" s="1">
        <f t="shared" si="5"/>
        <v>13</v>
      </c>
    </row>
    <row r="14" spans="1:6" x14ac:dyDescent="0.25">
      <c r="A14" s="1">
        <f t="shared" si="5"/>
        <v>14</v>
      </c>
    </row>
    <row r="15" spans="1:6" x14ac:dyDescent="0.25">
      <c r="A15" s="1">
        <f t="shared" si="5"/>
        <v>15</v>
      </c>
    </row>
    <row r="16" spans="1:6" x14ac:dyDescent="0.25">
      <c r="A16" s="1">
        <f t="shared" si="5"/>
        <v>16</v>
      </c>
    </row>
    <row r="17" spans="1:1" x14ac:dyDescent="0.25">
      <c r="A17" s="1">
        <f t="shared" si="5"/>
        <v>17</v>
      </c>
    </row>
    <row r="18" spans="1:1" x14ac:dyDescent="0.25">
      <c r="A18" s="1">
        <f t="shared" si="5"/>
        <v>18</v>
      </c>
    </row>
    <row r="19" spans="1:1" x14ac:dyDescent="0.25">
      <c r="A19" s="1">
        <f t="shared" si="5"/>
        <v>19</v>
      </c>
    </row>
    <row r="20" spans="1:1" x14ac:dyDescent="0.25">
      <c r="A20" s="1">
        <f t="shared" si="5"/>
        <v>20</v>
      </c>
    </row>
    <row r="21" spans="1:1" x14ac:dyDescent="0.25">
      <c r="A21" s="1">
        <f t="shared" si="5"/>
        <v>21</v>
      </c>
    </row>
    <row r="22" spans="1:1" x14ac:dyDescent="0.25">
      <c r="A22" s="1">
        <f t="shared" si="5"/>
        <v>22</v>
      </c>
    </row>
    <row r="23" spans="1:1" x14ac:dyDescent="0.25">
      <c r="A23" s="1">
        <f t="shared" si="5"/>
        <v>23</v>
      </c>
    </row>
    <row r="24" spans="1:1" x14ac:dyDescent="0.25">
      <c r="A24" s="1">
        <f t="shared" si="5"/>
        <v>24</v>
      </c>
    </row>
    <row r="25" spans="1:1" x14ac:dyDescent="0.25">
      <c r="A25" s="1">
        <f t="shared" si="5"/>
        <v>25</v>
      </c>
    </row>
    <row r="26" spans="1:1" x14ac:dyDescent="0.25">
      <c r="A26" s="1">
        <f t="shared" si="5"/>
        <v>26</v>
      </c>
    </row>
    <row r="27" spans="1:1" x14ac:dyDescent="0.25">
      <c r="A27" s="1">
        <f t="shared" si="5"/>
        <v>27</v>
      </c>
    </row>
    <row r="28" spans="1:1" x14ac:dyDescent="0.25">
      <c r="A28" s="1">
        <f t="shared" si="5"/>
        <v>28</v>
      </c>
    </row>
    <row r="29" spans="1:1" x14ac:dyDescent="0.25">
      <c r="A29" s="1">
        <f t="shared" si="5"/>
        <v>29</v>
      </c>
    </row>
    <row r="30" spans="1:1" x14ac:dyDescent="0.25">
      <c r="A30" s="1">
        <f t="shared" si="5"/>
        <v>30</v>
      </c>
    </row>
    <row r="31" spans="1:1" x14ac:dyDescent="0.25">
      <c r="A31" s="1">
        <f t="shared" si="5"/>
        <v>31</v>
      </c>
    </row>
    <row r="32" spans="1:1" x14ac:dyDescent="0.25">
      <c r="A32" s="1">
        <f t="shared" si="5"/>
        <v>32</v>
      </c>
    </row>
    <row r="33" spans="1:1" x14ac:dyDescent="0.25">
      <c r="A33" s="1">
        <f t="shared" si="5"/>
        <v>33</v>
      </c>
    </row>
    <row r="34" spans="1:1" x14ac:dyDescent="0.25">
      <c r="A34" s="1">
        <f t="shared" si="5"/>
        <v>34</v>
      </c>
    </row>
    <row r="35" spans="1:1" x14ac:dyDescent="0.25">
      <c r="A35" s="1">
        <f t="shared" si="5"/>
        <v>35</v>
      </c>
    </row>
    <row r="36" spans="1:1" x14ac:dyDescent="0.25">
      <c r="A36" s="1">
        <f t="shared" si="5"/>
        <v>36</v>
      </c>
    </row>
    <row r="37" spans="1:1" x14ac:dyDescent="0.25">
      <c r="A37" s="1">
        <f t="shared" si="5"/>
        <v>37</v>
      </c>
    </row>
    <row r="38" spans="1:1" x14ac:dyDescent="0.25">
      <c r="A38" s="1">
        <f t="shared" si="5"/>
        <v>38</v>
      </c>
    </row>
    <row r="39" spans="1:1" x14ac:dyDescent="0.25">
      <c r="A39" s="1">
        <f t="shared" si="5"/>
        <v>39</v>
      </c>
    </row>
    <row r="40" spans="1:1" x14ac:dyDescent="0.25">
      <c r="A40" s="1">
        <f t="shared" si="5"/>
        <v>40</v>
      </c>
    </row>
    <row r="41" spans="1:1" x14ac:dyDescent="0.25">
      <c r="A41" s="1">
        <f t="shared" si="5"/>
        <v>41</v>
      </c>
    </row>
    <row r="42" spans="1:1" x14ac:dyDescent="0.25">
      <c r="A42" s="1">
        <f t="shared" si="5"/>
        <v>42</v>
      </c>
    </row>
    <row r="43" spans="1:1" x14ac:dyDescent="0.25">
      <c r="A43" s="1">
        <f t="shared" si="5"/>
        <v>43</v>
      </c>
    </row>
    <row r="44" spans="1:1" x14ac:dyDescent="0.25">
      <c r="A44" s="1">
        <f t="shared" si="5"/>
        <v>44</v>
      </c>
    </row>
    <row r="45" spans="1:1" x14ac:dyDescent="0.25">
      <c r="A45" s="1">
        <f t="shared" si="5"/>
        <v>45</v>
      </c>
    </row>
    <row r="46" spans="1:1" x14ac:dyDescent="0.25">
      <c r="A46" s="1">
        <f t="shared" si="5"/>
        <v>46</v>
      </c>
    </row>
    <row r="47" spans="1:1" x14ac:dyDescent="0.25">
      <c r="A47" s="1">
        <f t="shared" si="5"/>
        <v>47</v>
      </c>
    </row>
    <row r="48" spans="1:1" x14ac:dyDescent="0.25">
      <c r="A48" s="1">
        <f t="shared" si="5"/>
        <v>48</v>
      </c>
    </row>
    <row r="49" spans="1:1" x14ac:dyDescent="0.25">
      <c r="A49" s="1">
        <f t="shared" si="5"/>
        <v>49</v>
      </c>
    </row>
    <row r="50" spans="1:1" x14ac:dyDescent="0.25">
      <c r="A50" s="1">
        <f t="shared" si="5"/>
        <v>50</v>
      </c>
    </row>
    <row r="51" spans="1:1" x14ac:dyDescent="0.25">
      <c r="A51" s="1">
        <f t="shared" si="5"/>
        <v>51</v>
      </c>
    </row>
    <row r="52" spans="1:1" x14ac:dyDescent="0.25">
      <c r="A52" s="1">
        <f t="shared" si="5"/>
        <v>52</v>
      </c>
    </row>
    <row r="53" spans="1:1" x14ac:dyDescent="0.25">
      <c r="A53" s="1">
        <f t="shared" si="5"/>
        <v>53</v>
      </c>
    </row>
    <row r="54" spans="1:1" x14ac:dyDescent="0.25">
      <c r="A54" s="1">
        <f t="shared" si="5"/>
        <v>54</v>
      </c>
    </row>
    <row r="55" spans="1:1" x14ac:dyDescent="0.25">
      <c r="A55" s="1">
        <f t="shared" si="5"/>
        <v>55</v>
      </c>
    </row>
    <row r="56" spans="1:1" x14ac:dyDescent="0.25">
      <c r="A56" s="1">
        <f t="shared" si="5"/>
        <v>56</v>
      </c>
    </row>
    <row r="57" spans="1:1" x14ac:dyDescent="0.25">
      <c r="A57" s="1">
        <f t="shared" si="5"/>
        <v>57</v>
      </c>
    </row>
    <row r="58" spans="1:1" x14ac:dyDescent="0.25">
      <c r="A58" s="1">
        <f t="shared" si="5"/>
        <v>58</v>
      </c>
    </row>
    <row r="59" spans="1:1" x14ac:dyDescent="0.25">
      <c r="A59" s="1">
        <f t="shared" si="5"/>
        <v>59</v>
      </c>
    </row>
    <row r="60" spans="1:1" x14ac:dyDescent="0.25">
      <c r="A60" s="1">
        <f t="shared" si="5"/>
        <v>60</v>
      </c>
    </row>
    <row r="61" spans="1:1" x14ac:dyDescent="0.25">
      <c r="A61" s="1">
        <f t="shared" si="5"/>
        <v>61</v>
      </c>
    </row>
    <row r="62" spans="1:1" x14ac:dyDescent="0.25">
      <c r="A62" s="1">
        <f t="shared" si="5"/>
        <v>62</v>
      </c>
    </row>
    <row r="63" spans="1:1" x14ac:dyDescent="0.25">
      <c r="A63" s="1">
        <f t="shared" si="5"/>
        <v>63</v>
      </c>
    </row>
    <row r="64" spans="1:1" x14ac:dyDescent="0.25">
      <c r="A64" s="1">
        <f t="shared" si="5"/>
        <v>64</v>
      </c>
    </row>
    <row r="65" spans="1:1" x14ac:dyDescent="0.25">
      <c r="A65" s="1">
        <f t="shared" si="5"/>
        <v>65</v>
      </c>
    </row>
    <row r="66" spans="1:1" x14ac:dyDescent="0.25">
      <c r="A66" s="1">
        <f t="shared" si="5"/>
        <v>66</v>
      </c>
    </row>
    <row r="67" spans="1:1" x14ac:dyDescent="0.25">
      <c r="A67" s="1">
        <f t="shared" ref="A67:A70" si="6">A66+1</f>
        <v>67</v>
      </c>
    </row>
    <row r="68" spans="1:1" x14ac:dyDescent="0.25">
      <c r="A68" s="1">
        <f t="shared" si="6"/>
        <v>68</v>
      </c>
    </row>
    <row r="69" spans="1:1" x14ac:dyDescent="0.25">
      <c r="A69" s="1">
        <f t="shared" si="6"/>
        <v>69</v>
      </c>
    </row>
    <row r="70" spans="1:1" x14ac:dyDescent="0.25">
      <c r="A70" s="1">
        <f t="shared" si="6"/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768</vt:i4>
      </vt:variant>
    </vt:vector>
  </HeadingPairs>
  <TitlesOfParts>
    <vt:vector size="798" baseType="lpstr">
      <vt:lpstr>Input</vt:lpstr>
      <vt:lpstr>Formulas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prmGrasNat</vt:lpstr>
      <vt:lpstr>prmBouwNat</vt:lpstr>
      <vt:lpstr>prmGrasDroog</vt:lpstr>
      <vt:lpstr>prmBouwDroog</vt:lpstr>
      <vt:lpstr>'1'!Abouw</vt:lpstr>
      <vt:lpstr>'10'!Abouw</vt:lpstr>
      <vt:lpstr>'11'!Abouw</vt:lpstr>
      <vt:lpstr>'12'!Abouw</vt:lpstr>
      <vt:lpstr>'13'!Abouw</vt:lpstr>
      <vt:lpstr>'14'!Abouw</vt:lpstr>
      <vt:lpstr>'15'!Abouw</vt:lpstr>
      <vt:lpstr>'16'!Abouw</vt:lpstr>
      <vt:lpstr>'17'!Abouw</vt:lpstr>
      <vt:lpstr>'18'!Abouw</vt:lpstr>
      <vt:lpstr>'19'!Abouw</vt:lpstr>
      <vt:lpstr>'2'!Abouw</vt:lpstr>
      <vt:lpstr>'20'!Abouw</vt:lpstr>
      <vt:lpstr>'21'!Abouw</vt:lpstr>
      <vt:lpstr>'22'!Abouw</vt:lpstr>
      <vt:lpstr>'23'!Abouw</vt:lpstr>
      <vt:lpstr>'24'!Abouw</vt:lpstr>
      <vt:lpstr>'3'!Abouw</vt:lpstr>
      <vt:lpstr>'4'!Abouw</vt:lpstr>
      <vt:lpstr>'5'!Abouw</vt:lpstr>
      <vt:lpstr>'6'!Abouw</vt:lpstr>
      <vt:lpstr>'7'!Abouw</vt:lpstr>
      <vt:lpstr>'8'!Abouw</vt:lpstr>
      <vt:lpstr>'9'!Abouw</vt:lpstr>
      <vt:lpstr>'1'!AbouwNT</vt:lpstr>
      <vt:lpstr>'10'!AbouwNT</vt:lpstr>
      <vt:lpstr>'11'!AbouwNT</vt:lpstr>
      <vt:lpstr>'12'!AbouwNT</vt:lpstr>
      <vt:lpstr>'13'!AbouwNT</vt:lpstr>
      <vt:lpstr>'14'!AbouwNT</vt:lpstr>
      <vt:lpstr>'15'!AbouwNT</vt:lpstr>
      <vt:lpstr>'16'!AbouwNT</vt:lpstr>
      <vt:lpstr>'17'!AbouwNT</vt:lpstr>
      <vt:lpstr>'18'!AbouwNT</vt:lpstr>
      <vt:lpstr>'19'!AbouwNT</vt:lpstr>
      <vt:lpstr>'2'!AbouwNT</vt:lpstr>
      <vt:lpstr>'20'!AbouwNT</vt:lpstr>
      <vt:lpstr>'21'!AbouwNT</vt:lpstr>
      <vt:lpstr>'22'!AbouwNT</vt:lpstr>
      <vt:lpstr>'23'!AbouwNT</vt:lpstr>
      <vt:lpstr>'24'!AbouwNT</vt:lpstr>
      <vt:lpstr>'3'!AbouwNT</vt:lpstr>
      <vt:lpstr>'4'!AbouwNT</vt:lpstr>
      <vt:lpstr>'5'!AbouwNT</vt:lpstr>
      <vt:lpstr>'6'!AbouwNT</vt:lpstr>
      <vt:lpstr>'7'!AbouwNT</vt:lpstr>
      <vt:lpstr>'8'!AbouwNT</vt:lpstr>
      <vt:lpstr>'9'!AbouwNT</vt:lpstr>
      <vt:lpstr>'1'!Agras</vt:lpstr>
      <vt:lpstr>'10'!Agras</vt:lpstr>
      <vt:lpstr>'11'!Agras</vt:lpstr>
      <vt:lpstr>'12'!Agras</vt:lpstr>
      <vt:lpstr>'13'!Agras</vt:lpstr>
      <vt:lpstr>'14'!Agras</vt:lpstr>
      <vt:lpstr>'15'!Agras</vt:lpstr>
      <vt:lpstr>'16'!Agras</vt:lpstr>
      <vt:lpstr>'17'!Agras</vt:lpstr>
      <vt:lpstr>'18'!Agras</vt:lpstr>
      <vt:lpstr>'19'!Agras</vt:lpstr>
      <vt:lpstr>'2'!Agras</vt:lpstr>
      <vt:lpstr>'20'!Agras</vt:lpstr>
      <vt:lpstr>'21'!Agras</vt:lpstr>
      <vt:lpstr>'22'!Agras</vt:lpstr>
      <vt:lpstr>'23'!Agras</vt:lpstr>
      <vt:lpstr>'24'!Agras</vt:lpstr>
      <vt:lpstr>'3'!Agras</vt:lpstr>
      <vt:lpstr>'4'!Agras</vt:lpstr>
      <vt:lpstr>'5'!Agras</vt:lpstr>
      <vt:lpstr>'6'!Agras</vt:lpstr>
      <vt:lpstr>'7'!Agras</vt:lpstr>
      <vt:lpstr>'8'!Agras</vt:lpstr>
      <vt:lpstr>'9'!Agras</vt:lpstr>
      <vt:lpstr>'1'!AgrasNT</vt:lpstr>
      <vt:lpstr>'10'!AgrasNT</vt:lpstr>
      <vt:lpstr>'11'!AgrasNT</vt:lpstr>
      <vt:lpstr>'12'!AgrasNT</vt:lpstr>
      <vt:lpstr>'13'!AgrasNT</vt:lpstr>
      <vt:lpstr>'14'!AgrasNT</vt:lpstr>
      <vt:lpstr>'15'!AgrasNT</vt:lpstr>
      <vt:lpstr>'16'!AgrasNT</vt:lpstr>
      <vt:lpstr>'17'!AgrasNT</vt:lpstr>
      <vt:lpstr>'18'!AgrasNT</vt:lpstr>
      <vt:lpstr>'19'!AgrasNT</vt:lpstr>
      <vt:lpstr>'2'!AgrasNT</vt:lpstr>
      <vt:lpstr>'20'!AgrasNT</vt:lpstr>
      <vt:lpstr>'21'!AgrasNT</vt:lpstr>
      <vt:lpstr>'22'!AgrasNT</vt:lpstr>
      <vt:lpstr>'23'!AgrasNT</vt:lpstr>
      <vt:lpstr>'24'!AgrasNT</vt:lpstr>
      <vt:lpstr>'3'!AgrasNT</vt:lpstr>
      <vt:lpstr>'4'!AgrasNT</vt:lpstr>
      <vt:lpstr>'5'!AgrasNT</vt:lpstr>
      <vt:lpstr>'6'!AgrasNT</vt:lpstr>
      <vt:lpstr>'7'!AgrasNT</vt:lpstr>
      <vt:lpstr>'8'!AgrasNT</vt:lpstr>
      <vt:lpstr>'9'!AgrasNT</vt:lpstr>
      <vt:lpstr>'1'!Bbouw</vt:lpstr>
      <vt:lpstr>'10'!Bbouw</vt:lpstr>
      <vt:lpstr>'11'!Bbouw</vt:lpstr>
      <vt:lpstr>'12'!Bbouw</vt:lpstr>
      <vt:lpstr>'13'!Bbouw</vt:lpstr>
      <vt:lpstr>'14'!Bbouw</vt:lpstr>
      <vt:lpstr>'15'!Bbouw</vt:lpstr>
      <vt:lpstr>'16'!Bbouw</vt:lpstr>
      <vt:lpstr>'17'!Bbouw</vt:lpstr>
      <vt:lpstr>'18'!Bbouw</vt:lpstr>
      <vt:lpstr>'19'!Bbouw</vt:lpstr>
      <vt:lpstr>'2'!Bbouw</vt:lpstr>
      <vt:lpstr>'20'!Bbouw</vt:lpstr>
      <vt:lpstr>'21'!Bbouw</vt:lpstr>
      <vt:lpstr>'22'!Bbouw</vt:lpstr>
      <vt:lpstr>'23'!Bbouw</vt:lpstr>
      <vt:lpstr>'24'!Bbouw</vt:lpstr>
      <vt:lpstr>'3'!Bbouw</vt:lpstr>
      <vt:lpstr>'4'!Bbouw</vt:lpstr>
      <vt:lpstr>'5'!Bbouw</vt:lpstr>
      <vt:lpstr>'6'!Bbouw</vt:lpstr>
      <vt:lpstr>'7'!Bbouw</vt:lpstr>
      <vt:lpstr>'8'!Bbouw</vt:lpstr>
      <vt:lpstr>'9'!Bbouw</vt:lpstr>
      <vt:lpstr>'1'!BbouwNT</vt:lpstr>
      <vt:lpstr>'10'!BbouwNT</vt:lpstr>
      <vt:lpstr>'11'!BbouwNT</vt:lpstr>
      <vt:lpstr>'12'!BbouwNT</vt:lpstr>
      <vt:lpstr>'13'!BbouwNT</vt:lpstr>
      <vt:lpstr>'14'!BbouwNT</vt:lpstr>
      <vt:lpstr>'15'!BbouwNT</vt:lpstr>
      <vt:lpstr>'16'!BbouwNT</vt:lpstr>
      <vt:lpstr>'17'!BbouwNT</vt:lpstr>
      <vt:lpstr>'18'!BbouwNT</vt:lpstr>
      <vt:lpstr>'19'!BbouwNT</vt:lpstr>
      <vt:lpstr>'2'!BbouwNT</vt:lpstr>
      <vt:lpstr>'20'!BbouwNT</vt:lpstr>
      <vt:lpstr>'21'!BbouwNT</vt:lpstr>
      <vt:lpstr>'22'!BbouwNT</vt:lpstr>
      <vt:lpstr>'23'!BbouwNT</vt:lpstr>
      <vt:lpstr>'24'!BbouwNT</vt:lpstr>
      <vt:lpstr>'3'!BbouwNT</vt:lpstr>
      <vt:lpstr>'4'!BbouwNT</vt:lpstr>
      <vt:lpstr>'5'!BbouwNT</vt:lpstr>
      <vt:lpstr>'6'!BbouwNT</vt:lpstr>
      <vt:lpstr>'7'!BbouwNT</vt:lpstr>
      <vt:lpstr>'8'!BbouwNT</vt:lpstr>
      <vt:lpstr>'9'!BbouwNT</vt:lpstr>
      <vt:lpstr>'1'!Bgras</vt:lpstr>
      <vt:lpstr>'10'!Bgras</vt:lpstr>
      <vt:lpstr>'11'!Bgras</vt:lpstr>
      <vt:lpstr>'12'!Bgras</vt:lpstr>
      <vt:lpstr>'13'!Bgras</vt:lpstr>
      <vt:lpstr>'14'!Bgras</vt:lpstr>
      <vt:lpstr>'15'!Bgras</vt:lpstr>
      <vt:lpstr>'16'!Bgras</vt:lpstr>
      <vt:lpstr>'17'!Bgras</vt:lpstr>
      <vt:lpstr>'18'!Bgras</vt:lpstr>
      <vt:lpstr>'19'!Bgras</vt:lpstr>
      <vt:lpstr>'2'!Bgras</vt:lpstr>
      <vt:lpstr>'20'!Bgras</vt:lpstr>
      <vt:lpstr>'21'!Bgras</vt:lpstr>
      <vt:lpstr>'22'!Bgras</vt:lpstr>
      <vt:lpstr>'23'!Bgras</vt:lpstr>
      <vt:lpstr>'24'!Bgras</vt:lpstr>
      <vt:lpstr>'3'!Bgras</vt:lpstr>
      <vt:lpstr>'4'!Bgras</vt:lpstr>
      <vt:lpstr>'5'!Bgras</vt:lpstr>
      <vt:lpstr>'6'!Bgras</vt:lpstr>
      <vt:lpstr>'7'!Bgras</vt:lpstr>
      <vt:lpstr>'8'!Bgras</vt:lpstr>
      <vt:lpstr>'9'!Bgras</vt:lpstr>
      <vt:lpstr>'1'!BgrasNT</vt:lpstr>
      <vt:lpstr>'10'!BgrasNT</vt:lpstr>
      <vt:lpstr>'11'!BgrasNT</vt:lpstr>
      <vt:lpstr>'12'!BgrasNT</vt:lpstr>
      <vt:lpstr>'13'!BgrasNT</vt:lpstr>
      <vt:lpstr>'14'!BgrasNT</vt:lpstr>
      <vt:lpstr>'15'!BgrasNT</vt:lpstr>
      <vt:lpstr>'16'!BgrasNT</vt:lpstr>
      <vt:lpstr>'17'!BgrasNT</vt:lpstr>
      <vt:lpstr>'18'!BgrasNT</vt:lpstr>
      <vt:lpstr>'19'!BgrasNT</vt:lpstr>
      <vt:lpstr>'2'!BgrasNT</vt:lpstr>
      <vt:lpstr>'20'!BgrasNT</vt:lpstr>
      <vt:lpstr>'21'!BgrasNT</vt:lpstr>
      <vt:lpstr>'22'!BgrasNT</vt:lpstr>
      <vt:lpstr>'23'!BgrasNT</vt:lpstr>
      <vt:lpstr>'24'!BgrasNT</vt:lpstr>
      <vt:lpstr>'3'!BgrasNT</vt:lpstr>
      <vt:lpstr>'4'!BgrasNT</vt:lpstr>
      <vt:lpstr>'5'!BgrasNT</vt:lpstr>
      <vt:lpstr>'6'!BgrasNT</vt:lpstr>
      <vt:lpstr>'7'!BgrasNT</vt:lpstr>
      <vt:lpstr>'8'!BgrasNT</vt:lpstr>
      <vt:lpstr>'9'!BgrasNT</vt:lpstr>
      <vt:lpstr>'1'!Cbouw</vt:lpstr>
      <vt:lpstr>'10'!Cbouw</vt:lpstr>
      <vt:lpstr>'11'!Cbouw</vt:lpstr>
      <vt:lpstr>'12'!Cbouw</vt:lpstr>
      <vt:lpstr>'13'!Cbouw</vt:lpstr>
      <vt:lpstr>'14'!Cbouw</vt:lpstr>
      <vt:lpstr>'15'!Cbouw</vt:lpstr>
      <vt:lpstr>'16'!Cbouw</vt:lpstr>
      <vt:lpstr>'17'!Cbouw</vt:lpstr>
      <vt:lpstr>'18'!Cbouw</vt:lpstr>
      <vt:lpstr>'19'!Cbouw</vt:lpstr>
      <vt:lpstr>'2'!Cbouw</vt:lpstr>
      <vt:lpstr>'20'!Cbouw</vt:lpstr>
      <vt:lpstr>'21'!Cbouw</vt:lpstr>
      <vt:lpstr>'22'!Cbouw</vt:lpstr>
      <vt:lpstr>'23'!Cbouw</vt:lpstr>
      <vt:lpstr>'24'!Cbouw</vt:lpstr>
      <vt:lpstr>'3'!Cbouw</vt:lpstr>
      <vt:lpstr>'4'!Cbouw</vt:lpstr>
      <vt:lpstr>'5'!Cbouw</vt:lpstr>
      <vt:lpstr>'6'!Cbouw</vt:lpstr>
      <vt:lpstr>'7'!Cbouw</vt:lpstr>
      <vt:lpstr>'8'!Cbouw</vt:lpstr>
      <vt:lpstr>'9'!Cbouw</vt:lpstr>
      <vt:lpstr>'1'!CbouwNT</vt:lpstr>
      <vt:lpstr>'10'!CbouwNT</vt:lpstr>
      <vt:lpstr>'11'!CbouwNT</vt:lpstr>
      <vt:lpstr>'12'!CbouwNT</vt:lpstr>
      <vt:lpstr>'13'!CbouwNT</vt:lpstr>
      <vt:lpstr>'14'!CbouwNT</vt:lpstr>
      <vt:lpstr>'15'!CbouwNT</vt:lpstr>
      <vt:lpstr>'16'!CbouwNT</vt:lpstr>
      <vt:lpstr>'17'!CbouwNT</vt:lpstr>
      <vt:lpstr>'18'!CbouwNT</vt:lpstr>
      <vt:lpstr>'19'!CbouwNT</vt:lpstr>
      <vt:lpstr>'2'!CbouwNT</vt:lpstr>
      <vt:lpstr>'20'!CbouwNT</vt:lpstr>
      <vt:lpstr>'21'!CbouwNT</vt:lpstr>
      <vt:lpstr>'22'!CbouwNT</vt:lpstr>
      <vt:lpstr>'23'!CbouwNT</vt:lpstr>
      <vt:lpstr>'24'!CbouwNT</vt:lpstr>
      <vt:lpstr>'3'!CbouwNT</vt:lpstr>
      <vt:lpstr>'4'!CbouwNT</vt:lpstr>
      <vt:lpstr>'5'!CbouwNT</vt:lpstr>
      <vt:lpstr>'6'!CbouwNT</vt:lpstr>
      <vt:lpstr>'7'!CbouwNT</vt:lpstr>
      <vt:lpstr>'8'!CbouwNT</vt:lpstr>
      <vt:lpstr>'9'!CbouwNT</vt:lpstr>
      <vt:lpstr>'1'!Cgras</vt:lpstr>
      <vt:lpstr>'10'!Cgras</vt:lpstr>
      <vt:lpstr>'11'!Cgras</vt:lpstr>
      <vt:lpstr>'12'!Cgras</vt:lpstr>
      <vt:lpstr>'13'!Cgras</vt:lpstr>
      <vt:lpstr>'14'!Cgras</vt:lpstr>
      <vt:lpstr>'15'!Cgras</vt:lpstr>
      <vt:lpstr>'16'!Cgras</vt:lpstr>
      <vt:lpstr>'17'!Cgras</vt:lpstr>
      <vt:lpstr>'18'!Cgras</vt:lpstr>
      <vt:lpstr>'19'!Cgras</vt:lpstr>
      <vt:lpstr>'2'!Cgras</vt:lpstr>
      <vt:lpstr>'20'!Cgras</vt:lpstr>
      <vt:lpstr>'21'!Cgras</vt:lpstr>
      <vt:lpstr>'22'!Cgras</vt:lpstr>
      <vt:lpstr>'23'!Cgras</vt:lpstr>
      <vt:lpstr>'24'!Cgras</vt:lpstr>
      <vt:lpstr>'3'!Cgras</vt:lpstr>
      <vt:lpstr>'4'!Cgras</vt:lpstr>
      <vt:lpstr>'5'!Cgras</vt:lpstr>
      <vt:lpstr>'6'!Cgras</vt:lpstr>
      <vt:lpstr>'7'!Cgras</vt:lpstr>
      <vt:lpstr>'8'!Cgras</vt:lpstr>
      <vt:lpstr>'9'!Cgras</vt:lpstr>
      <vt:lpstr>'1'!CgrasNT</vt:lpstr>
      <vt:lpstr>'10'!CgrasNT</vt:lpstr>
      <vt:lpstr>'11'!CgrasNT</vt:lpstr>
      <vt:lpstr>'12'!CgrasNT</vt:lpstr>
      <vt:lpstr>'13'!CgrasNT</vt:lpstr>
      <vt:lpstr>'14'!CgrasNT</vt:lpstr>
      <vt:lpstr>'15'!CgrasNT</vt:lpstr>
      <vt:lpstr>'16'!CgrasNT</vt:lpstr>
      <vt:lpstr>'17'!CgrasNT</vt:lpstr>
      <vt:lpstr>'18'!CgrasNT</vt:lpstr>
      <vt:lpstr>'19'!CgrasNT</vt:lpstr>
      <vt:lpstr>'2'!CgrasNT</vt:lpstr>
      <vt:lpstr>'20'!CgrasNT</vt:lpstr>
      <vt:lpstr>'21'!CgrasNT</vt:lpstr>
      <vt:lpstr>'22'!CgrasNT</vt:lpstr>
      <vt:lpstr>'23'!CgrasNT</vt:lpstr>
      <vt:lpstr>'24'!CgrasNT</vt:lpstr>
      <vt:lpstr>'3'!CgrasNT</vt:lpstr>
      <vt:lpstr>'4'!CgrasNT</vt:lpstr>
      <vt:lpstr>'5'!CgrasNT</vt:lpstr>
      <vt:lpstr>'6'!CgrasNT</vt:lpstr>
      <vt:lpstr>'7'!CgrasNT</vt:lpstr>
      <vt:lpstr>'8'!CgrasNT</vt:lpstr>
      <vt:lpstr>'9'!CgrasNT</vt:lpstr>
      <vt:lpstr>'1'!Dbouw</vt:lpstr>
      <vt:lpstr>'10'!Dbouw</vt:lpstr>
      <vt:lpstr>'11'!Dbouw</vt:lpstr>
      <vt:lpstr>'12'!Dbouw</vt:lpstr>
      <vt:lpstr>'13'!Dbouw</vt:lpstr>
      <vt:lpstr>'14'!Dbouw</vt:lpstr>
      <vt:lpstr>'15'!Dbouw</vt:lpstr>
      <vt:lpstr>'16'!Dbouw</vt:lpstr>
      <vt:lpstr>'17'!Dbouw</vt:lpstr>
      <vt:lpstr>'18'!Dbouw</vt:lpstr>
      <vt:lpstr>'19'!Dbouw</vt:lpstr>
      <vt:lpstr>'2'!Dbouw</vt:lpstr>
      <vt:lpstr>'20'!Dbouw</vt:lpstr>
      <vt:lpstr>'21'!Dbouw</vt:lpstr>
      <vt:lpstr>'22'!Dbouw</vt:lpstr>
      <vt:lpstr>'23'!Dbouw</vt:lpstr>
      <vt:lpstr>'24'!Dbouw</vt:lpstr>
      <vt:lpstr>'3'!Dbouw</vt:lpstr>
      <vt:lpstr>'4'!Dbouw</vt:lpstr>
      <vt:lpstr>'5'!Dbouw</vt:lpstr>
      <vt:lpstr>'6'!Dbouw</vt:lpstr>
      <vt:lpstr>'7'!Dbouw</vt:lpstr>
      <vt:lpstr>'8'!Dbouw</vt:lpstr>
      <vt:lpstr>'9'!Dbouw</vt:lpstr>
      <vt:lpstr>'1'!Dgras</vt:lpstr>
      <vt:lpstr>'10'!Dgras</vt:lpstr>
      <vt:lpstr>'11'!Dgras</vt:lpstr>
      <vt:lpstr>'12'!Dgras</vt:lpstr>
      <vt:lpstr>'13'!Dgras</vt:lpstr>
      <vt:lpstr>'14'!Dgras</vt:lpstr>
      <vt:lpstr>'15'!Dgras</vt:lpstr>
      <vt:lpstr>'16'!Dgras</vt:lpstr>
      <vt:lpstr>'17'!Dgras</vt:lpstr>
      <vt:lpstr>'18'!Dgras</vt:lpstr>
      <vt:lpstr>'19'!Dgras</vt:lpstr>
      <vt:lpstr>'2'!Dgras</vt:lpstr>
      <vt:lpstr>'20'!Dgras</vt:lpstr>
      <vt:lpstr>'21'!Dgras</vt:lpstr>
      <vt:lpstr>'22'!Dgras</vt:lpstr>
      <vt:lpstr>'23'!Dgras</vt:lpstr>
      <vt:lpstr>'24'!Dgras</vt:lpstr>
      <vt:lpstr>'3'!Dgras</vt:lpstr>
      <vt:lpstr>'4'!Dgras</vt:lpstr>
      <vt:lpstr>'5'!Dgras</vt:lpstr>
      <vt:lpstr>'6'!Dgras</vt:lpstr>
      <vt:lpstr>'7'!Dgras</vt:lpstr>
      <vt:lpstr>'8'!Dgras</vt:lpstr>
      <vt:lpstr>'9'!Dgras</vt:lpstr>
      <vt:lpstr>'1'!EstBouwDroog</vt:lpstr>
      <vt:lpstr>'10'!EstBouwDroog</vt:lpstr>
      <vt:lpstr>'11'!EstBouwDroog</vt:lpstr>
      <vt:lpstr>'12'!EstBouwDroog</vt:lpstr>
      <vt:lpstr>'13'!EstBouwDroog</vt:lpstr>
      <vt:lpstr>'14'!EstBouwDroog</vt:lpstr>
      <vt:lpstr>'15'!EstBouwDroog</vt:lpstr>
      <vt:lpstr>'16'!EstBouwDroog</vt:lpstr>
      <vt:lpstr>'17'!EstBouwDroog</vt:lpstr>
      <vt:lpstr>'18'!EstBouwDroog</vt:lpstr>
      <vt:lpstr>'19'!EstBouwDroog</vt:lpstr>
      <vt:lpstr>'2'!EstBouwDroog</vt:lpstr>
      <vt:lpstr>'20'!EstBouwDroog</vt:lpstr>
      <vt:lpstr>'21'!EstBouwDroog</vt:lpstr>
      <vt:lpstr>'22'!EstBouwDroog</vt:lpstr>
      <vt:lpstr>'23'!EstBouwDroog</vt:lpstr>
      <vt:lpstr>'24'!EstBouwDroog</vt:lpstr>
      <vt:lpstr>'3'!EstBouwDroog</vt:lpstr>
      <vt:lpstr>'4'!EstBouwDroog</vt:lpstr>
      <vt:lpstr>'5'!EstBouwDroog</vt:lpstr>
      <vt:lpstr>'6'!EstBouwDroog</vt:lpstr>
      <vt:lpstr>'7'!EstBouwDroog</vt:lpstr>
      <vt:lpstr>'8'!EstBouwDroog</vt:lpstr>
      <vt:lpstr>'9'!EstBouwDroog</vt:lpstr>
      <vt:lpstr>'1'!estBouwNat</vt:lpstr>
      <vt:lpstr>'10'!estBouwNat</vt:lpstr>
      <vt:lpstr>'11'!estBouwNat</vt:lpstr>
      <vt:lpstr>'12'!estBouwNat</vt:lpstr>
      <vt:lpstr>'13'!estBouwNat</vt:lpstr>
      <vt:lpstr>'14'!estBouwNat</vt:lpstr>
      <vt:lpstr>'15'!estBouwNat</vt:lpstr>
      <vt:lpstr>'16'!estBouwNat</vt:lpstr>
      <vt:lpstr>'17'!estBouwNat</vt:lpstr>
      <vt:lpstr>'18'!estBouwNat</vt:lpstr>
      <vt:lpstr>'19'!estBouwNat</vt:lpstr>
      <vt:lpstr>'2'!estBouwNat</vt:lpstr>
      <vt:lpstr>'20'!estBouwNat</vt:lpstr>
      <vt:lpstr>'21'!estBouwNat</vt:lpstr>
      <vt:lpstr>'22'!estBouwNat</vt:lpstr>
      <vt:lpstr>'23'!estBouwNat</vt:lpstr>
      <vt:lpstr>'24'!estBouwNat</vt:lpstr>
      <vt:lpstr>'3'!estBouwNat</vt:lpstr>
      <vt:lpstr>'4'!estBouwNat</vt:lpstr>
      <vt:lpstr>'5'!estBouwNat</vt:lpstr>
      <vt:lpstr>'6'!estBouwNat</vt:lpstr>
      <vt:lpstr>'7'!estBouwNat</vt:lpstr>
      <vt:lpstr>'8'!estBouwNat</vt:lpstr>
      <vt:lpstr>'9'!estBouwNat</vt:lpstr>
      <vt:lpstr>'1'!estGrasDroog</vt:lpstr>
      <vt:lpstr>'10'!estGrasDroog</vt:lpstr>
      <vt:lpstr>'11'!estGrasDroog</vt:lpstr>
      <vt:lpstr>'12'!estGrasDroog</vt:lpstr>
      <vt:lpstr>'13'!estGrasDroog</vt:lpstr>
      <vt:lpstr>'14'!estGrasDroog</vt:lpstr>
      <vt:lpstr>'15'!estGrasDroog</vt:lpstr>
      <vt:lpstr>'16'!estGrasDroog</vt:lpstr>
      <vt:lpstr>'17'!estGrasDroog</vt:lpstr>
      <vt:lpstr>'18'!estGrasDroog</vt:lpstr>
      <vt:lpstr>'19'!estGrasDroog</vt:lpstr>
      <vt:lpstr>'2'!estGrasDroog</vt:lpstr>
      <vt:lpstr>'20'!estGrasDroog</vt:lpstr>
      <vt:lpstr>'21'!estGrasDroog</vt:lpstr>
      <vt:lpstr>'22'!estGrasDroog</vt:lpstr>
      <vt:lpstr>'23'!estGrasDroog</vt:lpstr>
      <vt:lpstr>'24'!estGrasDroog</vt:lpstr>
      <vt:lpstr>'3'!estGrasDroog</vt:lpstr>
      <vt:lpstr>'4'!estGrasDroog</vt:lpstr>
      <vt:lpstr>'5'!estGrasDroog</vt:lpstr>
      <vt:lpstr>'6'!estGrasDroog</vt:lpstr>
      <vt:lpstr>'7'!estGrasDroog</vt:lpstr>
      <vt:lpstr>'8'!estGrasDroog</vt:lpstr>
      <vt:lpstr>'9'!estGrasDroog</vt:lpstr>
      <vt:lpstr>'1'!estGrasNat</vt:lpstr>
      <vt:lpstr>'10'!estGrasNat</vt:lpstr>
      <vt:lpstr>'11'!estGrasNat</vt:lpstr>
      <vt:lpstr>'12'!estGrasNat</vt:lpstr>
      <vt:lpstr>'13'!estGrasNat</vt:lpstr>
      <vt:lpstr>'14'!estGrasNat</vt:lpstr>
      <vt:lpstr>'15'!estGrasNat</vt:lpstr>
      <vt:lpstr>'16'!estGrasNat</vt:lpstr>
      <vt:lpstr>'17'!estGrasNat</vt:lpstr>
      <vt:lpstr>'18'!estGrasNat</vt:lpstr>
      <vt:lpstr>'19'!estGrasNat</vt:lpstr>
      <vt:lpstr>'2'!estGrasNat</vt:lpstr>
      <vt:lpstr>'20'!estGrasNat</vt:lpstr>
      <vt:lpstr>'21'!estGrasNat</vt:lpstr>
      <vt:lpstr>'22'!estGrasNat</vt:lpstr>
      <vt:lpstr>'23'!estGrasNat</vt:lpstr>
      <vt:lpstr>'24'!estGrasNat</vt:lpstr>
      <vt:lpstr>'3'!estGrasNat</vt:lpstr>
      <vt:lpstr>'4'!estGrasNat</vt:lpstr>
      <vt:lpstr>'5'!estGrasNat</vt:lpstr>
      <vt:lpstr>'6'!estGrasNat</vt:lpstr>
      <vt:lpstr>'7'!estGrasNat</vt:lpstr>
      <vt:lpstr>'8'!estGrasNat</vt:lpstr>
      <vt:lpstr>'9'!estGrasNat</vt:lpstr>
      <vt:lpstr>'1'!GHG</vt:lpstr>
      <vt:lpstr>'10'!GHG</vt:lpstr>
      <vt:lpstr>'11'!GHG</vt:lpstr>
      <vt:lpstr>'12'!GHG</vt:lpstr>
      <vt:lpstr>'13'!GHG</vt:lpstr>
      <vt:lpstr>'14'!GHG</vt:lpstr>
      <vt:lpstr>'15'!GHG</vt:lpstr>
      <vt:lpstr>'16'!GHG</vt:lpstr>
      <vt:lpstr>'17'!GHG</vt:lpstr>
      <vt:lpstr>'18'!GHG</vt:lpstr>
      <vt:lpstr>'19'!GHG</vt:lpstr>
      <vt:lpstr>'2'!GHG</vt:lpstr>
      <vt:lpstr>'20'!GHG</vt:lpstr>
      <vt:lpstr>'21'!GHG</vt:lpstr>
      <vt:lpstr>'22'!GHG</vt:lpstr>
      <vt:lpstr>'23'!GHG</vt:lpstr>
      <vt:lpstr>'24'!GHG</vt:lpstr>
      <vt:lpstr>'3'!GHG</vt:lpstr>
      <vt:lpstr>'4'!GHG</vt:lpstr>
      <vt:lpstr>'5'!GHG</vt:lpstr>
      <vt:lpstr>'6'!GHG</vt:lpstr>
      <vt:lpstr>'7'!GHG</vt:lpstr>
      <vt:lpstr>'8'!GHG</vt:lpstr>
      <vt:lpstr>'9'!GHG</vt:lpstr>
      <vt:lpstr>'1'!GLG</vt:lpstr>
      <vt:lpstr>'10'!GLG</vt:lpstr>
      <vt:lpstr>'11'!GLG</vt:lpstr>
      <vt:lpstr>'12'!GLG</vt:lpstr>
      <vt:lpstr>'13'!GLG</vt:lpstr>
      <vt:lpstr>'14'!GLG</vt:lpstr>
      <vt:lpstr>'15'!GLG</vt:lpstr>
      <vt:lpstr>'16'!GLG</vt:lpstr>
      <vt:lpstr>'17'!GLG</vt:lpstr>
      <vt:lpstr>'18'!GLG</vt:lpstr>
      <vt:lpstr>'19'!GLG</vt:lpstr>
      <vt:lpstr>'2'!GLG</vt:lpstr>
      <vt:lpstr>'20'!GLG</vt:lpstr>
      <vt:lpstr>'21'!GLG</vt:lpstr>
      <vt:lpstr>'22'!GLG</vt:lpstr>
      <vt:lpstr>'23'!GLG</vt:lpstr>
      <vt:lpstr>'24'!GLG</vt:lpstr>
      <vt:lpstr>'3'!GLG</vt:lpstr>
      <vt:lpstr>'4'!GLG</vt:lpstr>
      <vt:lpstr>'5'!GLG</vt:lpstr>
      <vt:lpstr>'6'!GLG</vt:lpstr>
      <vt:lpstr>'7'!GLG</vt:lpstr>
      <vt:lpstr>'8'!GLG</vt:lpstr>
      <vt:lpstr>'9'!GLG</vt:lpstr>
      <vt:lpstr>'1'!prmBouwDroog</vt:lpstr>
      <vt:lpstr>'10'!prmBouwDroog</vt:lpstr>
      <vt:lpstr>'11'!prmBouwDroog</vt:lpstr>
      <vt:lpstr>'12'!prmBouwDroog</vt:lpstr>
      <vt:lpstr>'13'!prmBouwDroog</vt:lpstr>
      <vt:lpstr>'14'!prmBouwDroog</vt:lpstr>
      <vt:lpstr>'15'!prmBouwDroog</vt:lpstr>
      <vt:lpstr>'16'!prmBouwDroog</vt:lpstr>
      <vt:lpstr>'17'!prmBouwDroog</vt:lpstr>
      <vt:lpstr>'18'!prmBouwDroog</vt:lpstr>
      <vt:lpstr>'19'!prmBouwDroog</vt:lpstr>
      <vt:lpstr>'2'!prmBouwDroog</vt:lpstr>
      <vt:lpstr>'20'!prmBouwDroog</vt:lpstr>
      <vt:lpstr>'21'!prmBouwDroog</vt:lpstr>
      <vt:lpstr>'22'!prmBouwDroog</vt:lpstr>
      <vt:lpstr>'23'!prmBouwDroog</vt:lpstr>
      <vt:lpstr>'24'!prmBouwDroog</vt:lpstr>
      <vt:lpstr>'3'!prmBouwDroog</vt:lpstr>
      <vt:lpstr>'4'!prmBouwDroog</vt:lpstr>
      <vt:lpstr>'5'!prmBouwDroog</vt:lpstr>
      <vt:lpstr>'6'!prmBouwDroog</vt:lpstr>
      <vt:lpstr>'7'!prmBouwDroog</vt:lpstr>
      <vt:lpstr>'8'!prmBouwDroog</vt:lpstr>
      <vt:lpstr>'9'!prmBouwDroog</vt:lpstr>
      <vt:lpstr>'1'!prmBouwNat</vt:lpstr>
      <vt:lpstr>'10'!prmBouwNat</vt:lpstr>
      <vt:lpstr>'11'!prmBouwNat</vt:lpstr>
      <vt:lpstr>'12'!prmBouwNat</vt:lpstr>
      <vt:lpstr>'13'!prmBouwNat</vt:lpstr>
      <vt:lpstr>'14'!prmBouwNat</vt:lpstr>
      <vt:lpstr>'15'!prmBouwNat</vt:lpstr>
      <vt:lpstr>'16'!prmBouwNat</vt:lpstr>
      <vt:lpstr>'17'!prmBouwNat</vt:lpstr>
      <vt:lpstr>'18'!prmBouwNat</vt:lpstr>
      <vt:lpstr>'19'!prmBouwNat</vt:lpstr>
      <vt:lpstr>'2'!prmBouwNat</vt:lpstr>
      <vt:lpstr>'20'!prmBouwNat</vt:lpstr>
      <vt:lpstr>'21'!prmBouwNat</vt:lpstr>
      <vt:lpstr>'22'!prmBouwNat</vt:lpstr>
      <vt:lpstr>'23'!prmBouwNat</vt:lpstr>
      <vt:lpstr>'24'!prmBouwNat</vt:lpstr>
      <vt:lpstr>'3'!prmBouwNat</vt:lpstr>
      <vt:lpstr>'4'!prmBouwNat</vt:lpstr>
      <vt:lpstr>'5'!prmBouwNat</vt:lpstr>
      <vt:lpstr>'6'!prmBouwNat</vt:lpstr>
      <vt:lpstr>'7'!prmBouwNat</vt:lpstr>
      <vt:lpstr>'8'!prmBouwNat</vt:lpstr>
      <vt:lpstr>'9'!prmBouwNat</vt:lpstr>
      <vt:lpstr>'1'!prmGrasDroog</vt:lpstr>
      <vt:lpstr>'10'!prmGrasDroog</vt:lpstr>
      <vt:lpstr>'11'!prmGrasDroog</vt:lpstr>
      <vt:lpstr>'12'!prmGrasDroog</vt:lpstr>
      <vt:lpstr>'13'!prmGrasDroog</vt:lpstr>
      <vt:lpstr>'14'!prmGrasDroog</vt:lpstr>
      <vt:lpstr>'15'!prmGrasDroog</vt:lpstr>
      <vt:lpstr>'16'!prmGrasDroog</vt:lpstr>
      <vt:lpstr>'17'!prmGrasDroog</vt:lpstr>
      <vt:lpstr>'18'!prmGrasDroog</vt:lpstr>
      <vt:lpstr>'19'!prmGrasDroog</vt:lpstr>
      <vt:lpstr>'2'!prmGrasDroog</vt:lpstr>
      <vt:lpstr>'20'!prmGrasDroog</vt:lpstr>
      <vt:lpstr>'21'!prmGrasDroog</vt:lpstr>
      <vt:lpstr>'22'!prmGrasDroog</vt:lpstr>
      <vt:lpstr>'23'!prmGrasDroog</vt:lpstr>
      <vt:lpstr>'24'!prmGrasDroog</vt:lpstr>
      <vt:lpstr>'3'!prmGrasDroog</vt:lpstr>
      <vt:lpstr>'4'!prmGrasDroog</vt:lpstr>
      <vt:lpstr>'5'!prmGrasDroog</vt:lpstr>
      <vt:lpstr>'6'!prmGrasDroog</vt:lpstr>
      <vt:lpstr>'7'!prmGrasDroog</vt:lpstr>
      <vt:lpstr>'8'!prmGrasDroog</vt:lpstr>
      <vt:lpstr>'9'!prmGrasDroog</vt:lpstr>
      <vt:lpstr>'1'!prmGrasNat</vt:lpstr>
      <vt:lpstr>'10'!prmGrasNat</vt:lpstr>
      <vt:lpstr>'11'!prmGrasNat</vt:lpstr>
      <vt:lpstr>'12'!prmGrasNat</vt:lpstr>
      <vt:lpstr>'13'!prmGrasNat</vt:lpstr>
      <vt:lpstr>'14'!prmGrasNat</vt:lpstr>
      <vt:lpstr>'15'!prmGrasNat</vt:lpstr>
      <vt:lpstr>'16'!prmGrasNat</vt:lpstr>
      <vt:lpstr>'17'!prmGrasNat</vt:lpstr>
      <vt:lpstr>'18'!prmGrasNat</vt:lpstr>
      <vt:lpstr>'19'!prmGrasNat</vt:lpstr>
      <vt:lpstr>'2'!prmGrasNat</vt:lpstr>
      <vt:lpstr>'20'!prmGrasNat</vt:lpstr>
      <vt:lpstr>'21'!prmGrasNat</vt:lpstr>
      <vt:lpstr>'22'!prmGrasNat</vt:lpstr>
      <vt:lpstr>'23'!prmGrasNat</vt:lpstr>
      <vt:lpstr>'24'!prmGrasNat</vt:lpstr>
      <vt:lpstr>'3'!prmGrasNat</vt:lpstr>
      <vt:lpstr>'4'!prmGrasNat</vt:lpstr>
      <vt:lpstr>'5'!prmGrasNat</vt:lpstr>
      <vt:lpstr>'6'!prmGrasNat</vt:lpstr>
      <vt:lpstr>'7'!prmGrasNat</vt:lpstr>
      <vt:lpstr>'8'!prmGrasNat</vt:lpstr>
      <vt:lpstr>'9'!prmGrasNat</vt:lpstr>
      <vt:lpstr>'1'!SQRbouwDroog</vt:lpstr>
      <vt:lpstr>'10'!SQRbouwDroog</vt:lpstr>
      <vt:lpstr>'11'!SQRbouwDroog</vt:lpstr>
      <vt:lpstr>'12'!SQRbouwDroog</vt:lpstr>
      <vt:lpstr>'13'!SQRbouwDroog</vt:lpstr>
      <vt:lpstr>'14'!SQRbouwDroog</vt:lpstr>
      <vt:lpstr>'15'!SQRbouwDroog</vt:lpstr>
      <vt:lpstr>'16'!SQRbouwDroog</vt:lpstr>
      <vt:lpstr>'17'!SQRbouwDroog</vt:lpstr>
      <vt:lpstr>'18'!SQRbouwDroog</vt:lpstr>
      <vt:lpstr>'19'!SQRbouwDroog</vt:lpstr>
      <vt:lpstr>'2'!SQRbouwDroog</vt:lpstr>
      <vt:lpstr>'20'!SQRbouwDroog</vt:lpstr>
      <vt:lpstr>'21'!SQRbouwDroog</vt:lpstr>
      <vt:lpstr>'22'!SQRbouwDroog</vt:lpstr>
      <vt:lpstr>'23'!SQRbouwDroog</vt:lpstr>
      <vt:lpstr>'24'!SQRbouwDroog</vt:lpstr>
      <vt:lpstr>'3'!SQRbouwDroog</vt:lpstr>
      <vt:lpstr>'4'!SQRbouwDroog</vt:lpstr>
      <vt:lpstr>'5'!SQRbouwDroog</vt:lpstr>
      <vt:lpstr>'6'!SQRbouwDroog</vt:lpstr>
      <vt:lpstr>'7'!SQRbouwDroog</vt:lpstr>
      <vt:lpstr>'8'!SQRbouwDroog</vt:lpstr>
      <vt:lpstr>'9'!SQRbouwDroog</vt:lpstr>
      <vt:lpstr>'1'!SQRbouwNat</vt:lpstr>
      <vt:lpstr>'10'!SQRbouwNat</vt:lpstr>
      <vt:lpstr>'11'!SQRbouwNat</vt:lpstr>
      <vt:lpstr>'12'!SQRbouwNat</vt:lpstr>
      <vt:lpstr>'13'!SQRbouwNat</vt:lpstr>
      <vt:lpstr>'14'!SQRbouwNat</vt:lpstr>
      <vt:lpstr>'15'!SQRbouwNat</vt:lpstr>
      <vt:lpstr>'16'!SQRbouwNat</vt:lpstr>
      <vt:lpstr>'17'!SQRbouwNat</vt:lpstr>
      <vt:lpstr>'18'!SQRbouwNat</vt:lpstr>
      <vt:lpstr>'19'!SQRbouwNat</vt:lpstr>
      <vt:lpstr>'2'!SQRbouwNat</vt:lpstr>
      <vt:lpstr>'20'!SQRbouwNat</vt:lpstr>
      <vt:lpstr>'21'!SQRbouwNat</vt:lpstr>
      <vt:lpstr>'22'!SQRbouwNat</vt:lpstr>
      <vt:lpstr>'23'!SQRbouwNat</vt:lpstr>
      <vt:lpstr>'24'!SQRbouwNat</vt:lpstr>
      <vt:lpstr>'3'!SQRbouwNat</vt:lpstr>
      <vt:lpstr>'4'!SQRbouwNat</vt:lpstr>
      <vt:lpstr>'5'!SQRbouwNat</vt:lpstr>
      <vt:lpstr>'6'!SQRbouwNat</vt:lpstr>
      <vt:lpstr>'7'!SQRbouwNat</vt:lpstr>
      <vt:lpstr>'8'!SQRbouwNat</vt:lpstr>
      <vt:lpstr>'9'!SQRbouwNat</vt:lpstr>
      <vt:lpstr>'1'!SQRgraDrg</vt:lpstr>
      <vt:lpstr>'10'!SQRgraDrg</vt:lpstr>
      <vt:lpstr>'11'!SQRgraDrg</vt:lpstr>
      <vt:lpstr>'12'!SQRgraDrg</vt:lpstr>
      <vt:lpstr>'13'!SQRgraDrg</vt:lpstr>
      <vt:lpstr>'14'!SQRgraDrg</vt:lpstr>
      <vt:lpstr>'15'!SQRgraDrg</vt:lpstr>
      <vt:lpstr>'16'!SQRgraDrg</vt:lpstr>
      <vt:lpstr>'17'!SQRgraDrg</vt:lpstr>
      <vt:lpstr>'18'!SQRgraDrg</vt:lpstr>
      <vt:lpstr>'19'!SQRgraDrg</vt:lpstr>
      <vt:lpstr>'2'!SQRgraDrg</vt:lpstr>
      <vt:lpstr>'20'!SQRgraDrg</vt:lpstr>
      <vt:lpstr>'21'!SQRgraDrg</vt:lpstr>
      <vt:lpstr>'22'!SQRgraDrg</vt:lpstr>
      <vt:lpstr>'23'!SQRgraDrg</vt:lpstr>
      <vt:lpstr>'24'!SQRgraDrg</vt:lpstr>
      <vt:lpstr>'3'!SQRgraDrg</vt:lpstr>
      <vt:lpstr>'4'!SQRgraDrg</vt:lpstr>
      <vt:lpstr>'5'!SQRgraDrg</vt:lpstr>
      <vt:lpstr>'6'!SQRgraDrg</vt:lpstr>
      <vt:lpstr>'7'!SQRgraDrg</vt:lpstr>
      <vt:lpstr>'8'!SQRgraDrg</vt:lpstr>
      <vt:lpstr>'9'!SQRgraDrg</vt:lpstr>
      <vt:lpstr>'1'!SQRgrasNat</vt:lpstr>
      <vt:lpstr>'10'!SQRgrasNat</vt:lpstr>
      <vt:lpstr>'11'!SQRgrasNat</vt:lpstr>
      <vt:lpstr>'12'!SQRgrasNat</vt:lpstr>
      <vt:lpstr>'13'!SQRgrasNat</vt:lpstr>
      <vt:lpstr>'14'!SQRgrasNat</vt:lpstr>
      <vt:lpstr>'15'!SQRgrasNat</vt:lpstr>
      <vt:lpstr>'16'!SQRgrasNat</vt:lpstr>
      <vt:lpstr>'17'!SQRgrasNat</vt:lpstr>
      <vt:lpstr>'18'!SQRgrasNat</vt:lpstr>
      <vt:lpstr>'19'!SQRgrasNat</vt:lpstr>
      <vt:lpstr>'2'!SQRgrasNat</vt:lpstr>
      <vt:lpstr>'20'!SQRgrasNat</vt:lpstr>
      <vt:lpstr>'21'!SQRgrasNat</vt:lpstr>
      <vt:lpstr>'22'!SQRgrasNat</vt:lpstr>
      <vt:lpstr>'23'!SQRgrasNat</vt:lpstr>
      <vt:lpstr>'24'!SQRgrasNat</vt:lpstr>
      <vt:lpstr>'3'!SQRgrasNat</vt:lpstr>
      <vt:lpstr>'4'!SQRgrasNat</vt:lpstr>
      <vt:lpstr>'5'!SQRgrasNat</vt:lpstr>
      <vt:lpstr>'6'!SQRgrasNat</vt:lpstr>
      <vt:lpstr>'7'!SQRgrasNat</vt:lpstr>
      <vt:lpstr>'8'!SQRgrasNat</vt:lpstr>
      <vt:lpstr>'9'!SQRgrasNat</vt:lpstr>
      <vt:lpstr>'1'!wrnBouwDroog</vt:lpstr>
      <vt:lpstr>'10'!wrnBouwDroog</vt:lpstr>
      <vt:lpstr>'11'!wrnBouwDroog</vt:lpstr>
      <vt:lpstr>'12'!wrnBouwDroog</vt:lpstr>
      <vt:lpstr>'13'!wrnBouwDroog</vt:lpstr>
      <vt:lpstr>'14'!wrnBouwDroog</vt:lpstr>
      <vt:lpstr>'15'!wrnBouwDroog</vt:lpstr>
      <vt:lpstr>'16'!wrnBouwDroog</vt:lpstr>
      <vt:lpstr>'17'!wrnBouwDroog</vt:lpstr>
      <vt:lpstr>'18'!wrnBouwDroog</vt:lpstr>
      <vt:lpstr>'19'!wrnBouwDroog</vt:lpstr>
      <vt:lpstr>'2'!wrnBouwDroog</vt:lpstr>
      <vt:lpstr>'20'!wrnBouwDroog</vt:lpstr>
      <vt:lpstr>'21'!wrnBouwDroog</vt:lpstr>
      <vt:lpstr>'22'!wrnBouwDroog</vt:lpstr>
      <vt:lpstr>'23'!wrnBouwDroog</vt:lpstr>
      <vt:lpstr>'24'!wrnBouwDroog</vt:lpstr>
      <vt:lpstr>'3'!wrnBouwDroog</vt:lpstr>
      <vt:lpstr>'4'!wrnBouwDroog</vt:lpstr>
      <vt:lpstr>'5'!wrnBouwDroog</vt:lpstr>
      <vt:lpstr>'6'!wrnBouwDroog</vt:lpstr>
      <vt:lpstr>'7'!wrnBouwDroog</vt:lpstr>
      <vt:lpstr>'8'!wrnBouwDroog</vt:lpstr>
      <vt:lpstr>'9'!wrnBouwDroog</vt:lpstr>
      <vt:lpstr>'1'!wrnBouwNat</vt:lpstr>
      <vt:lpstr>'10'!wrnBouwNat</vt:lpstr>
      <vt:lpstr>'11'!wrnBouwNat</vt:lpstr>
      <vt:lpstr>'12'!wrnBouwNat</vt:lpstr>
      <vt:lpstr>'13'!wrnBouwNat</vt:lpstr>
      <vt:lpstr>'14'!wrnBouwNat</vt:lpstr>
      <vt:lpstr>'15'!wrnBouwNat</vt:lpstr>
      <vt:lpstr>'16'!wrnBouwNat</vt:lpstr>
      <vt:lpstr>'17'!wrnBouwNat</vt:lpstr>
      <vt:lpstr>'18'!wrnBouwNat</vt:lpstr>
      <vt:lpstr>'19'!wrnBouwNat</vt:lpstr>
      <vt:lpstr>'2'!wrnBouwNat</vt:lpstr>
      <vt:lpstr>'20'!wrnBouwNat</vt:lpstr>
      <vt:lpstr>'21'!wrnBouwNat</vt:lpstr>
      <vt:lpstr>'22'!wrnBouwNat</vt:lpstr>
      <vt:lpstr>'23'!wrnBouwNat</vt:lpstr>
      <vt:lpstr>'24'!wrnBouwNat</vt:lpstr>
      <vt:lpstr>'3'!wrnBouwNat</vt:lpstr>
      <vt:lpstr>'4'!wrnBouwNat</vt:lpstr>
      <vt:lpstr>'5'!wrnBouwNat</vt:lpstr>
      <vt:lpstr>'6'!wrnBouwNat</vt:lpstr>
      <vt:lpstr>'7'!wrnBouwNat</vt:lpstr>
      <vt:lpstr>'8'!wrnBouwNat</vt:lpstr>
      <vt:lpstr>'9'!wrnBouwNat</vt:lpstr>
      <vt:lpstr>'1'!wrnGrasDroog</vt:lpstr>
      <vt:lpstr>'10'!wrnGrasDroog</vt:lpstr>
      <vt:lpstr>'11'!wrnGrasDroog</vt:lpstr>
      <vt:lpstr>'12'!wrnGrasDroog</vt:lpstr>
      <vt:lpstr>'13'!wrnGrasDroog</vt:lpstr>
      <vt:lpstr>'14'!wrnGrasDroog</vt:lpstr>
      <vt:lpstr>'15'!wrnGrasDroog</vt:lpstr>
      <vt:lpstr>'16'!wrnGrasDroog</vt:lpstr>
      <vt:lpstr>'17'!wrnGrasDroog</vt:lpstr>
      <vt:lpstr>'18'!wrnGrasDroog</vt:lpstr>
      <vt:lpstr>'19'!wrnGrasDroog</vt:lpstr>
      <vt:lpstr>'2'!wrnGrasDroog</vt:lpstr>
      <vt:lpstr>'20'!wrnGrasDroog</vt:lpstr>
      <vt:lpstr>'21'!wrnGrasDroog</vt:lpstr>
      <vt:lpstr>'22'!wrnGrasDroog</vt:lpstr>
      <vt:lpstr>'23'!wrnGrasDroog</vt:lpstr>
      <vt:lpstr>'24'!wrnGrasDroog</vt:lpstr>
      <vt:lpstr>'3'!wrnGrasDroog</vt:lpstr>
      <vt:lpstr>'4'!wrnGrasDroog</vt:lpstr>
      <vt:lpstr>'5'!wrnGrasDroog</vt:lpstr>
      <vt:lpstr>'6'!wrnGrasDroog</vt:lpstr>
      <vt:lpstr>'7'!wrnGrasDroog</vt:lpstr>
      <vt:lpstr>'8'!wrnGrasDroog</vt:lpstr>
      <vt:lpstr>'9'!wrnGrasDroog</vt:lpstr>
      <vt:lpstr>'1'!wrnGrasNat</vt:lpstr>
      <vt:lpstr>'10'!wrnGrasNat</vt:lpstr>
      <vt:lpstr>'11'!wrnGrasNat</vt:lpstr>
      <vt:lpstr>'12'!wrnGrasNat</vt:lpstr>
      <vt:lpstr>'13'!wrnGrasNat</vt:lpstr>
      <vt:lpstr>'14'!wrnGrasNat</vt:lpstr>
      <vt:lpstr>'15'!wrnGrasNat</vt:lpstr>
      <vt:lpstr>'16'!wrnGrasNat</vt:lpstr>
      <vt:lpstr>'17'!wrnGrasNat</vt:lpstr>
      <vt:lpstr>'18'!wrnGrasNat</vt:lpstr>
      <vt:lpstr>'19'!wrnGrasNat</vt:lpstr>
      <vt:lpstr>'2'!wrnGrasNat</vt:lpstr>
      <vt:lpstr>'20'!wrnGrasNat</vt:lpstr>
      <vt:lpstr>'21'!wrnGrasNat</vt:lpstr>
      <vt:lpstr>'22'!wrnGrasNat</vt:lpstr>
      <vt:lpstr>'23'!wrnGrasNat</vt:lpstr>
      <vt:lpstr>'24'!wrnGrasNat</vt:lpstr>
      <vt:lpstr>'3'!wrnGrasNat</vt:lpstr>
      <vt:lpstr>'4'!wrnGrasNat</vt:lpstr>
      <vt:lpstr>'5'!wrnGrasNat</vt:lpstr>
      <vt:lpstr>'6'!wrnGrasNat</vt:lpstr>
      <vt:lpstr>'7'!wrnGrasNat</vt:lpstr>
      <vt:lpstr>'8'!wrnGrasNat</vt:lpstr>
      <vt:lpstr>'9'!wrnGrasNat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KvI</dc:creator>
  <cp:lastModifiedBy>KvI</cp:lastModifiedBy>
  <dcterms:created xsi:type="dcterms:W3CDTF">2014-11-30T09:47:48Z</dcterms:created>
  <dcterms:modified xsi:type="dcterms:W3CDTF">2014-12-05T18:26:02Z</dcterms:modified>
</cp:coreProperties>
</file>