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33.xml" ContentType="application/vnd.openxmlformats-officedocument.drawing+xml"/>
  <Override PartName="/xl/comments32.xml" ContentType="application/vnd.openxmlformats-officedocument.spreadsheetml.comments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34.xml" ContentType="application/vnd.openxmlformats-officedocument.drawing+xml"/>
  <Override PartName="/xl/comments33.xml" ContentType="application/vnd.openxmlformats-officedocument.spreadsheetml.comments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5.xml" ContentType="application/vnd.openxmlformats-officedocument.drawing+xml"/>
  <Override PartName="/xl/comments34.xml" ContentType="application/vnd.openxmlformats-officedocument.spreadsheetml.comment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36.xml" ContentType="application/vnd.openxmlformats-officedocument.drawing+xml"/>
  <Override PartName="/xl/comments35.xml" ContentType="application/vnd.openxmlformats-officedocument.spreadsheetml.comments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37.xml" ContentType="application/vnd.openxmlformats-officedocument.drawing+xml"/>
  <Override PartName="/xl/comments36.xml" ContentType="application/vnd.openxmlformats-officedocument.spreadsheetml.comments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38.xml" ContentType="application/vnd.openxmlformats-officedocument.drawing+xml"/>
  <Override PartName="/xl/comments37.xml" ContentType="application/vnd.openxmlformats-officedocument.spreadsheetml.comments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39.xml" ContentType="application/vnd.openxmlformats-officedocument.drawing+xml"/>
  <Override PartName="/xl/comments38.xml" ContentType="application/vnd.openxmlformats-officedocument.spreadsheetml.comments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40.xml" ContentType="application/vnd.openxmlformats-officedocument.drawing+xml"/>
  <Override PartName="/xl/comments39.xml" ContentType="application/vnd.openxmlformats-officedocument.spreadsheetml.comments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41.xml" ContentType="application/vnd.openxmlformats-officedocument.drawing+xml"/>
  <Override PartName="/xl/comments40.xml" ContentType="application/vnd.openxmlformats-officedocument.spreadsheetml.comments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42.xml" ContentType="application/vnd.openxmlformats-officedocument.drawing+xml"/>
  <Override PartName="/xl/comments41.xml" ContentType="application/vnd.openxmlformats-officedocument.spreadsheetml.comments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43.xml" ContentType="application/vnd.openxmlformats-officedocument.drawing+xml"/>
  <Override PartName="/xl/comments42.xml" ContentType="application/vnd.openxmlformats-officedocument.spreadsheetml.comments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44.xml" ContentType="application/vnd.openxmlformats-officedocument.drawing+xml"/>
  <Override PartName="/xl/comments43.xml" ContentType="application/vnd.openxmlformats-officedocument.spreadsheetml.comments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45.xml" ContentType="application/vnd.openxmlformats-officedocument.drawing+xml"/>
  <Override PartName="/xl/comments44.xml" ContentType="application/vnd.openxmlformats-officedocument.spreadsheetml.comments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46.xml" ContentType="application/vnd.openxmlformats-officedocument.drawing+xml"/>
  <Override PartName="/xl/comments45.xml" ContentType="application/vnd.openxmlformats-officedocument.spreadsheetml.comments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47.xml" ContentType="application/vnd.openxmlformats-officedocument.drawing+xml"/>
  <Override PartName="/xl/comments46.xml" ContentType="application/vnd.openxmlformats-officedocument.spreadsheetml.comments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drawings/drawing48.xml" ContentType="application/vnd.openxmlformats-officedocument.drawing+xml"/>
  <Override PartName="/xl/comments47.xml" ContentType="application/vnd.openxmlformats-officedocument.spreadsheetml.comments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49.xml" ContentType="application/vnd.openxmlformats-officedocument.drawing+xml"/>
  <Override PartName="/xl/comments48.xml" ContentType="application/vnd.openxmlformats-officedocument.spreadsheetml.comments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50.xml" ContentType="application/vnd.openxmlformats-officedocument.drawing+xml"/>
  <Override PartName="/xl/comments49.xml" ContentType="application/vnd.openxmlformats-officedocument.spreadsheetml.comments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51.xml" ContentType="application/vnd.openxmlformats-officedocument.drawing+xml"/>
  <Override PartName="/xl/comments50.xml" ContentType="application/vnd.openxmlformats-officedocument.spreadsheetml.comments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52.xml" ContentType="application/vnd.openxmlformats-officedocument.drawing+xml"/>
  <Override PartName="/xl/comments51.xml" ContentType="application/vnd.openxmlformats-officedocument.spreadsheetml.comments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53.xml" ContentType="application/vnd.openxmlformats-officedocument.drawing+xml"/>
  <Override PartName="/xl/comments52.xml" ContentType="application/vnd.openxmlformats-officedocument.spreadsheetml.comments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drawings/drawing54.xml" ContentType="application/vnd.openxmlformats-officedocument.drawing+xml"/>
  <Override PartName="/xl/comments53.xml" ContentType="application/vnd.openxmlformats-officedocument.spreadsheetml.comments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55.xml" ContentType="application/vnd.openxmlformats-officedocument.drawing+xml"/>
  <Override PartName="/xl/comments54.xml" ContentType="application/vnd.openxmlformats-officedocument.spreadsheetml.comments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56.xml" ContentType="application/vnd.openxmlformats-officedocument.drawing+xml"/>
  <Override PartName="/xl/comments55.xml" ContentType="application/vnd.openxmlformats-officedocument.spreadsheetml.comments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57.xml" ContentType="application/vnd.openxmlformats-officedocument.drawing+xml"/>
  <Override PartName="/xl/comments56.xml" ContentType="application/vnd.openxmlformats-officedocument.spreadsheetml.comments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58.xml" ContentType="application/vnd.openxmlformats-officedocument.drawing+xml"/>
  <Override PartName="/xl/comments57.xml" ContentType="application/vnd.openxmlformats-officedocument.spreadsheetml.comments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59.xml" ContentType="application/vnd.openxmlformats-officedocument.drawing+xml"/>
  <Override PartName="/xl/comments58.xml" ContentType="application/vnd.openxmlformats-officedocument.spreadsheetml.comments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drawings/drawing60.xml" ContentType="application/vnd.openxmlformats-officedocument.drawing+xml"/>
  <Override PartName="/xl/comments59.xml" ContentType="application/vnd.openxmlformats-officedocument.spreadsheetml.comments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61.xml" ContentType="application/vnd.openxmlformats-officedocument.drawing+xml"/>
  <Override PartName="/xl/comments60.xml" ContentType="application/vnd.openxmlformats-officedocument.spreadsheetml.comments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62.xml" ContentType="application/vnd.openxmlformats-officedocument.drawing+xml"/>
  <Override PartName="/xl/comments61.xml" ContentType="application/vnd.openxmlformats-officedocument.spreadsheetml.comments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drawings/drawing63.xml" ContentType="application/vnd.openxmlformats-officedocument.drawing+xml"/>
  <Override PartName="/xl/comments62.xml" ContentType="application/vnd.openxmlformats-officedocument.spreadsheetml.comments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64.xml" ContentType="application/vnd.openxmlformats-officedocument.drawing+xml"/>
  <Override PartName="/xl/comments63.xml" ContentType="application/vnd.openxmlformats-officedocument.spreadsheetml.comments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65.xml" ContentType="application/vnd.openxmlformats-officedocument.drawing+xml"/>
  <Override PartName="/xl/comments64.xml" ContentType="application/vnd.openxmlformats-officedocument.spreadsheetml.comments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drawings/drawing66.xml" ContentType="application/vnd.openxmlformats-officedocument.drawing+xml"/>
  <Override PartName="/xl/comments65.xml" ContentType="application/vnd.openxmlformats-officedocument.spreadsheetml.comments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67.xml" ContentType="application/vnd.openxmlformats-officedocument.drawing+xml"/>
  <Override PartName="/xl/comments66.xml" ContentType="application/vnd.openxmlformats-officedocument.spreadsheetml.comments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drawings/drawing68.xml" ContentType="application/vnd.openxmlformats-officedocument.drawing+xml"/>
  <Override PartName="/xl/comments67.xml" ContentType="application/vnd.openxmlformats-officedocument.spreadsheetml.comments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drawings/drawing69.xml" ContentType="application/vnd.openxmlformats-officedocument.drawing+xml"/>
  <Override PartName="/xl/comments68.xml" ContentType="application/vnd.openxmlformats-officedocument.spreadsheetml.comments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70.xml" ContentType="application/vnd.openxmlformats-officedocument.drawing+xml"/>
  <Override PartName="/xl/comments69.xml" ContentType="application/vnd.openxmlformats-officedocument.spreadsheetml.comments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drawings/drawing71.xml" ContentType="application/vnd.openxmlformats-officedocument.drawing+xml"/>
  <Override PartName="/xl/comments70.xml" ContentType="application/vnd.openxmlformats-officedocument.spreadsheetml.comments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fa01722dbc575f3/Documenten/myR_on_GitHub/packages/hlptabel/data-raw/"/>
    </mc:Choice>
  </mc:AlternateContent>
  <xr:revisionPtr revIDLastSave="2" documentId="6_{BA53FFB7-D7FD-42A4-822B-7C35C3B0419E}" xr6:coauthVersionLast="47" xr6:coauthVersionMax="47" xr10:uidLastSave="{AB972EEB-3C5C-41F1-B7AF-C6205F951F6F}"/>
  <bookViews>
    <workbookView xWindow="-120" yWindow="-120" windowWidth="29040" windowHeight="15840" xr2:uid="{00000000-000D-0000-FFFF-FFFF00000000}"/>
  </bookViews>
  <sheets>
    <sheet name="Input" sheetId="20" r:id="rId1"/>
    <sheet name="Blad1" sheetId="165" r:id="rId2"/>
    <sheet name="Formulas" sheetId="21" r:id="rId3"/>
    <sheet name="1" sheetId="22" r:id="rId4"/>
    <sheet name="2" sheetId="95" r:id="rId5"/>
    <sheet name="3" sheetId="96" r:id="rId6"/>
    <sheet name="4" sheetId="97" r:id="rId7"/>
    <sheet name="5" sheetId="98" r:id="rId8"/>
    <sheet name="6" sheetId="99" r:id="rId9"/>
    <sheet name="7" sheetId="100" r:id="rId10"/>
    <sheet name="8" sheetId="101" r:id="rId11"/>
    <sheet name="9" sheetId="102" r:id="rId12"/>
    <sheet name="10" sheetId="103" r:id="rId13"/>
    <sheet name="11" sheetId="104" r:id="rId14"/>
    <sheet name="12" sheetId="105" r:id="rId15"/>
    <sheet name="13" sheetId="106" r:id="rId16"/>
    <sheet name="14" sheetId="107" r:id="rId17"/>
    <sheet name="15" sheetId="108" r:id="rId18"/>
    <sheet name="16" sheetId="109" r:id="rId19"/>
    <sheet name="17" sheetId="110" r:id="rId20"/>
    <sheet name="18" sheetId="111" r:id="rId21"/>
    <sheet name="19" sheetId="112" r:id="rId22"/>
    <sheet name="20" sheetId="113" r:id="rId23"/>
    <sheet name="21" sheetId="114" r:id="rId24"/>
    <sheet name="22" sheetId="115" r:id="rId25"/>
    <sheet name="23" sheetId="116" r:id="rId26"/>
    <sheet name="24" sheetId="117" r:id="rId27"/>
    <sheet name="25" sheetId="118" r:id="rId28"/>
    <sheet name="26" sheetId="119" r:id="rId29"/>
    <sheet name="27" sheetId="120" r:id="rId30"/>
    <sheet name="28" sheetId="121" r:id="rId31"/>
    <sheet name="29" sheetId="122" r:id="rId32"/>
    <sheet name="30" sheetId="123" r:id="rId33"/>
    <sheet name="31" sheetId="124" r:id="rId34"/>
    <sheet name="32" sheetId="125" r:id="rId35"/>
    <sheet name="33" sheetId="126" r:id="rId36"/>
    <sheet name="34" sheetId="127" r:id="rId37"/>
    <sheet name="35" sheetId="128" r:id="rId38"/>
    <sheet name="36" sheetId="129" r:id="rId39"/>
    <sheet name="37" sheetId="130" r:id="rId40"/>
    <sheet name="38" sheetId="131" r:id="rId41"/>
    <sheet name="39" sheetId="132" r:id="rId42"/>
    <sheet name="40" sheetId="133" r:id="rId43"/>
    <sheet name="41" sheetId="134" r:id="rId44"/>
    <sheet name="42" sheetId="135" r:id="rId45"/>
    <sheet name="43" sheetId="136" r:id="rId46"/>
    <sheet name="44" sheetId="137" r:id="rId47"/>
    <sheet name="45" sheetId="138" r:id="rId48"/>
    <sheet name="46" sheetId="139" r:id="rId49"/>
    <sheet name="47" sheetId="140" r:id="rId50"/>
    <sheet name="48" sheetId="141" r:id="rId51"/>
    <sheet name="49" sheetId="142" r:id="rId52"/>
    <sheet name="50" sheetId="143" r:id="rId53"/>
    <sheet name="51" sheetId="144" r:id="rId54"/>
    <sheet name="52" sheetId="145" r:id="rId55"/>
    <sheet name="53" sheetId="146" r:id="rId56"/>
    <sheet name="54" sheetId="147" r:id="rId57"/>
    <sheet name="55" sheetId="148" r:id="rId58"/>
    <sheet name="56" sheetId="149" r:id="rId59"/>
    <sheet name="57" sheetId="150" r:id="rId60"/>
    <sheet name="58" sheetId="151" r:id="rId61"/>
    <sheet name="59" sheetId="152" r:id="rId62"/>
    <sheet name="60" sheetId="153" r:id="rId63"/>
    <sheet name="61" sheetId="154" r:id="rId64"/>
    <sheet name="62" sheetId="155" r:id="rId65"/>
    <sheet name="63" sheetId="156" r:id="rId66"/>
    <sheet name="64" sheetId="157" r:id="rId67"/>
    <sheet name="65" sheetId="158" r:id="rId68"/>
    <sheet name="66" sheetId="159" r:id="rId69"/>
    <sheet name="67" sheetId="160" r:id="rId70"/>
    <sheet name="68" sheetId="161" r:id="rId71"/>
    <sheet name="69" sheetId="162" r:id="rId72"/>
    <sheet name="70" sheetId="163" r:id="rId73"/>
    <sheet name="prmGrasNat" sheetId="28" r:id="rId74"/>
    <sheet name="prmBouwNat" sheetId="29" r:id="rId75"/>
    <sheet name="prmGrasDroog" sheetId="30" r:id="rId76"/>
    <sheet name="prmBouwDroog" sheetId="31" r:id="rId77"/>
    <sheet name="Sheet1" sheetId="164" r:id="rId78"/>
  </sheets>
  <definedNames>
    <definedName name="Abouw" localSheetId="3">'1'!$V$6</definedName>
    <definedName name="Abouw" localSheetId="12">'10'!$V$6</definedName>
    <definedName name="Abouw" localSheetId="13">'11'!$V$6</definedName>
    <definedName name="Abouw" localSheetId="14">'12'!$V$6</definedName>
    <definedName name="Abouw" localSheetId="15">'13'!$V$6</definedName>
    <definedName name="Abouw" localSheetId="16">'14'!$V$6</definedName>
    <definedName name="Abouw" localSheetId="17">'15'!$V$6</definedName>
    <definedName name="Abouw" localSheetId="18">'16'!$V$6</definedName>
    <definedName name="Abouw" localSheetId="19">'17'!$V$6</definedName>
    <definedName name="Abouw" localSheetId="20">'18'!$V$6</definedName>
    <definedName name="Abouw" localSheetId="21">'19'!$V$6</definedName>
    <definedName name="Abouw" localSheetId="4">'2'!$V$6</definedName>
    <definedName name="Abouw" localSheetId="22">'20'!$V$6</definedName>
    <definedName name="Abouw" localSheetId="23">'21'!$V$6</definedName>
    <definedName name="Abouw" localSheetId="24">'22'!$V$6</definedName>
    <definedName name="Abouw" localSheetId="25">'23'!$V$6</definedName>
    <definedName name="Abouw" localSheetId="26">'24'!$V$6</definedName>
    <definedName name="Abouw" localSheetId="27">'25'!$V$6</definedName>
    <definedName name="Abouw" localSheetId="28">'26'!$V$6</definedName>
    <definedName name="Abouw" localSheetId="29">'27'!$V$6</definedName>
    <definedName name="Abouw" localSheetId="30">'28'!$V$6</definedName>
    <definedName name="Abouw" localSheetId="31">'29'!$V$6</definedName>
    <definedName name="Abouw" localSheetId="5">'3'!$V$6</definedName>
    <definedName name="Abouw" localSheetId="32">'30'!$V$6</definedName>
    <definedName name="Abouw" localSheetId="33">'31'!$V$6</definedName>
    <definedName name="Abouw" localSheetId="34">'32'!$V$6</definedName>
    <definedName name="Abouw" localSheetId="35">'33'!$V$6</definedName>
    <definedName name="Abouw" localSheetId="36">'34'!$V$6</definedName>
    <definedName name="Abouw" localSheetId="37">'35'!$V$6</definedName>
    <definedName name="Abouw" localSheetId="38">'36'!$V$6</definedName>
    <definedName name="Abouw" localSheetId="39">'37'!$V$6</definedName>
    <definedName name="Abouw" localSheetId="40">'38'!$V$6</definedName>
    <definedName name="Abouw" localSheetId="41">'39'!$V$6</definedName>
    <definedName name="Abouw" localSheetId="6">'4'!$V$6</definedName>
    <definedName name="Abouw" localSheetId="42">'40'!$V$6</definedName>
    <definedName name="Abouw" localSheetId="43">'41'!$V$6</definedName>
    <definedName name="Abouw" localSheetId="44">'42'!$V$6</definedName>
    <definedName name="Abouw" localSheetId="45">'43'!$V$6</definedName>
    <definedName name="Abouw" localSheetId="46">'44'!$V$6</definedName>
    <definedName name="Abouw" localSheetId="47">'45'!$V$6</definedName>
    <definedName name="Abouw" localSheetId="48">'46'!$V$6</definedName>
    <definedName name="Abouw" localSheetId="49">'47'!$V$6</definedName>
    <definedName name="Abouw" localSheetId="50">'48'!$V$6</definedName>
    <definedName name="Abouw" localSheetId="51">'49'!$V$6</definedName>
    <definedName name="Abouw" localSheetId="7">'5'!$V$6</definedName>
    <definedName name="Abouw" localSheetId="52">'50'!$V$6</definedName>
    <definedName name="Abouw" localSheetId="53">'51'!$V$6</definedName>
    <definedName name="Abouw" localSheetId="54">'52'!$V$6</definedName>
    <definedName name="Abouw" localSheetId="55">'53'!$V$6</definedName>
    <definedName name="Abouw" localSheetId="56">'54'!$V$6</definedName>
    <definedName name="Abouw" localSheetId="57">'55'!$V$6</definedName>
    <definedName name="Abouw" localSheetId="58">'56'!$V$6</definedName>
    <definedName name="Abouw" localSheetId="59">'57'!$V$6</definedName>
    <definedName name="Abouw" localSheetId="60">'58'!$V$6</definedName>
    <definedName name="Abouw" localSheetId="61">'59'!$V$6</definedName>
    <definedName name="Abouw" localSheetId="8">'6'!$V$6</definedName>
    <definedName name="Abouw" localSheetId="62">'60'!$V$6</definedName>
    <definedName name="Abouw" localSheetId="63">'61'!$V$6</definedName>
    <definedName name="Abouw" localSheetId="64">'62'!$V$6</definedName>
    <definedName name="Abouw" localSheetId="65">'63'!$V$6</definedName>
    <definedName name="Abouw" localSheetId="66">'64'!$V$6</definedName>
    <definedName name="Abouw" localSheetId="67">'65'!$V$6</definedName>
    <definedName name="Abouw" localSheetId="68">'66'!$V$6</definedName>
    <definedName name="Abouw" localSheetId="69">'67'!$V$6</definedName>
    <definedName name="Abouw" localSheetId="70">'68'!$V$6</definedName>
    <definedName name="Abouw" localSheetId="71">'69'!$V$6</definedName>
    <definedName name="Abouw" localSheetId="9">'7'!$V$6</definedName>
    <definedName name="Abouw" localSheetId="72">'70'!$V$6</definedName>
    <definedName name="Abouw" localSheetId="10">'8'!$V$6</definedName>
    <definedName name="Abouw" localSheetId="11">'9'!$V$6</definedName>
    <definedName name="AbouwNT" localSheetId="3">'1'!$T$3</definedName>
    <definedName name="AbouwNT" localSheetId="12">'10'!$T$3</definedName>
    <definedName name="AbouwNT" localSheetId="13">'11'!$T$3</definedName>
    <definedName name="AbouwNT" localSheetId="14">'12'!$T$3</definedName>
    <definedName name="AbouwNT" localSheetId="15">'13'!$T$3</definedName>
    <definedName name="AbouwNT" localSheetId="16">'14'!$T$3</definedName>
    <definedName name="AbouwNT" localSheetId="17">'15'!$T$3</definedName>
    <definedName name="AbouwNT" localSheetId="18">'16'!$T$3</definedName>
    <definedName name="AbouwNT" localSheetId="19">'17'!$T$3</definedName>
    <definedName name="AbouwNT" localSheetId="20">'18'!$T$3</definedName>
    <definedName name="AbouwNT" localSheetId="21">'19'!$T$3</definedName>
    <definedName name="AbouwNT" localSheetId="4">'2'!$T$3</definedName>
    <definedName name="AbouwNT" localSheetId="22">'20'!$T$3</definedName>
    <definedName name="AbouwNT" localSheetId="23">'21'!$T$3</definedName>
    <definedName name="AbouwNT" localSheetId="24">'22'!$T$3</definedName>
    <definedName name="AbouwNT" localSheetId="25">'23'!$T$3</definedName>
    <definedName name="AbouwNT" localSheetId="26">'24'!$T$3</definedName>
    <definedName name="AbouwNT" localSheetId="27">'25'!$T$3</definedName>
    <definedName name="AbouwNT" localSheetId="28">'26'!$T$3</definedName>
    <definedName name="AbouwNT" localSheetId="29">'27'!$T$3</definedName>
    <definedName name="AbouwNT" localSheetId="30">'28'!$T$3</definedName>
    <definedName name="AbouwNT" localSheetId="31">'29'!$T$3</definedName>
    <definedName name="AbouwNT" localSheetId="5">'3'!$T$3</definedName>
    <definedName name="AbouwNT" localSheetId="32">'30'!$T$3</definedName>
    <definedName name="AbouwNT" localSheetId="33">'31'!$T$3</definedName>
    <definedName name="AbouwNT" localSheetId="34">'32'!$T$3</definedName>
    <definedName name="AbouwNT" localSheetId="35">'33'!$T$3</definedName>
    <definedName name="AbouwNT" localSheetId="36">'34'!$T$3</definedName>
    <definedName name="AbouwNT" localSheetId="37">'35'!$T$3</definedName>
    <definedName name="AbouwNT" localSheetId="38">'36'!$T$3</definedName>
    <definedName name="AbouwNT" localSheetId="39">'37'!$T$3</definedName>
    <definedName name="AbouwNT" localSheetId="40">'38'!$T$3</definedName>
    <definedName name="AbouwNT" localSheetId="41">'39'!$T$3</definedName>
    <definedName name="AbouwNT" localSheetId="6">'4'!$T$3</definedName>
    <definedName name="AbouwNT" localSheetId="42">'40'!$T$3</definedName>
    <definedName name="AbouwNT" localSheetId="43">'41'!$T$3</definedName>
    <definedName name="AbouwNT" localSheetId="44">'42'!$T$3</definedName>
    <definedName name="AbouwNT" localSheetId="45">'43'!$T$3</definedName>
    <definedName name="AbouwNT" localSheetId="46">'44'!$T$3</definedName>
    <definedName name="AbouwNT" localSheetId="47">'45'!$T$3</definedName>
    <definedName name="AbouwNT" localSheetId="48">'46'!$T$3</definedName>
    <definedName name="AbouwNT" localSheetId="49">'47'!$T$3</definedName>
    <definedName name="AbouwNT" localSheetId="50">'48'!$T$3</definedName>
    <definedName name="AbouwNT" localSheetId="51">'49'!$T$3</definedName>
    <definedName name="AbouwNT" localSheetId="7">'5'!$T$3</definedName>
    <definedName name="AbouwNT" localSheetId="52">'50'!$T$3</definedName>
    <definedName name="AbouwNT" localSheetId="53">'51'!$T$3</definedName>
    <definedName name="AbouwNT" localSheetId="54">'52'!$T$3</definedName>
    <definedName name="AbouwNT" localSheetId="55">'53'!$T$3</definedName>
    <definedName name="AbouwNT" localSheetId="56">'54'!$T$3</definedName>
    <definedName name="AbouwNT" localSheetId="57">'55'!$T$3</definedName>
    <definedName name="AbouwNT" localSheetId="58">'56'!$T$3</definedName>
    <definedName name="AbouwNT" localSheetId="59">'57'!$T$3</definedName>
    <definedName name="AbouwNT" localSheetId="60">'58'!$T$3</definedName>
    <definedName name="AbouwNT" localSheetId="61">'59'!$T$3</definedName>
    <definedName name="AbouwNT" localSheetId="8">'6'!$T$3</definedName>
    <definedName name="AbouwNT" localSheetId="62">'60'!$T$3</definedName>
    <definedName name="AbouwNT" localSheetId="63">'61'!$T$3</definedName>
    <definedName name="AbouwNT" localSheetId="64">'62'!$T$3</definedName>
    <definedName name="AbouwNT" localSheetId="65">'63'!$T$3</definedName>
    <definedName name="AbouwNT" localSheetId="66">'64'!$T$3</definedName>
    <definedName name="AbouwNT" localSheetId="67">'65'!$T$3</definedName>
    <definedName name="AbouwNT" localSheetId="68">'66'!$T$3</definedName>
    <definedName name="AbouwNT" localSheetId="69">'67'!$T$3</definedName>
    <definedName name="AbouwNT" localSheetId="70">'68'!$T$3</definedName>
    <definedName name="AbouwNT" localSheetId="71">'69'!$T$3</definedName>
    <definedName name="AbouwNT" localSheetId="9">'7'!$T$3</definedName>
    <definedName name="AbouwNT" localSheetId="72">'70'!$T$3</definedName>
    <definedName name="AbouwNT" localSheetId="10">'8'!$T$3</definedName>
    <definedName name="AbouwNT" localSheetId="11">'9'!$T$3</definedName>
    <definedName name="Agras" localSheetId="3">'1'!$R$6</definedName>
    <definedName name="Agras" localSheetId="12">'10'!$R$6</definedName>
    <definedName name="Agras" localSheetId="13">'11'!$R$6</definedName>
    <definedName name="Agras" localSheetId="14">'12'!$R$6</definedName>
    <definedName name="Agras" localSheetId="15">'13'!$R$6</definedName>
    <definedName name="Agras" localSheetId="16">'14'!$R$6</definedName>
    <definedName name="Agras" localSheetId="17">'15'!$R$6</definedName>
    <definedName name="Agras" localSheetId="18">'16'!$R$6</definedName>
    <definedName name="Agras" localSheetId="19">'17'!$R$6</definedName>
    <definedName name="Agras" localSheetId="20">'18'!$R$6</definedName>
    <definedName name="Agras" localSheetId="21">'19'!$R$6</definedName>
    <definedName name="Agras" localSheetId="4">'2'!$R$6</definedName>
    <definedName name="Agras" localSheetId="22">'20'!$R$6</definedName>
    <definedName name="Agras" localSheetId="23">'21'!$R$6</definedName>
    <definedName name="Agras" localSheetId="24">'22'!$R$6</definedName>
    <definedName name="Agras" localSheetId="25">'23'!$R$6</definedName>
    <definedName name="Agras" localSheetId="26">'24'!$R$6</definedName>
    <definedName name="Agras" localSheetId="27">'25'!$R$6</definedName>
    <definedName name="Agras" localSheetId="28">'26'!$R$6</definedName>
    <definedName name="Agras" localSheetId="29">'27'!$R$6</definedName>
    <definedName name="Agras" localSheetId="30">'28'!$R$6</definedName>
    <definedName name="Agras" localSheetId="31">'29'!$R$6</definedName>
    <definedName name="Agras" localSheetId="5">'3'!$R$6</definedName>
    <definedName name="Agras" localSheetId="32">'30'!$R$6</definedName>
    <definedName name="Agras" localSheetId="33">'31'!$R$6</definedName>
    <definedName name="Agras" localSheetId="34">'32'!$R$6</definedName>
    <definedName name="Agras" localSheetId="35">'33'!$R$6</definedName>
    <definedName name="Agras" localSheetId="36">'34'!$R$6</definedName>
    <definedName name="Agras" localSheetId="37">'35'!$R$6</definedName>
    <definedName name="Agras" localSheetId="38">'36'!$R$6</definedName>
    <definedName name="Agras" localSheetId="39">'37'!$R$6</definedName>
    <definedName name="Agras" localSheetId="40">'38'!$R$6</definedName>
    <definedName name="Agras" localSheetId="41">'39'!$R$6</definedName>
    <definedName name="Agras" localSheetId="6">'4'!$R$6</definedName>
    <definedName name="Agras" localSheetId="42">'40'!$R$6</definedName>
    <definedName name="Agras" localSheetId="43">'41'!$R$6</definedName>
    <definedName name="Agras" localSheetId="44">'42'!$R$6</definedName>
    <definedName name="Agras" localSheetId="45">'43'!$R$6</definedName>
    <definedName name="Agras" localSheetId="46">'44'!$R$6</definedName>
    <definedName name="Agras" localSheetId="47">'45'!$R$6</definedName>
    <definedName name="Agras" localSheetId="48">'46'!$R$6</definedName>
    <definedName name="Agras" localSheetId="49">'47'!$R$6</definedName>
    <definedName name="Agras" localSheetId="50">'48'!$R$6</definedName>
    <definedName name="Agras" localSheetId="51">'49'!$R$6</definedName>
    <definedName name="Agras" localSheetId="7">'5'!$R$6</definedName>
    <definedName name="Agras" localSheetId="52">'50'!$R$6</definedName>
    <definedName name="Agras" localSheetId="53">'51'!$R$6</definedName>
    <definedName name="Agras" localSheetId="54">'52'!$R$6</definedName>
    <definedName name="Agras" localSheetId="55">'53'!$R$6</definedName>
    <definedName name="Agras" localSheetId="56">'54'!$R$6</definedName>
    <definedName name="Agras" localSheetId="57">'55'!$R$6</definedName>
    <definedName name="Agras" localSheetId="58">'56'!$R$6</definedName>
    <definedName name="Agras" localSheetId="59">'57'!$R$6</definedName>
    <definedName name="Agras" localSheetId="60">'58'!$R$6</definedName>
    <definedName name="Agras" localSheetId="61">'59'!$R$6</definedName>
    <definedName name="Agras" localSheetId="8">'6'!$R$6</definedName>
    <definedName name="Agras" localSheetId="62">'60'!$R$6</definedName>
    <definedName name="Agras" localSheetId="63">'61'!$R$6</definedName>
    <definedName name="Agras" localSheetId="64">'62'!$R$6</definedName>
    <definedName name="Agras" localSheetId="65">'63'!$R$6</definedName>
    <definedName name="Agras" localSheetId="66">'64'!$R$6</definedName>
    <definedName name="Agras" localSheetId="67">'65'!$R$6</definedName>
    <definedName name="Agras" localSheetId="68">'66'!$R$6</definedName>
    <definedName name="Agras" localSheetId="69">'67'!$R$6</definedName>
    <definedName name="Agras" localSheetId="70">'68'!$R$6</definedName>
    <definedName name="Agras" localSheetId="71">'69'!$R$6</definedName>
    <definedName name="Agras" localSheetId="9">'7'!$R$6</definedName>
    <definedName name="Agras" localSheetId="72">'70'!$R$6</definedName>
    <definedName name="Agras" localSheetId="10">'8'!$R$6</definedName>
    <definedName name="Agras" localSheetId="11">'9'!$R$6</definedName>
    <definedName name="AgrasNT" localSheetId="3">'1'!$P$3</definedName>
    <definedName name="AgrasNT" localSheetId="12">'10'!$P$3</definedName>
    <definedName name="AgrasNT" localSheetId="13">'11'!$P$3</definedName>
    <definedName name="AgrasNT" localSheetId="14">'12'!$P$3</definedName>
    <definedName name="AgrasNT" localSheetId="15">'13'!$P$3</definedName>
    <definedName name="AgrasNT" localSheetId="16">'14'!$P$3</definedName>
    <definedName name="AgrasNT" localSheetId="17">'15'!$P$3</definedName>
    <definedName name="AgrasNT" localSheetId="18">'16'!$P$3</definedName>
    <definedName name="AgrasNT" localSheetId="19">'17'!$P$3</definedName>
    <definedName name="AgrasNT" localSheetId="20">'18'!$P$3</definedName>
    <definedName name="AgrasNT" localSheetId="21">'19'!$P$3</definedName>
    <definedName name="AgrasNT" localSheetId="4">'2'!$P$3</definedName>
    <definedName name="AgrasNT" localSheetId="22">'20'!$P$3</definedName>
    <definedName name="AgrasNT" localSheetId="23">'21'!$P$3</definedName>
    <definedName name="AgrasNT" localSheetId="24">'22'!$P$3</definedName>
    <definedName name="AgrasNT" localSheetId="25">'23'!$P$3</definedName>
    <definedName name="AgrasNT" localSheetId="26">'24'!$P$3</definedName>
    <definedName name="AgrasNT" localSheetId="27">'25'!$P$3</definedName>
    <definedName name="AgrasNT" localSheetId="28">'26'!$P$3</definedName>
    <definedName name="AgrasNT" localSheetId="29">'27'!$P$3</definedName>
    <definedName name="AgrasNT" localSheetId="30">'28'!$P$3</definedName>
    <definedName name="AgrasNT" localSheetId="31">'29'!$P$3</definedName>
    <definedName name="AgrasNT" localSheetId="5">'3'!$P$3</definedName>
    <definedName name="AgrasNT" localSheetId="32">'30'!$P$3</definedName>
    <definedName name="AgrasNT" localSheetId="33">'31'!$P$3</definedName>
    <definedName name="AgrasNT" localSheetId="34">'32'!$P$3</definedName>
    <definedName name="AgrasNT" localSheetId="35">'33'!$P$3</definedName>
    <definedName name="AgrasNT" localSheetId="36">'34'!$P$3</definedName>
    <definedName name="AgrasNT" localSheetId="37">'35'!$P$3</definedName>
    <definedName name="AgrasNT" localSheetId="38">'36'!$P$3</definedName>
    <definedName name="AgrasNT" localSheetId="39">'37'!$P$3</definedName>
    <definedName name="AgrasNT" localSheetId="40">'38'!$P$3</definedName>
    <definedName name="AgrasNT" localSheetId="41">'39'!$P$3</definedName>
    <definedName name="AgrasNT" localSheetId="6">'4'!$P$3</definedName>
    <definedName name="AgrasNT" localSheetId="42">'40'!$P$3</definedName>
    <definedName name="AgrasNT" localSheetId="43">'41'!$P$3</definedName>
    <definedName name="AgrasNT" localSheetId="44">'42'!$P$3</definedName>
    <definedName name="AgrasNT" localSheetId="45">'43'!$P$3</definedName>
    <definedName name="AgrasNT" localSheetId="46">'44'!$P$3</definedName>
    <definedName name="AgrasNT" localSheetId="47">'45'!$P$3</definedName>
    <definedName name="AgrasNT" localSheetId="48">'46'!$P$3</definedName>
    <definedName name="AgrasNT" localSheetId="49">'47'!$P$3</definedName>
    <definedName name="AgrasNT" localSheetId="50">'48'!$P$3</definedName>
    <definedName name="AgrasNT" localSheetId="51">'49'!$P$3</definedName>
    <definedName name="AgrasNT" localSheetId="7">'5'!$P$3</definedName>
    <definedName name="AgrasNT" localSheetId="52">'50'!$P$3</definedName>
    <definedName name="AgrasNT" localSheetId="53">'51'!$P$3</definedName>
    <definedName name="AgrasNT" localSheetId="54">'52'!$P$3</definedName>
    <definedName name="AgrasNT" localSheetId="55">'53'!$P$3</definedName>
    <definedName name="AgrasNT" localSheetId="56">'54'!$P$3</definedName>
    <definedName name="AgrasNT" localSheetId="57">'55'!$P$3</definedName>
    <definedName name="AgrasNT" localSheetId="58">'56'!$P$3</definedName>
    <definedName name="AgrasNT" localSheetId="59">'57'!$P$3</definedName>
    <definedName name="AgrasNT" localSheetId="60">'58'!$P$3</definedName>
    <definedName name="AgrasNT" localSheetId="61">'59'!$P$3</definedName>
    <definedName name="AgrasNT" localSheetId="8">'6'!$P$3</definedName>
    <definedName name="AgrasNT" localSheetId="62">'60'!$P$3</definedName>
    <definedName name="AgrasNT" localSheetId="63">'61'!$P$3</definedName>
    <definedName name="AgrasNT" localSheetId="64">'62'!$P$3</definedName>
    <definedName name="AgrasNT" localSheetId="65">'63'!$P$3</definedName>
    <definedName name="AgrasNT" localSheetId="66">'64'!$P$3</definedName>
    <definedName name="AgrasNT" localSheetId="67">'65'!$P$3</definedName>
    <definedName name="AgrasNT" localSheetId="68">'66'!$P$3</definedName>
    <definedName name="AgrasNT" localSheetId="69">'67'!$P$3</definedName>
    <definedName name="AgrasNT" localSheetId="70">'68'!$P$3</definedName>
    <definedName name="AgrasNT" localSheetId="71">'69'!$P$3</definedName>
    <definedName name="AgrasNT" localSheetId="9">'7'!$P$3</definedName>
    <definedName name="AgrasNT" localSheetId="72">'70'!$P$3</definedName>
    <definedName name="AgrasNT" localSheetId="10">'8'!$P$3</definedName>
    <definedName name="AgrasNT" localSheetId="11">'9'!$P$3</definedName>
    <definedName name="Bbouw" localSheetId="3">'1'!$V$3</definedName>
    <definedName name="Bbouw" localSheetId="12">'10'!$V$3</definedName>
    <definedName name="Bbouw" localSheetId="13">'11'!$V$3</definedName>
    <definedName name="Bbouw" localSheetId="14">'12'!$V$3</definedName>
    <definedName name="Bbouw" localSheetId="15">'13'!$V$3</definedName>
    <definedName name="Bbouw" localSheetId="16">'14'!$V$3</definedName>
    <definedName name="Bbouw" localSheetId="17">'15'!$V$3</definedName>
    <definedName name="Bbouw" localSheetId="18">'16'!$V$3</definedName>
    <definedName name="Bbouw" localSheetId="19">'17'!$V$3</definedName>
    <definedName name="Bbouw" localSheetId="20">'18'!$V$3</definedName>
    <definedName name="Bbouw" localSheetId="21">'19'!$V$3</definedName>
    <definedName name="Bbouw" localSheetId="4">'2'!$V$3</definedName>
    <definedName name="Bbouw" localSheetId="22">'20'!$V$3</definedName>
    <definedName name="Bbouw" localSheetId="23">'21'!$V$3</definedName>
    <definedName name="Bbouw" localSheetId="24">'22'!$V$3</definedName>
    <definedName name="Bbouw" localSheetId="25">'23'!$V$3</definedName>
    <definedName name="Bbouw" localSheetId="26">'24'!$V$3</definedName>
    <definedName name="Bbouw" localSheetId="27">'25'!$V$3</definedName>
    <definedName name="Bbouw" localSheetId="28">'26'!$V$3</definedName>
    <definedName name="Bbouw" localSheetId="29">'27'!$V$3</definedName>
    <definedName name="Bbouw" localSheetId="30">'28'!$V$3</definedName>
    <definedName name="Bbouw" localSheetId="31">'29'!$V$3</definedName>
    <definedName name="Bbouw" localSheetId="5">'3'!$V$3</definedName>
    <definedName name="Bbouw" localSheetId="32">'30'!$V$3</definedName>
    <definedName name="Bbouw" localSheetId="33">'31'!$V$3</definedName>
    <definedName name="Bbouw" localSheetId="34">'32'!$V$3</definedName>
    <definedName name="Bbouw" localSheetId="35">'33'!$V$3</definedName>
    <definedName name="Bbouw" localSheetId="36">'34'!$V$3</definedName>
    <definedName name="Bbouw" localSheetId="37">'35'!$V$3</definedName>
    <definedName name="Bbouw" localSheetId="38">'36'!$V$3</definedName>
    <definedName name="Bbouw" localSheetId="39">'37'!$V$3</definedName>
    <definedName name="Bbouw" localSheetId="40">'38'!$V$3</definedName>
    <definedName name="Bbouw" localSheetId="41">'39'!$V$3</definedName>
    <definedName name="Bbouw" localSheetId="6">'4'!$V$3</definedName>
    <definedName name="Bbouw" localSheetId="42">'40'!$V$3</definedName>
    <definedName name="Bbouw" localSheetId="43">'41'!$V$3</definedName>
    <definedName name="Bbouw" localSheetId="44">'42'!$V$3</definedName>
    <definedName name="Bbouw" localSheetId="45">'43'!$V$3</definedName>
    <definedName name="Bbouw" localSheetId="46">'44'!$V$3</definedName>
    <definedName name="Bbouw" localSheetId="47">'45'!$V$3</definedName>
    <definedName name="Bbouw" localSheetId="48">'46'!$V$3</definedName>
    <definedName name="Bbouw" localSheetId="49">'47'!$V$3</definedName>
    <definedName name="Bbouw" localSheetId="50">'48'!$V$3</definedName>
    <definedName name="Bbouw" localSheetId="51">'49'!$V$3</definedName>
    <definedName name="Bbouw" localSheetId="7">'5'!$V$3</definedName>
    <definedName name="Bbouw" localSheetId="52">'50'!$V$3</definedName>
    <definedName name="Bbouw" localSheetId="53">'51'!$V$3</definedName>
    <definedName name="Bbouw" localSheetId="54">'52'!$V$3</definedName>
    <definedName name="Bbouw" localSheetId="55">'53'!$V$3</definedName>
    <definedName name="Bbouw" localSheetId="56">'54'!$V$3</definedName>
    <definedName name="Bbouw" localSheetId="57">'55'!$V$3</definedName>
    <definedName name="Bbouw" localSheetId="58">'56'!$V$3</definedName>
    <definedName name="Bbouw" localSheetId="59">'57'!$V$3</definedName>
    <definedName name="Bbouw" localSheetId="60">'58'!$V$3</definedName>
    <definedName name="Bbouw" localSheetId="61">'59'!$V$3</definedName>
    <definedName name="Bbouw" localSheetId="8">'6'!$V$3</definedName>
    <definedName name="Bbouw" localSheetId="62">'60'!$V$3</definedName>
    <definedName name="Bbouw" localSheetId="63">'61'!$V$3</definedName>
    <definedName name="Bbouw" localSheetId="64">'62'!$V$3</definedName>
    <definedName name="Bbouw" localSheetId="65">'63'!$V$3</definedName>
    <definedName name="Bbouw" localSheetId="66">'64'!$V$3</definedName>
    <definedName name="Bbouw" localSheetId="67">'65'!$V$3</definedName>
    <definedName name="Bbouw" localSheetId="68">'66'!$V$3</definedName>
    <definedName name="Bbouw" localSheetId="69">'67'!$V$3</definedName>
    <definedName name="Bbouw" localSheetId="70">'68'!$V$3</definedName>
    <definedName name="Bbouw" localSheetId="71">'69'!$V$3</definedName>
    <definedName name="Bbouw" localSheetId="9">'7'!$V$3</definedName>
    <definedName name="Bbouw" localSheetId="72">'70'!$V$3</definedName>
    <definedName name="Bbouw" localSheetId="10">'8'!$V$3</definedName>
    <definedName name="Bbouw" localSheetId="11">'9'!$V$3</definedName>
    <definedName name="BbouwNT" localSheetId="3">'1'!$T$4</definedName>
    <definedName name="BbouwNT" localSheetId="12">'10'!$T$4</definedName>
    <definedName name="BbouwNT" localSheetId="13">'11'!$T$4</definedName>
    <definedName name="BbouwNT" localSheetId="14">'12'!$T$4</definedName>
    <definedName name="BbouwNT" localSheetId="15">'13'!$T$4</definedName>
    <definedName name="BbouwNT" localSheetId="16">'14'!$T$4</definedName>
    <definedName name="BbouwNT" localSheetId="17">'15'!$T$4</definedName>
    <definedName name="BbouwNT" localSheetId="18">'16'!$T$4</definedName>
    <definedName name="BbouwNT" localSheetId="19">'17'!$T$4</definedName>
    <definedName name="BbouwNT" localSheetId="20">'18'!$T$4</definedName>
    <definedName name="BbouwNT" localSheetId="21">'19'!$T$4</definedName>
    <definedName name="BbouwNT" localSheetId="4">'2'!$T$4</definedName>
    <definedName name="BbouwNT" localSheetId="22">'20'!$T$4</definedName>
    <definedName name="BbouwNT" localSheetId="23">'21'!$T$4</definedName>
    <definedName name="BbouwNT" localSheetId="24">'22'!$T$4</definedName>
    <definedName name="BbouwNT" localSheetId="25">'23'!$T$4</definedName>
    <definedName name="BbouwNT" localSheetId="26">'24'!$T$4</definedName>
    <definedName name="BbouwNT" localSheetId="27">'25'!$T$4</definedName>
    <definedName name="BbouwNT" localSheetId="28">'26'!$T$4</definedName>
    <definedName name="BbouwNT" localSheetId="29">'27'!$T$4</definedName>
    <definedName name="BbouwNT" localSheetId="30">'28'!$T$4</definedName>
    <definedName name="BbouwNT" localSheetId="31">'29'!$T$4</definedName>
    <definedName name="BbouwNT" localSheetId="5">'3'!$T$4</definedName>
    <definedName name="BbouwNT" localSheetId="32">'30'!$T$4</definedName>
    <definedName name="BbouwNT" localSheetId="33">'31'!$T$4</definedName>
    <definedName name="BbouwNT" localSheetId="34">'32'!$T$4</definedName>
    <definedName name="BbouwNT" localSheetId="35">'33'!$T$4</definedName>
    <definedName name="BbouwNT" localSheetId="36">'34'!$T$4</definedName>
    <definedName name="BbouwNT" localSheetId="37">'35'!$T$4</definedName>
    <definedName name="BbouwNT" localSheetId="38">'36'!$T$4</definedName>
    <definedName name="BbouwNT" localSheetId="39">'37'!$T$4</definedName>
    <definedName name="BbouwNT" localSheetId="40">'38'!$T$4</definedName>
    <definedName name="BbouwNT" localSheetId="41">'39'!$T$4</definedName>
    <definedName name="BbouwNT" localSheetId="6">'4'!$T$4</definedName>
    <definedName name="BbouwNT" localSheetId="42">'40'!$T$4</definedName>
    <definedName name="BbouwNT" localSheetId="43">'41'!$T$4</definedName>
    <definedName name="BbouwNT" localSheetId="44">'42'!$T$4</definedName>
    <definedName name="BbouwNT" localSheetId="45">'43'!$T$4</definedName>
    <definedName name="BbouwNT" localSheetId="46">'44'!$T$4</definedName>
    <definedName name="BbouwNT" localSheetId="47">'45'!$T$4</definedName>
    <definedName name="BbouwNT" localSheetId="48">'46'!$T$4</definedName>
    <definedName name="BbouwNT" localSheetId="49">'47'!$T$4</definedName>
    <definedName name="BbouwNT" localSheetId="50">'48'!$T$4</definedName>
    <definedName name="BbouwNT" localSheetId="51">'49'!$T$4</definedName>
    <definedName name="BbouwNT" localSheetId="7">'5'!$T$4</definedName>
    <definedName name="BbouwNT" localSheetId="52">'50'!$T$4</definedName>
    <definedName name="BbouwNT" localSheetId="53">'51'!$T$4</definedName>
    <definedName name="BbouwNT" localSheetId="54">'52'!$T$4</definedName>
    <definedName name="BbouwNT" localSheetId="55">'53'!$T$4</definedName>
    <definedName name="BbouwNT" localSheetId="56">'54'!$T$4</definedName>
    <definedName name="BbouwNT" localSheetId="57">'55'!$T$4</definedName>
    <definedName name="BbouwNT" localSheetId="58">'56'!$T$4</definedName>
    <definedName name="BbouwNT" localSheetId="59">'57'!$T$4</definedName>
    <definedName name="BbouwNT" localSheetId="60">'58'!$T$4</definedName>
    <definedName name="BbouwNT" localSheetId="61">'59'!$T$4</definedName>
    <definedName name="BbouwNT" localSheetId="8">'6'!$T$4</definedName>
    <definedName name="BbouwNT" localSheetId="62">'60'!$T$4</definedName>
    <definedName name="BbouwNT" localSheetId="63">'61'!$T$4</definedName>
    <definedName name="BbouwNT" localSheetId="64">'62'!$T$4</definedName>
    <definedName name="BbouwNT" localSheetId="65">'63'!$T$4</definedName>
    <definedName name="BbouwNT" localSheetId="66">'64'!$T$4</definedName>
    <definedName name="BbouwNT" localSheetId="67">'65'!$T$4</definedName>
    <definedName name="BbouwNT" localSheetId="68">'66'!$T$4</definedName>
    <definedName name="BbouwNT" localSheetId="69">'67'!$T$4</definedName>
    <definedName name="BbouwNT" localSheetId="70">'68'!$T$4</definedName>
    <definedName name="BbouwNT" localSheetId="71">'69'!$T$4</definedName>
    <definedName name="BbouwNT" localSheetId="9">'7'!$T$4</definedName>
    <definedName name="BbouwNT" localSheetId="72">'70'!$T$4</definedName>
    <definedName name="BbouwNT" localSheetId="10">'8'!$T$4</definedName>
    <definedName name="BbouwNT" localSheetId="11">'9'!$T$4</definedName>
    <definedName name="Bgras" localSheetId="3">'1'!$R$3</definedName>
    <definedName name="Bgras" localSheetId="12">'10'!$R$3</definedName>
    <definedName name="Bgras" localSheetId="13">'11'!$R$3</definedName>
    <definedName name="Bgras" localSheetId="14">'12'!$R$3</definedName>
    <definedName name="Bgras" localSheetId="15">'13'!$R$3</definedName>
    <definedName name="Bgras" localSheetId="16">'14'!$R$3</definedName>
    <definedName name="Bgras" localSheetId="17">'15'!$R$3</definedName>
    <definedName name="Bgras" localSheetId="18">'16'!$R$3</definedName>
    <definedName name="Bgras" localSheetId="19">'17'!$R$3</definedName>
    <definedName name="Bgras" localSheetId="20">'18'!$R$3</definedName>
    <definedName name="Bgras" localSheetId="21">'19'!$R$3</definedName>
    <definedName name="Bgras" localSheetId="4">'2'!$R$3</definedName>
    <definedName name="Bgras" localSheetId="22">'20'!$R$3</definedName>
    <definedName name="Bgras" localSheetId="23">'21'!$R$3</definedName>
    <definedName name="Bgras" localSheetId="24">'22'!$R$3</definedName>
    <definedName name="Bgras" localSheetId="25">'23'!$R$3</definedName>
    <definedName name="Bgras" localSheetId="26">'24'!$R$3</definedName>
    <definedName name="Bgras" localSheetId="27">'25'!$R$3</definedName>
    <definedName name="Bgras" localSheetId="28">'26'!$R$3</definedName>
    <definedName name="Bgras" localSheetId="29">'27'!$R$3</definedName>
    <definedName name="Bgras" localSheetId="30">'28'!$R$3</definedName>
    <definedName name="Bgras" localSheetId="31">'29'!$R$3</definedName>
    <definedName name="Bgras" localSheetId="5">'3'!$R$3</definedName>
    <definedName name="Bgras" localSheetId="32">'30'!$R$3</definedName>
    <definedName name="Bgras" localSheetId="33">'31'!$R$3</definedName>
    <definedName name="Bgras" localSheetId="34">'32'!$R$3</definedName>
    <definedName name="Bgras" localSheetId="35">'33'!$R$3</definedName>
    <definedName name="Bgras" localSheetId="36">'34'!$R$3</definedName>
    <definedName name="Bgras" localSheetId="37">'35'!$R$3</definedName>
    <definedName name="Bgras" localSheetId="38">'36'!$R$3</definedName>
    <definedName name="Bgras" localSheetId="39">'37'!$R$3</definedName>
    <definedName name="Bgras" localSheetId="40">'38'!$R$3</definedName>
    <definedName name="Bgras" localSheetId="41">'39'!$R$3</definedName>
    <definedName name="Bgras" localSheetId="6">'4'!$R$3</definedName>
    <definedName name="Bgras" localSheetId="42">'40'!$R$3</definedName>
    <definedName name="Bgras" localSheetId="43">'41'!$R$3</definedName>
    <definedName name="Bgras" localSheetId="44">'42'!$R$3</definedName>
    <definedName name="Bgras" localSheetId="45">'43'!$R$3</definedName>
    <definedName name="Bgras" localSheetId="46">'44'!$R$3</definedName>
    <definedName name="Bgras" localSheetId="47">'45'!$R$3</definedName>
    <definedName name="Bgras" localSheetId="48">'46'!$R$3</definedName>
    <definedName name="Bgras" localSheetId="49">'47'!$R$3</definedName>
    <definedName name="Bgras" localSheetId="50">'48'!$R$3</definedName>
    <definedName name="Bgras" localSheetId="51">'49'!$R$3</definedName>
    <definedName name="Bgras" localSheetId="7">'5'!$R$3</definedName>
    <definedName name="Bgras" localSheetId="52">'50'!$R$3</definedName>
    <definedName name="Bgras" localSheetId="53">'51'!$R$3</definedName>
    <definedName name="Bgras" localSheetId="54">'52'!$R$3</definedName>
    <definedName name="Bgras" localSheetId="55">'53'!$R$3</definedName>
    <definedName name="Bgras" localSheetId="56">'54'!$R$3</definedName>
    <definedName name="Bgras" localSheetId="57">'55'!$R$3</definedName>
    <definedName name="Bgras" localSheetId="58">'56'!$R$3</definedName>
    <definedName name="Bgras" localSheetId="59">'57'!$R$3</definedName>
    <definedName name="Bgras" localSheetId="60">'58'!$R$3</definedName>
    <definedName name="Bgras" localSheetId="61">'59'!$R$3</definedName>
    <definedName name="Bgras" localSheetId="8">'6'!$R$3</definedName>
    <definedName name="Bgras" localSheetId="62">'60'!$R$3</definedName>
    <definedName name="Bgras" localSheetId="63">'61'!$R$3</definedName>
    <definedName name="Bgras" localSheetId="64">'62'!$R$3</definedName>
    <definedName name="Bgras" localSheetId="65">'63'!$R$3</definedName>
    <definedName name="Bgras" localSheetId="66">'64'!$R$3</definedName>
    <definedName name="Bgras" localSheetId="67">'65'!$R$3</definedName>
    <definedName name="Bgras" localSheetId="68">'66'!$R$3</definedName>
    <definedName name="Bgras" localSheetId="69">'67'!$R$3</definedName>
    <definedName name="Bgras" localSheetId="70">'68'!$R$3</definedName>
    <definedName name="Bgras" localSheetId="71">'69'!$R$3</definedName>
    <definedName name="Bgras" localSheetId="9">'7'!$R$3</definedName>
    <definedName name="Bgras" localSheetId="72">'70'!$R$3</definedName>
    <definedName name="Bgras" localSheetId="10">'8'!$R$3</definedName>
    <definedName name="Bgras" localSheetId="11">'9'!$R$3</definedName>
    <definedName name="BgrasNT" localSheetId="3">'1'!$P$4</definedName>
    <definedName name="BgrasNT" localSheetId="12">'10'!$P$4</definedName>
    <definedName name="BgrasNT" localSheetId="13">'11'!$P$4</definedName>
    <definedName name="BgrasNT" localSheetId="14">'12'!$P$4</definedName>
    <definedName name="BgrasNT" localSheetId="15">'13'!$P$4</definedName>
    <definedName name="BgrasNT" localSheetId="16">'14'!$P$4</definedName>
    <definedName name="BgrasNT" localSheetId="17">'15'!$P$4</definedName>
    <definedName name="BgrasNT" localSheetId="18">'16'!$P$4</definedName>
    <definedName name="BgrasNT" localSheetId="19">'17'!$P$4</definedName>
    <definedName name="BgrasNT" localSheetId="20">'18'!$P$4</definedName>
    <definedName name="BgrasNT" localSheetId="21">'19'!$P$4</definedName>
    <definedName name="BgrasNT" localSheetId="4">'2'!$P$4</definedName>
    <definedName name="BgrasNT" localSheetId="22">'20'!$P$4</definedName>
    <definedName name="BgrasNT" localSheetId="23">'21'!$P$4</definedName>
    <definedName name="BgrasNT" localSheetId="24">'22'!$P$4</definedName>
    <definedName name="BgrasNT" localSheetId="25">'23'!$P$4</definedName>
    <definedName name="BgrasNT" localSheetId="26">'24'!$P$4</definedName>
    <definedName name="BgrasNT" localSheetId="27">'25'!$P$4</definedName>
    <definedName name="BgrasNT" localSheetId="28">'26'!$P$4</definedName>
    <definedName name="BgrasNT" localSheetId="29">'27'!$P$4</definedName>
    <definedName name="BgrasNT" localSheetId="30">'28'!$P$4</definedName>
    <definedName name="BgrasNT" localSheetId="31">'29'!$P$4</definedName>
    <definedName name="BgrasNT" localSheetId="5">'3'!$P$4</definedName>
    <definedName name="BgrasNT" localSheetId="32">'30'!$P$4</definedName>
    <definedName name="BgrasNT" localSheetId="33">'31'!$P$4</definedName>
    <definedName name="BgrasNT" localSheetId="34">'32'!$P$4</definedName>
    <definedName name="BgrasNT" localSheetId="35">'33'!$P$4</definedName>
    <definedName name="BgrasNT" localSheetId="36">'34'!$P$4</definedName>
    <definedName name="BgrasNT" localSheetId="37">'35'!$P$4</definedName>
    <definedName name="BgrasNT" localSheetId="38">'36'!$P$4</definedName>
    <definedName name="BgrasNT" localSheetId="39">'37'!$P$4</definedName>
    <definedName name="BgrasNT" localSheetId="40">'38'!$P$4</definedName>
    <definedName name="BgrasNT" localSheetId="41">'39'!$P$4</definedName>
    <definedName name="BgrasNT" localSheetId="6">'4'!$P$4</definedName>
    <definedName name="BgrasNT" localSheetId="42">'40'!$P$4</definedName>
    <definedName name="BgrasNT" localSheetId="43">'41'!$P$4</definedName>
    <definedName name="BgrasNT" localSheetId="44">'42'!$P$4</definedName>
    <definedName name="BgrasNT" localSheetId="45">'43'!$P$4</definedName>
    <definedName name="BgrasNT" localSheetId="46">'44'!$P$4</definedName>
    <definedName name="BgrasNT" localSheetId="47">'45'!$P$4</definedName>
    <definedName name="BgrasNT" localSheetId="48">'46'!$P$4</definedName>
    <definedName name="BgrasNT" localSheetId="49">'47'!$P$4</definedName>
    <definedName name="BgrasNT" localSheetId="50">'48'!$P$4</definedName>
    <definedName name="BgrasNT" localSheetId="51">'49'!$P$4</definedName>
    <definedName name="BgrasNT" localSheetId="7">'5'!$P$4</definedName>
    <definedName name="BgrasNT" localSheetId="52">'50'!$P$4</definedName>
    <definedName name="BgrasNT" localSheetId="53">'51'!$P$4</definedName>
    <definedName name="BgrasNT" localSheetId="54">'52'!$P$4</definedName>
    <definedName name="BgrasNT" localSheetId="55">'53'!$P$4</definedName>
    <definedName name="BgrasNT" localSheetId="56">'54'!$P$4</definedName>
    <definedName name="BgrasNT" localSheetId="57">'55'!$P$4</definedName>
    <definedName name="BgrasNT" localSheetId="58">'56'!$P$4</definedName>
    <definedName name="BgrasNT" localSheetId="59">'57'!$P$4</definedName>
    <definedName name="BgrasNT" localSheetId="60">'58'!$P$4</definedName>
    <definedName name="BgrasNT" localSheetId="61">'59'!$P$4</definedName>
    <definedName name="BgrasNT" localSheetId="8">'6'!$P$4</definedName>
    <definedName name="BgrasNT" localSheetId="62">'60'!$P$4</definedName>
    <definedName name="BgrasNT" localSheetId="63">'61'!$P$4</definedName>
    <definedName name="BgrasNT" localSheetId="64">'62'!$P$4</definedName>
    <definedName name="BgrasNT" localSheetId="65">'63'!$P$4</definedName>
    <definedName name="BgrasNT" localSheetId="66">'64'!$P$4</definedName>
    <definedName name="BgrasNT" localSheetId="67">'65'!$P$4</definedName>
    <definedName name="BgrasNT" localSheetId="68">'66'!$P$4</definedName>
    <definedName name="BgrasNT" localSheetId="69">'67'!$P$4</definedName>
    <definedName name="BgrasNT" localSheetId="70">'68'!$P$4</definedName>
    <definedName name="BgrasNT" localSheetId="71">'69'!$P$4</definedName>
    <definedName name="BgrasNT" localSheetId="9">'7'!$P$4</definedName>
    <definedName name="BgrasNT" localSheetId="72">'70'!$P$4</definedName>
    <definedName name="BgrasNT" localSheetId="10">'8'!$P$4</definedName>
    <definedName name="BgrasNT" localSheetId="11">'9'!$P$4</definedName>
    <definedName name="Cbouw" localSheetId="3">'1'!$V$4</definedName>
    <definedName name="Cbouw" localSheetId="12">'10'!$V$4</definedName>
    <definedName name="Cbouw" localSheetId="13">'11'!$V$4</definedName>
    <definedName name="Cbouw" localSheetId="14">'12'!$V$4</definedName>
    <definedName name="Cbouw" localSheetId="15">'13'!$V$4</definedName>
    <definedName name="Cbouw" localSheetId="16">'14'!$V$4</definedName>
    <definedName name="Cbouw" localSheetId="17">'15'!$V$4</definedName>
    <definedName name="Cbouw" localSheetId="18">'16'!$V$4</definedName>
    <definedName name="Cbouw" localSheetId="19">'17'!$V$4</definedName>
    <definedName name="Cbouw" localSheetId="20">'18'!$V$4</definedName>
    <definedName name="Cbouw" localSheetId="21">'19'!$V$4</definedName>
    <definedName name="Cbouw" localSheetId="4">'2'!$V$4</definedName>
    <definedName name="Cbouw" localSheetId="22">'20'!$V$4</definedName>
    <definedName name="Cbouw" localSheetId="23">'21'!$V$4</definedName>
    <definedName name="Cbouw" localSheetId="24">'22'!$V$4</definedName>
    <definedName name="Cbouw" localSheetId="25">'23'!$V$4</definedName>
    <definedName name="Cbouw" localSheetId="26">'24'!$V$4</definedName>
    <definedName name="Cbouw" localSheetId="27">'25'!$V$4</definedName>
    <definedName name="Cbouw" localSheetId="28">'26'!$V$4</definedName>
    <definedName name="Cbouw" localSheetId="29">'27'!$V$4</definedName>
    <definedName name="Cbouw" localSheetId="30">'28'!$V$4</definedName>
    <definedName name="Cbouw" localSheetId="31">'29'!$V$4</definedName>
    <definedName name="Cbouw" localSheetId="5">'3'!$V$4</definedName>
    <definedName name="Cbouw" localSheetId="32">'30'!$V$4</definedName>
    <definedName name="Cbouw" localSheetId="33">'31'!$V$4</definedName>
    <definedName name="Cbouw" localSheetId="34">'32'!$V$4</definedName>
    <definedName name="Cbouw" localSheetId="35">'33'!$V$4</definedName>
    <definedName name="Cbouw" localSheetId="36">'34'!$V$4</definedName>
    <definedName name="Cbouw" localSheetId="37">'35'!$V$4</definedName>
    <definedName name="Cbouw" localSheetId="38">'36'!$V$4</definedName>
    <definedName name="Cbouw" localSheetId="39">'37'!$V$4</definedName>
    <definedName name="Cbouw" localSheetId="40">'38'!$V$4</definedName>
    <definedName name="Cbouw" localSheetId="41">'39'!$V$4</definedName>
    <definedName name="Cbouw" localSheetId="6">'4'!$V$4</definedName>
    <definedName name="Cbouw" localSheetId="42">'40'!$V$4</definedName>
    <definedName name="Cbouw" localSheetId="43">'41'!$V$4</definedName>
    <definedName name="Cbouw" localSheetId="44">'42'!$V$4</definedName>
    <definedName name="Cbouw" localSheetId="45">'43'!$V$4</definedName>
    <definedName name="Cbouw" localSheetId="46">'44'!$V$4</definedName>
    <definedName name="Cbouw" localSheetId="47">'45'!$V$4</definedName>
    <definedName name="Cbouw" localSheetId="48">'46'!$V$4</definedName>
    <definedName name="Cbouw" localSheetId="49">'47'!$V$4</definedName>
    <definedName name="Cbouw" localSheetId="50">'48'!$V$4</definedName>
    <definedName name="Cbouw" localSheetId="51">'49'!$V$4</definedName>
    <definedName name="Cbouw" localSheetId="7">'5'!$V$4</definedName>
    <definedName name="Cbouw" localSheetId="52">'50'!$V$4</definedName>
    <definedName name="Cbouw" localSheetId="53">'51'!$V$4</definedName>
    <definedName name="Cbouw" localSheetId="54">'52'!$V$4</definedName>
    <definedName name="Cbouw" localSheetId="55">'53'!$V$4</definedName>
    <definedName name="Cbouw" localSheetId="56">'54'!$V$4</definedName>
    <definedName name="Cbouw" localSheetId="57">'55'!$V$4</definedName>
    <definedName name="Cbouw" localSheetId="58">'56'!$V$4</definedName>
    <definedName name="Cbouw" localSheetId="59">'57'!$V$4</definedName>
    <definedName name="Cbouw" localSheetId="60">'58'!$V$4</definedName>
    <definedName name="Cbouw" localSheetId="61">'59'!$V$4</definedName>
    <definedName name="Cbouw" localSheetId="8">'6'!$V$4</definedName>
    <definedName name="Cbouw" localSheetId="62">'60'!$V$4</definedName>
    <definedName name="Cbouw" localSheetId="63">'61'!$V$4</definedName>
    <definedName name="Cbouw" localSheetId="64">'62'!$V$4</definedName>
    <definedName name="Cbouw" localSheetId="65">'63'!$V$4</definedName>
    <definedName name="Cbouw" localSheetId="66">'64'!$V$4</definedName>
    <definedName name="Cbouw" localSheetId="67">'65'!$V$4</definedName>
    <definedName name="Cbouw" localSheetId="68">'66'!$V$4</definedName>
    <definedName name="Cbouw" localSheetId="69">'67'!$V$4</definedName>
    <definedName name="Cbouw" localSheetId="70">'68'!$V$4</definedName>
    <definedName name="Cbouw" localSheetId="71">'69'!$V$4</definedName>
    <definedName name="Cbouw" localSheetId="9">'7'!$V$4</definedName>
    <definedName name="Cbouw" localSheetId="72">'70'!$V$4</definedName>
    <definedName name="Cbouw" localSheetId="10">'8'!$V$4</definedName>
    <definedName name="Cbouw" localSheetId="11">'9'!$V$4</definedName>
    <definedName name="CbouwNT" localSheetId="3">'1'!$T$5</definedName>
    <definedName name="CbouwNT" localSheetId="12">'10'!$T$5</definedName>
    <definedName name="CbouwNT" localSheetId="13">'11'!$T$5</definedName>
    <definedName name="CbouwNT" localSheetId="14">'12'!$T$5</definedName>
    <definedName name="CbouwNT" localSheetId="15">'13'!$T$5</definedName>
    <definedName name="CbouwNT" localSheetId="16">'14'!$T$5</definedName>
    <definedName name="CbouwNT" localSheetId="17">'15'!$T$5</definedName>
    <definedName name="CbouwNT" localSheetId="18">'16'!$T$5</definedName>
    <definedName name="CbouwNT" localSheetId="19">'17'!$T$5</definedName>
    <definedName name="CbouwNT" localSheetId="20">'18'!$T$5</definedName>
    <definedName name="CbouwNT" localSheetId="21">'19'!$T$5</definedName>
    <definedName name="CbouwNT" localSheetId="4">'2'!$T$5</definedName>
    <definedName name="CbouwNT" localSheetId="22">'20'!$T$5</definedName>
    <definedName name="CbouwNT" localSheetId="23">'21'!$T$5</definedName>
    <definedName name="CbouwNT" localSheetId="24">'22'!$T$5</definedName>
    <definedName name="CbouwNT" localSheetId="25">'23'!$T$5</definedName>
    <definedName name="CbouwNT" localSheetId="26">'24'!$T$5</definedName>
    <definedName name="CbouwNT" localSheetId="27">'25'!$T$5</definedName>
    <definedName name="CbouwNT" localSheetId="28">'26'!$T$5</definedName>
    <definedName name="CbouwNT" localSheetId="29">'27'!$T$5</definedName>
    <definedName name="CbouwNT" localSheetId="30">'28'!$T$5</definedName>
    <definedName name="CbouwNT" localSheetId="31">'29'!$T$5</definedName>
    <definedName name="CbouwNT" localSheetId="5">'3'!$T$5</definedName>
    <definedName name="CbouwNT" localSheetId="32">'30'!$T$5</definedName>
    <definedName name="CbouwNT" localSheetId="33">'31'!$T$5</definedName>
    <definedName name="CbouwNT" localSheetId="34">'32'!$T$5</definedName>
    <definedName name="CbouwNT" localSheetId="35">'33'!$T$5</definedName>
    <definedName name="CbouwNT" localSheetId="36">'34'!$T$5</definedName>
    <definedName name="CbouwNT" localSheetId="37">'35'!$T$5</definedName>
    <definedName name="CbouwNT" localSheetId="38">'36'!$T$5</definedName>
    <definedName name="CbouwNT" localSheetId="39">'37'!$T$5</definedName>
    <definedName name="CbouwNT" localSheetId="40">'38'!$T$5</definedName>
    <definedName name="CbouwNT" localSheetId="41">'39'!$T$5</definedName>
    <definedName name="CbouwNT" localSheetId="6">'4'!$T$5</definedName>
    <definedName name="CbouwNT" localSheetId="42">'40'!$T$5</definedName>
    <definedName name="CbouwNT" localSheetId="43">'41'!$T$5</definedName>
    <definedName name="CbouwNT" localSheetId="44">'42'!$T$5</definedName>
    <definedName name="CbouwNT" localSheetId="45">'43'!$T$5</definedName>
    <definedName name="CbouwNT" localSheetId="46">'44'!$T$5</definedName>
    <definedName name="CbouwNT" localSheetId="47">'45'!$T$5</definedName>
    <definedName name="CbouwNT" localSheetId="48">'46'!$T$5</definedName>
    <definedName name="CbouwNT" localSheetId="49">'47'!$T$5</definedName>
    <definedName name="CbouwNT" localSheetId="50">'48'!$T$5</definedName>
    <definedName name="CbouwNT" localSheetId="51">'49'!$T$5</definedName>
    <definedName name="CbouwNT" localSheetId="7">'5'!$T$5</definedName>
    <definedName name="CbouwNT" localSheetId="52">'50'!$T$5</definedName>
    <definedName name="CbouwNT" localSheetId="53">'51'!$T$5</definedName>
    <definedName name="CbouwNT" localSheetId="54">'52'!$T$5</definedName>
    <definedName name="CbouwNT" localSheetId="55">'53'!$T$5</definedName>
    <definedName name="CbouwNT" localSheetId="56">'54'!$T$5</definedName>
    <definedName name="CbouwNT" localSheetId="57">'55'!$T$5</definedName>
    <definedName name="CbouwNT" localSheetId="58">'56'!$T$5</definedName>
    <definedName name="CbouwNT" localSheetId="59">'57'!$T$5</definedName>
    <definedName name="CbouwNT" localSheetId="60">'58'!$T$5</definedName>
    <definedName name="CbouwNT" localSheetId="61">'59'!$T$5</definedName>
    <definedName name="CbouwNT" localSheetId="8">'6'!$T$5</definedName>
    <definedName name="CbouwNT" localSheetId="62">'60'!$T$5</definedName>
    <definedName name="CbouwNT" localSheetId="63">'61'!$T$5</definedName>
    <definedName name="CbouwNT" localSheetId="64">'62'!$T$5</definedName>
    <definedName name="CbouwNT" localSheetId="65">'63'!$T$5</definedName>
    <definedName name="CbouwNT" localSheetId="66">'64'!$T$5</definedName>
    <definedName name="CbouwNT" localSheetId="67">'65'!$T$5</definedName>
    <definedName name="CbouwNT" localSheetId="68">'66'!$T$5</definedName>
    <definedName name="CbouwNT" localSheetId="69">'67'!$T$5</definedName>
    <definedName name="CbouwNT" localSheetId="70">'68'!$T$5</definedName>
    <definedName name="CbouwNT" localSheetId="71">'69'!$T$5</definedName>
    <definedName name="CbouwNT" localSheetId="9">'7'!$T$5</definedName>
    <definedName name="CbouwNT" localSheetId="72">'70'!$T$5</definedName>
    <definedName name="CbouwNT" localSheetId="10">'8'!$T$5</definedName>
    <definedName name="CbouwNT" localSheetId="11">'9'!$T$5</definedName>
    <definedName name="Cgras" localSheetId="3">'1'!$R$4</definedName>
    <definedName name="Cgras" localSheetId="12">'10'!$R$4</definedName>
    <definedName name="Cgras" localSheetId="13">'11'!$R$4</definedName>
    <definedName name="Cgras" localSheetId="14">'12'!$R$4</definedName>
    <definedName name="Cgras" localSheetId="15">'13'!$R$4</definedName>
    <definedName name="Cgras" localSheetId="16">'14'!$R$4</definedName>
    <definedName name="Cgras" localSheetId="17">'15'!$R$4</definedName>
    <definedName name="Cgras" localSheetId="18">'16'!$R$4</definedName>
    <definedName name="Cgras" localSheetId="19">'17'!$R$4</definedName>
    <definedName name="Cgras" localSheetId="20">'18'!$R$4</definedName>
    <definedName name="Cgras" localSheetId="21">'19'!$R$4</definedName>
    <definedName name="Cgras" localSheetId="4">'2'!$R$4</definedName>
    <definedName name="Cgras" localSheetId="22">'20'!$R$4</definedName>
    <definedName name="Cgras" localSheetId="23">'21'!$R$4</definedName>
    <definedName name="Cgras" localSheetId="24">'22'!$R$4</definedName>
    <definedName name="Cgras" localSheetId="25">'23'!$R$4</definedName>
    <definedName name="Cgras" localSheetId="26">'24'!$R$4</definedName>
    <definedName name="Cgras" localSheetId="27">'25'!$R$4</definedName>
    <definedName name="Cgras" localSheetId="28">'26'!$R$4</definedName>
    <definedName name="Cgras" localSheetId="29">'27'!$R$4</definedName>
    <definedName name="Cgras" localSheetId="30">'28'!$R$4</definedName>
    <definedName name="Cgras" localSheetId="31">'29'!$R$4</definedName>
    <definedName name="Cgras" localSheetId="5">'3'!$R$4</definedName>
    <definedName name="Cgras" localSheetId="32">'30'!$R$4</definedName>
    <definedName name="Cgras" localSheetId="33">'31'!$R$4</definedName>
    <definedName name="Cgras" localSheetId="34">'32'!$R$4</definedName>
    <definedName name="Cgras" localSheetId="35">'33'!$R$4</definedName>
    <definedName name="Cgras" localSheetId="36">'34'!$R$4</definedName>
    <definedName name="Cgras" localSheetId="37">'35'!$R$4</definedName>
    <definedName name="Cgras" localSheetId="38">'36'!$R$4</definedName>
    <definedName name="Cgras" localSheetId="39">'37'!$R$4</definedName>
    <definedName name="Cgras" localSheetId="40">'38'!$R$4</definedName>
    <definedName name="Cgras" localSheetId="41">'39'!$R$4</definedName>
    <definedName name="Cgras" localSheetId="6">'4'!$R$4</definedName>
    <definedName name="Cgras" localSheetId="42">'40'!$R$4</definedName>
    <definedName name="Cgras" localSheetId="43">'41'!$R$4</definedName>
    <definedName name="Cgras" localSheetId="44">'42'!$R$4</definedName>
    <definedName name="Cgras" localSheetId="45">'43'!$R$4</definedName>
    <definedName name="Cgras" localSheetId="46">'44'!$R$4</definedName>
    <definedName name="Cgras" localSheetId="47">'45'!$R$4</definedName>
    <definedName name="Cgras" localSheetId="48">'46'!$R$4</definedName>
    <definedName name="Cgras" localSheetId="49">'47'!$R$4</definedName>
    <definedName name="Cgras" localSheetId="50">'48'!$R$4</definedName>
    <definedName name="Cgras" localSheetId="51">'49'!$R$4</definedName>
    <definedName name="Cgras" localSheetId="7">'5'!$R$4</definedName>
    <definedName name="Cgras" localSheetId="52">'50'!$R$4</definedName>
    <definedName name="Cgras" localSheetId="53">'51'!$R$4</definedName>
    <definedName name="Cgras" localSheetId="54">'52'!$R$4</definedName>
    <definedName name="Cgras" localSheetId="55">'53'!$R$4</definedName>
    <definedName name="Cgras" localSheetId="56">'54'!$R$4</definedName>
    <definedName name="Cgras" localSheetId="57">'55'!$R$4</definedName>
    <definedName name="Cgras" localSheetId="58">'56'!$R$4</definedName>
    <definedName name="Cgras" localSheetId="59">'57'!$R$4</definedName>
    <definedName name="Cgras" localSheetId="60">'58'!$R$4</definedName>
    <definedName name="Cgras" localSheetId="61">'59'!$R$4</definedName>
    <definedName name="Cgras" localSheetId="8">'6'!$R$4</definedName>
    <definedName name="Cgras" localSheetId="62">'60'!$R$4</definedName>
    <definedName name="Cgras" localSheetId="63">'61'!$R$4</definedName>
    <definedName name="Cgras" localSheetId="64">'62'!$R$4</definedName>
    <definedName name="Cgras" localSheetId="65">'63'!$R$4</definedName>
    <definedName name="Cgras" localSheetId="66">'64'!$R$4</definedName>
    <definedName name="Cgras" localSheetId="67">'65'!$R$4</definedName>
    <definedName name="Cgras" localSheetId="68">'66'!$R$4</definedName>
    <definedName name="Cgras" localSheetId="69">'67'!$R$4</definedName>
    <definedName name="Cgras" localSheetId="70">'68'!$R$4</definedName>
    <definedName name="Cgras" localSheetId="71">'69'!$R$4</definedName>
    <definedName name="Cgras" localSheetId="9">'7'!$R$4</definedName>
    <definedName name="Cgras" localSheetId="72">'70'!$R$4</definedName>
    <definedName name="Cgras" localSheetId="10">'8'!$R$4</definedName>
    <definedName name="Cgras" localSheetId="11">'9'!$R$4</definedName>
    <definedName name="CgrasNT" localSheetId="3">'1'!$P$5</definedName>
    <definedName name="CgrasNT" localSheetId="12">'10'!$P$5</definedName>
    <definedName name="CgrasNT" localSheetId="13">'11'!$P$5</definedName>
    <definedName name="CgrasNT" localSheetId="14">'12'!$P$5</definedName>
    <definedName name="CgrasNT" localSheetId="15">'13'!$P$5</definedName>
    <definedName name="CgrasNT" localSheetId="16">'14'!$P$5</definedName>
    <definedName name="CgrasNT" localSheetId="17">'15'!$P$5</definedName>
    <definedName name="CgrasNT" localSheetId="18">'16'!$P$5</definedName>
    <definedName name="CgrasNT" localSheetId="19">'17'!$P$5</definedName>
    <definedName name="CgrasNT" localSheetId="20">'18'!$P$5</definedName>
    <definedName name="CgrasNT" localSheetId="21">'19'!$P$5</definedName>
    <definedName name="CgrasNT" localSheetId="4">'2'!$P$5</definedName>
    <definedName name="CgrasNT" localSheetId="22">'20'!$P$5</definedName>
    <definedName name="CgrasNT" localSheetId="23">'21'!$P$5</definedName>
    <definedName name="CgrasNT" localSheetId="24">'22'!$P$5</definedName>
    <definedName name="CgrasNT" localSheetId="25">'23'!$P$5</definedName>
    <definedName name="CgrasNT" localSheetId="26">'24'!$P$5</definedName>
    <definedName name="CgrasNT" localSheetId="27">'25'!$P$5</definedName>
    <definedName name="CgrasNT" localSheetId="28">'26'!$P$5</definedName>
    <definedName name="CgrasNT" localSheetId="29">'27'!$P$5</definedName>
    <definedName name="CgrasNT" localSheetId="30">'28'!$P$5</definedName>
    <definedName name="CgrasNT" localSheetId="31">'29'!$P$5</definedName>
    <definedName name="CgrasNT" localSheetId="5">'3'!$P$5</definedName>
    <definedName name="CgrasNT" localSheetId="32">'30'!$P$5</definedName>
    <definedName name="CgrasNT" localSheetId="33">'31'!$P$5</definedName>
    <definedName name="CgrasNT" localSheetId="34">'32'!$P$5</definedName>
    <definedName name="CgrasNT" localSheetId="35">'33'!$P$5</definedName>
    <definedName name="CgrasNT" localSheetId="36">'34'!$P$5</definedName>
    <definedName name="CgrasNT" localSheetId="37">'35'!$P$5</definedName>
    <definedName name="CgrasNT" localSheetId="38">'36'!$P$5</definedName>
    <definedName name="CgrasNT" localSheetId="39">'37'!$P$5</definedName>
    <definedName name="CgrasNT" localSheetId="40">'38'!$P$5</definedName>
    <definedName name="CgrasNT" localSheetId="41">'39'!$P$5</definedName>
    <definedName name="CgrasNT" localSheetId="6">'4'!$P$5</definedName>
    <definedName name="CgrasNT" localSheetId="42">'40'!$P$5</definedName>
    <definedName name="CgrasNT" localSheetId="43">'41'!$P$5</definedName>
    <definedName name="CgrasNT" localSheetId="44">'42'!$P$5</definedName>
    <definedName name="CgrasNT" localSheetId="45">'43'!$P$5</definedName>
    <definedName name="CgrasNT" localSheetId="46">'44'!$P$5</definedName>
    <definedName name="CgrasNT" localSheetId="47">'45'!$P$5</definedName>
    <definedName name="CgrasNT" localSheetId="48">'46'!$P$5</definedName>
    <definedName name="CgrasNT" localSheetId="49">'47'!$P$5</definedName>
    <definedName name="CgrasNT" localSheetId="50">'48'!$P$5</definedName>
    <definedName name="CgrasNT" localSheetId="51">'49'!$P$5</definedName>
    <definedName name="CgrasNT" localSheetId="7">'5'!$P$5</definedName>
    <definedName name="CgrasNT" localSheetId="52">'50'!$P$5</definedName>
    <definedName name="CgrasNT" localSheetId="53">'51'!$P$5</definedName>
    <definedName name="CgrasNT" localSheetId="54">'52'!$P$5</definedName>
    <definedName name="CgrasNT" localSheetId="55">'53'!$P$5</definedName>
    <definedName name="CgrasNT" localSheetId="56">'54'!$P$5</definedName>
    <definedName name="CgrasNT" localSheetId="57">'55'!$P$5</definedName>
    <definedName name="CgrasNT" localSheetId="58">'56'!$P$5</definedName>
    <definedName name="CgrasNT" localSheetId="59">'57'!$P$5</definedName>
    <definedName name="CgrasNT" localSheetId="60">'58'!$P$5</definedName>
    <definedName name="CgrasNT" localSheetId="61">'59'!$P$5</definedName>
    <definedName name="CgrasNT" localSheetId="8">'6'!$P$5</definedName>
    <definedName name="CgrasNT" localSheetId="62">'60'!$P$5</definedName>
    <definedName name="CgrasNT" localSheetId="63">'61'!$P$5</definedName>
    <definedName name="CgrasNT" localSheetId="64">'62'!$P$5</definedName>
    <definedName name="CgrasNT" localSheetId="65">'63'!$P$5</definedName>
    <definedName name="CgrasNT" localSheetId="66">'64'!$P$5</definedName>
    <definedName name="CgrasNT" localSheetId="67">'65'!$P$5</definedName>
    <definedName name="CgrasNT" localSheetId="68">'66'!$P$5</definedName>
    <definedName name="CgrasNT" localSheetId="69">'67'!$P$5</definedName>
    <definedName name="CgrasNT" localSheetId="70">'68'!$P$5</definedName>
    <definedName name="CgrasNT" localSheetId="71">'69'!$P$5</definedName>
    <definedName name="CgrasNT" localSheetId="9">'7'!$P$5</definedName>
    <definedName name="CgrasNT" localSheetId="72">'70'!$P$5</definedName>
    <definedName name="CgrasNT" localSheetId="10">'8'!$P$5</definedName>
    <definedName name="CgrasNT" localSheetId="11">'9'!$P$5</definedName>
    <definedName name="Dbouw" localSheetId="3">'1'!$V$5</definedName>
    <definedName name="Dbouw" localSheetId="12">'10'!$V$5</definedName>
    <definedName name="Dbouw" localSheetId="13">'11'!$V$5</definedName>
    <definedName name="Dbouw" localSheetId="14">'12'!$V$5</definedName>
    <definedName name="Dbouw" localSheetId="15">'13'!$V$5</definedName>
    <definedName name="Dbouw" localSheetId="16">'14'!$V$5</definedName>
    <definedName name="Dbouw" localSheetId="17">'15'!$V$5</definedName>
    <definedName name="Dbouw" localSheetId="18">'16'!$V$5</definedName>
    <definedName name="Dbouw" localSheetId="19">'17'!$V$5</definedName>
    <definedName name="Dbouw" localSheetId="20">'18'!$V$5</definedName>
    <definedName name="Dbouw" localSheetId="21">'19'!$V$5</definedName>
    <definedName name="Dbouw" localSheetId="4">'2'!$V$5</definedName>
    <definedName name="Dbouw" localSheetId="22">'20'!$V$5</definedName>
    <definedName name="Dbouw" localSheetId="23">'21'!$V$5</definedName>
    <definedName name="Dbouw" localSheetId="24">'22'!$V$5</definedName>
    <definedName name="Dbouw" localSheetId="25">'23'!$V$5</definedName>
    <definedName name="Dbouw" localSheetId="26">'24'!$V$5</definedName>
    <definedName name="Dbouw" localSheetId="27">'25'!$V$5</definedName>
    <definedName name="Dbouw" localSheetId="28">'26'!$V$5</definedName>
    <definedName name="Dbouw" localSheetId="29">'27'!$V$5</definedName>
    <definedName name="Dbouw" localSheetId="30">'28'!$V$5</definedName>
    <definedName name="Dbouw" localSheetId="31">'29'!$V$5</definedName>
    <definedName name="Dbouw" localSheetId="5">'3'!$V$5</definedName>
    <definedName name="Dbouw" localSheetId="32">'30'!$V$5</definedName>
    <definedName name="Dbouw" localSheetId="33">'31'!$V$5</definedName>
    <definedName name="Dbouw" localSheetId="34">'32'!$V$5</definedName>
    <definedName name="Dbouw" localSheetId="35">'33'!$V$5</definedName>
    <definedName name="Dbouw" localSheetId="36">'34'!$V$5</definedName>
    <definedName name="Dbouw" localSheetId="37">'35'!$V$5</definedName>
    <definedName name="Dbouw" localSheetId="38">'36'!$V$5</definedName>
    <definedName name="Dbouw" localSheetId="39">'37'!$V$5</definedName>
    <definedName name="Dbouw" localSheetId="40">'38'!$V$5</definedName>
    <definedName name="Dbouw" localSheetId="41">'39'!$V$5</definedName>
    <definedName name="Dbouw" localSheetId="6">'4'!$V$5</definedName>
    <definedName name="Dbouw" localSheetId="42">'40'!$V$5</definedName>
    <definedName name="Dbouw" localSheetId="43">'41'!$V$5</definedName>
    <definedName name="Dbouw" localSheetId="44">'42'!$V$5</definedName>
    <definedName name="Dbouw" localSheetId="45">'43'!$V$5</definedName>
    <definedName name="Dbouw" localSheetId="46">'44'!$V$5</definedName>
    <definedName name="Dbouw" localSheetId="47">'45'!$V$5</definedName>
    <definedName name="Dbouw" localSheetId="48">'46'!$V$5</definedName>
    <definedName name="Dbouw" localSheetId="49">'47'!$V$5</definedName>
    <definedName name="Dbouw" localSheetId="50">'48'!$V$5</definedName>
    <definedName name="Dbouw" localSheetId="51">'49'!$V$5</definedName>
    <definedName name="Dbouw" localSheetId="7">'5'!$V$5</definedName>
    <definedName name="Dbouw" localSheetId="52">'50'!$V$5</definedName>
    <definedName name="Dbouw" localSheetId="53">'51'!$V$5</definedName>
    <definedName name="Dbouw" localSheetId="54">'52'!$V$5</definedName>
    <definedName name="Dbouw" localSheetId="55">'53'!$V$5</definedName>
    <definedName name="Dbouw" localSheetId="56">'54'!$V$5</definedName>
    <definedName name="Dbouw" localSheetId="57">'55'!$V$5</definedName>
    <definedName name="Dbouw" localSheetId="58">'56'!$V$5</definedName>
    <definedName name="Dbouw" localSheetId="59">'57'!$V$5</definedName>
    <definedName name="Dbouw" localSheetId="60">'58'!$V$5</definedName>
    <definedName name="Dbouw" localSheetId="61">'59'!$V$5</definedName>
    <definedName name="Dbouw" localSheetId="8">'6'!$V$5</definedName>
    <definedName name="Dbouw" localSheetId="62">'60'!$V$5</definedName>
    <definedName name="Dbouw" localSheetId="63">'61'!$V$5</definedName>
    <definedName name="Dbouw" localSheetId="64">'62'!$V$5</definedName>
    <definedName name="Dbouw" localSheetId="65">'63'!$V$5</definedName>
    <definedName name="Dbouw" localSheetId="66">'64'!$V$5</definedName>
    <definedName name="Dbouw" localSheetId="67">'65'!$V$5</definedName>
    <definedName name="Dbouw" localSheetId="68">'66'!$V$5</definedName>
    <definedName name="Dbouw" localSheetId="69">'67'!$V$5</definedName>
    <definedName name="Dbouw" localSheetId="70">'68'!$V$5</definedName>
    <definedName name="Dbouw" localSheetId="71">'69'!$V$5</definedName>
    <definedName name="Dbouw" localSheetId="9">'7'!$V$5</definedName>
    <definedName name="Dbouw" localSheetId="72">'70'!$V$5</definedName>
    <definedName name="Dbouw" localSheetId="10">'8'!$V$5</definedName>
    <definedName name="Dbouw" localSheetId="11">'9'!$V$5</definedName>
    <definedName name="DbouwNT" localSheetId="12">'10'!$T$6</definedName>
    <definedName name="DbouwNT" localSheetId="13">'11'!$T$6</definedName>
    <definedName name="DbouwNT" localSheetId="14">'12'!$T$6</definedName>
    <definedName name="DbouwNT" localSheetId="15">'13'!$T$6</definedName>
    <definedName name="DbouwNT" localSheetId="16">'14'!$T$6</definedName>
    <definedName name="DbouwNT" localSheetId="17">'15'!$T$6</definedName>
    <definedName name="DbouwNT" localSheetId="18">'16'!$T$6</definedName>
    <definedName name="DbouwNT" localSheetId="19">'17'!$T$6</definedName>
    <definedName name="DbouwNT" localSheetId="20">'18'!$T$6</definedName>
    <definedName name="DbouwNT" localSheetId="21">'19'!$T$6</definedName>
    <definedName name="DbouwNT" localSheetId="4">'2'!$T$6</definedName>
    <definedName name="DbouwNT" localSheetId="22">'20'!$T$6</definedName>
    <definedName name="DbouwNT" localSheetId="23">'21'!$T$6</definedName>
    <definedName name="DbouwNT" localSheetId="24">'22'!$T$6</definedName>
    <definedName name="DbouwNT" localSheetId="25">'23'!$T$6</definedName>
    <definedName name="DbouwNT" localSheetId="26">'24'!$T$6</definedName>
    <definedName name="DbouwNT" localSheetId="27">'25'!$T$6</definedName>
    <definedName name="DbouwNT" localSheetId="28">'26'!$T$6</definedName>
    <definedName name="DbouwNT" localSheetId="29">'27'!$T$6</definedName>
    <definedName name="DbouwNT" localSheetId="30">'28'!$T$6</definedName>
    <definedName name="DbouwNT" localSheetId="31">'29'!$T$6</definedName>
    <definedName name="DbouwNT" localSheetId="5">'3'!$T$6</definedName>
    <definedName name="DbouwNT" localSheetId="32">'30'!$T$6</definedName>
    <definedName name="DbouwNT" localSheetId="33">'31'!$T$6</definedName>
    <definedName name="DbouwNT" localSheetId="34">'32'!$T$6</definedName>
    <definedName name="DbouwNT" localSheetId="35">'33'!$T$6</definedName>
    <definedName name="DbouwNT" localSheetId="36">'34'!$T$6</definedName>
    <definedName name="DbouwNT" localSheetId="37">'35'!$T$6</definedName>
    <definedName name="DbouwNT" localSheetId="38">'36'!$T$6</definedName>
    <definedName name="DbouwNT" localSheetId="39">'37'!$T$6</definedName>
    <definedName name="DbouwNT" localSheetId="40">'38'!$T$6</definedName>
    <definedName name="DbouwNT" localSheetId="41">'39'!$T$6</definedName>
    <definedName name="DbouwNT" localSheetId="6">'4'!$T$6</definedName>
    <definedName name="DbouwNT" localSheetId="42">'40'!$T$6</definedName>
    <definedName name="DbouwNT" localSheetId="43">'41'!$T$6</definedName>
    <definedName name="DbouwNT" localSheetId="44">'42'!$T$6</definedName>
    <definedName name="DbouwNT" localSheetId="45">'43'!$T$6</definedName>
    <definedName name="DbouwNT" localSheetId="46">'44'!$T$6</definedName>
    <definedName name="DbouwNT" localSheetId="47">'45'!$T$6</definedName>
    <definedName name="DbouwNT" localSheetId="48">'46'!$T$6</definedName>
    <definedName name="DbouwNT" localSheetId="49">'47'!$T$6</definedName>
    <definedName name="DbouwNT" localSheetId="50">'48'!$T$6</definedName>
    <definedName name="DbouwNT" localSheetId="51">'49'!$T$6</definedName>
    <definedName name="DbouwNT" localSheetId="7">'5'!$T$6</definedName>
    <definedName name="DbouwNT" localSheetId="52">'50'!$T$6</definedName>
    <definedName name="DbouwNT" localSheetId="53">'51'!$T$6</definedName>
    <definedName name="DbouwNT" localSheetId="54">'52'!$T$6</definedName>
    <definedName name="DbouwNT" localSheetId="55">'53'!$T$6</definedName>
    <definedName name="DbouwNT" localSheetId="56">'54'!$T$6</definedName>
    <definedName name="DbouwNT" localSheetId="57">'55'!$T$6</definedName>
    <definedName name="DbouwNT" localSheetId="58">'56'!$T$6</definedName>
    <definedName name="DbouwNT" localSheetId="59">'57'!$T$6</definedName>
    <definedName name="DbouwNT" localSheetId="60">'58'!$T$6</definedName>
    <definedName name="DbouwNT" localSheetId="61">'59'!$T$6</definedName>
    <definedName name="DbouwNT" localSheetId="8">'6'!$T$6</definedName>
    <definedName name="DbouwNT" localSheetId="62">'60'!$T$6</definedName>
    <definedName name="DbouwNT" localSheetId="63">'61'!$T$6</definedName>
    <definedName name="DbouwNT" localSheetId="64">'62'!$T$6</definedName>
    <definedName name="DbouwNT" localSheetId="65">'63'!$T$6</definedName>
    <definedName name="DbouwNT" localSheetId="66">'64'!$T$6</definedName>
    <definedName name="DbouwNT" localSheetId="67">'65'!$T$6</definedName>
    <definedName name="DbouwNT" localSheetId="68">'66'!$T$6</definedName>
    <definedName name="DbouwNT" localSheetId="69">'67'!$T$6</definedName>
    <definedName name="DbouwNT" localSheetId="70">'68'!$T$6</definedName>
    <definedName name="DbouwNT" localSheetId="71">'69'!$T$6</definedName>
    <definedName name="DbouwNT" localSheetId="9">'7'!$T$6</definedName>
    <definedName name="DbouwNT" localSheetId="72">'70'!$T$6</definedName>
    <definedName name="DbouwNT" localSheetId="10">'8'!$T$6</definedName>
    <definedName name="DbouwNT" localSheetId="11">'9'!$T$6</definedName>
    <definedName name="DbouwNT">'1'!$T$6</definedName>
    <definedName name="Dgras" localSheetId="3">'1'!$R$5</definedName>
    <definedName name="Dgras" localSheetId="12">'10'!$R$5</definedName>
    <definedName name="Dgras" localSheetId="13">'11'!$R$5</definedName>
    <definedName name="Dgras" localSheetId="14">'12'!$R$5</definedName>
    <definedName name="Dgras" localSheetId="15">'13'!$R$5</definedName>
    <definedName name="Dgras" localSheetId="16">'14'!$R$5</definedName>
    <definedName name="Dgras" localSheetId="17">'15'!$R$5</definedName>
    <definedName name="Dgras" localSheetId="18">'16'!$R$5</definedName>
    <definedName name="Dgras" localSheetId="19">'17'!$R$5</definedName>
    <definedName name="Dgras" localSheetId="20">'18'!$R$5</definedName>
    <definedName name="Dgras" localSheetId="21">'19'!$R$5</definedName>
    <definedName name="Dgras" localSheetId="4">'2'!$R$5</definedName>
    <definedName name="Dgras" localSheetId="22">'20'!$R$5</definedName>
    <definedName name="Dgras" localSheetId="23">'21'!$R$5</definedName>
    <definedName name="Dgras" localSheetId="24">'22'!$R$5</definedName>
    <definedName name="Dgras" localSheetId="25">'23'!$R$5</definedName>
    <definedName name="Dgras" localSheetId="26">'24'!$R$5</definedName>
    <definedName name="Dgras" localSheetId="27">'25'!$R$5</definedName>
    <definedName name="Dgras" localSheetId="28">'26'!$R$5</definedName>
    <definedName name="Dgras" localSheetId="29">'27'!$R$5</definedName>
    <definedName name="Dgras" localSheetId="30">'28'!$R$5</definedName>
    <definedName name="Dgras" localSheetId="31">'29'!$R$5</definedName>
    <definedName name="Dgras" localSheetId="5">'3'!$R$5</definedName>
    <definedName name="Dgras" localSheetId="32">'30'!$R$5</definedName>
    <definedName name="Dgras" localSheetId="33">'31'!$R$5</definedName>
    <definedName name="Dgras" localSheetId="34">'32'!$R$5</definedName>
    <definedName name="Dgras" localSheetId="35">'33'!$R$5</definedName>
    <definedName name="Dgras" localSheetId="36">'34'!$R$5</definedName>
    <definedName name="Dgras" localSheetId="37">'35'!$R$5</definedName>
    <definedName name="Dgras" localSheetId="38">'36'!$R$5</definedName>
    <definedName name="Dgras" localSheetId="39">'37'!$R$5</definedName>
    <definedName name="Dgras" localSheetId="40">'38'!$R$5</definedName>
    <definedName name="Dgras" localSheetId="41">'39'!$R$5</definedName>
    <definedName name="Dgras" localSheetId="6">'4'!$R$5</definedName>
    <definedName name="Dgras" localSheetId="42">'40'!$R$5</definedName>
    <definedName name="Dgras" localSheetId="43">'41'!$R$5</definedName>
    <definedName name="Dgras" localSheetId="44">'42'!$R$5</definedName>
    <definedName name="Dgras" localSheetId="45">'43'!$R$5</definedName>
    <definedName name="Dgras" localSheetId="46">'44'!$R$5</definedName>
    <definedName name="Dgras" localSheetId="47">'45'!$R$5</definedName>
    <definedName name="Dgras" localSheetId="48">'46'!$R$5</definedName>
    <definedName name="Dgras" localSheetId="49">'47'!$R$5</definedName>
    <definedName name="Dgras" localSheetId="50">'48'!$R$5</definedName>
    <definedName name="Dgras" localSheetId="51">'49'!$R$5</definedName>
    <definedName name="Dgras" localSheetId="7">'5'!$R$5</definedName>
    <definedName name="Dgras" localSheetId="52">'50'!$R$5</definedName>
    <definedName name="Dgras" localSheetId="53">'51'!$R$5</definedName>
    <definedName name="Dgras" localSheetId="54">'52'!$R$5</definedName>
    <definedName name="Dgras" localSheetId="55">'53'!$R$5</definedName>
    <definedName name="Dgras" localSheetId="56">'54'!$R$5</definedName>
    <definedName name="Dgras" localSheetId="57">'55'!$R$5</definedName>
    <definedName name="Dgras" localSheetId="58">'56'!$R$5</definedName>
    <definedName name="Dgras" localSheetId="59">'57'!$R$5</definedName>
    <definedName name="Dgras" localSheetId="60">'58'!$R$5</definedName>
    <definedName name="Dgras" localSheetId="61">'59'!$R$5</definedName>
    <definedName name="Dgras" localSheetId="8">'6'!$R$5</definedName>
    <definedName name="Dgras" localSheetId="62">'60'!$R$5</definedName>
    <definedName name="Dgras" localSheetId="63">'61'!$R$5</definedName>
    <definedName name="Dgras" localSheetId="64">'62'!$R$5</definedName>
    <definedName name="Dgras" localSheetId="65">'63'!$R$5</definedName>
    <definedName name="Dgras" localSheetId="66">'64'!$R$5</definedName>
    <definedName name="Dgras" localSheetId="67">'65'!$R$5</definedName>
    <definedName name="Dgras" localSheetId="68">'66'!$R$5</definedName>
    <definedName name="Dgras" localSheetId="69">'67'!$R$5</definedName>
    <definedName name="Dgras" localSheetId="70">'68'!$R$5</definedName>
    <definedName name="Dgras" localSheetId="71">'69'!$R$5</definedName>
    <definedName name="Dgras" localSheetId="9">'7'!$R$5</definedName>
    <definedName name="Dgras" localSheetId="72">'70'!$R$5</definedName>
    <definedName name="Dgras" localSheetId="10">'8'!$R$5</definedName>
    <definedName name="Dgras" localSheetId="11">'9'!$R$5</definedName>
    <definedName name="DgrasNT" localSheetId="3">'1'!$P$6</definedName>
    <definedName name="DgrasNT" localSheetId="12">'10'!$P$6</definedName>
    <definedName name="DgrasNT" localSheetId="13">'11'!$P$6</definedName>
    <definedName name="DgrasNT" localSheetId="14">'12'!$P$6</definedName>
    <definedName name="DgrasNT" localSheetId="15">'13'!$P$6</definedName>
    <definedName name="DgrasNT" localSheetId="16">'14'!$P$6</definedName>
    <definedName name="DgrasNT" localSheetId="17">'15'!$P$6</definedName>
    <definedName name="DgrasNT" localSheetId="18">'16'!$P$6</definedName>
    <definedName name="DgrasNT" localSheetId="19">'17'!$P$6</definedName>
    <definedName name="DgrasNT" localSheetId="20">'18'!$P$6</definedName>
    <definedName name="DgrasNT" localSheetId="21">'19'!$P$6</definedName>
    <definedName name="DgrasNT" localSheetId="4">'2'!$P$6</definedName>
    <definedName name="DgrasNT" localSheetId="22">'20'!$P$6</definedName>
    <definedName name="DgrasNT" localSheetId="23">'21'!$P$6</definedName>
    <definedName name="DgrasNT" localSheetId="24">'22'!$P$6</definedName>
    <definedName name="DgrasNT" localSheetId="25">'23'!$P$6</definedName>
    <definedName name="DgrasNT" localSheetId="26">'24'!$P$6</definedName>
    <definedName name="DgrasNT" localSheetId="27">'25'!$P$6</definedName>
    <definedName name="DgrasNT" localSheetId="28">'26'!$P$6</definedName>
    <definedName name="DgrasNT" localSheetId="29">'27'!$P$6</definedName>
    <definedName name="DgrasNT" localSheetId="30">'28'!$P$6</definedName>
    <definedName name="DgrasNT" localSheetId="31">'29'!$P$6</definedName>
    <definedName name="DgrasNT" localSheetId="5">'3'!$P$6</definedName>
    <definedName name="DgrasNT" localSheetId="32">'30'!$P$6</definedName>
    <definedName name="DgrasNT" localSheetId="33">'31'!$P$6</definedName>
    <definedName name="DgrasNT" localSheetId="34">'32'!$P$6</definedName>
    <definedName name="DgrasNT" localSheetId="35">'33'!$P$6</definedName>
    <definedName name="DgrasNT" localSheetId="36">'34'!$P$6</definedName>
    <definedName name="DgrasNT" localSheetId="37">'35'!$P$6</definedName>
    <definedName name="DgrasNT" localSheetId="38">'36'!$P$6</definedName>
    <definedName name="DgrasNT" localSheetId="39">'37'!$P$6</definedName>
    <definedName name="DgrasNT" localSheetId="40">'38'!$P$6</definedName>
    <definedName name="DgrasNT" localSheetId="41">'39'!$P$6</definedName>
    <definedName name="DgrasNT" localSheetId="6">'4'!$P$6</definedName>
    <definedName name="DgrasNT" localSheetId="42">'40'!$P$6</definedName>
    <definedName name="DgrasNT" localSheetId="43">'41'!$P$6</definedName>
    <definedName name="DgrasNT" localSheetId="44">'42'!$P$6</definedName>
    <definedName name="DgrasNT" localSheetId="45">'43'!$P$6</definedName>
    <definedName name="DgrasNT" localSheetId="46">'44'!$P$6</definedName>
    <definedName name="DgrasNT" localSheetId="47">'45'!$P$6</definedName>
    <definedName name="DgrasNT" localSheetId="48">'46'!$P$6</definedName>
    <definedName name="DgrasNT" localSheetId="49">'47'!$P$6</definedName>
    <definedName name="DgrasNT" localSheetId="50">'48'!$P$6</definedName>
    <definedName name="DgrasNT" localSheetId="51">'49'!$P$6</definedName>
    <definedName name="DgrasNT" localSheetId="7">'5'!$P$6</definedName>
    <definedName name="DgrasNT" localSheetId="52">'50'!$P$6</definedName>
    <definedName name="DgrasNT" localSheetId="53">'51'!$P$6</definedName>
    <definedName name="DgrasNT" localSheetId="54">'52'!$P$6</definedName>
    <definedName name="DgrasNT" localSheetId="55">'53'!$P$6</definedName>
    <definedName name="DgrasNT" localSheetId="56">'54'!$P$6</definedName>
    <definedName name="DgrasNT" localSheetId="57">'55'!$P$6</definedName>
    <definedName name="DgrasNT" localSheetId="58">'56'!$P$6</definedName>
    <definedName name="DgrasNT" localSheetId="60">'58'!$P$6</definedName>
    <definedName name="DgrasNT" localSheetId="61">'59'!$P$6</definedName>
    <definedName name="DgrasNT" localSheetId="8">'6'!$P$6</definedName>
    <definedName name="DgrasNT" localSheetId="62">'60'!$P$6</definedName>
    <definedName name="DgrasNT" localSheetId="63">'61'!$P$6</definedName>
    <definedName name="DgrasNT" localSheetId="64">'62'!$P$6</definedName>
    <definedName name="DgrasNT" localSheetId="65">'63'!$P$6</definedName>
    <definedName name="DgrasNT" localSheetId="66">'64'!$P$6</definedName>
    <definedName name="DgrasNT" localSheetId="67">'65'!$P$6</definedName>
    <definedName name="DgrasNT" localSheetId="68">'66'!$P$6</definedName>
    <definedName name="DgrasNT" localSheetId="69">'67'!$P$6</definedName>
    <definedName name="DgrasNT" localSheetId="70">'68'!$P$6</definedName>
    <definedName name="DgrasNT" localSheetId="71">'69'!$P$6</definedName>
    <definedName name="DgrasNT" localSheetId="9">'7'!$P$6</definedName>
    <definedName name="DgrasNT" localSheetId="72">'70'!$P$6</definedName>
    <definedName name="DgrasNT" localSheetId="10">'8'!$P$6</definedName>
    <definedName name="DgrasNT" localSheetId="11">'9'!$P$6</definedName>
    <definedName name="DgrasNT">'57'!$P$6</definedName>
    <definedName name="EstBouwDroog" localSheetId="3">'1'!$M$3:$M$16</definedName>
    <definedName name="EstBouwDroog" localSheetId="12">'10'!$M$3:$M$16</definedName>
    <definedName name="EstBouwDroog" localSheetId="13">'11'!$M$3:$M$16</definedName>
    <definedName name="EstBouwDroog" localSheetId="14">'12'!$M$3:$M$16</definedName>
    <definedName name="EstBouwDroog" localSheetId="15">'13'!$M$3:$M$16</definedName>
    <definedName name="EstBouwDroog" localSheetId="16">'14'!$M$3:$M$16</definedName>
    <definedName name="EstBouwDroog" localSheetId="17">'15'!$M$3:$M$16</definedName>
    <definedName name="EstBouwDroog" localSheetId="18">'16'!$M$3:$M$16</definedName>
    <definedName name="EstBouwDroog" localSheetId="19">'17'!$M$3:$M$16</definedName>
    <definedName name="EstBouwDroog" localSheetId="20">'18'!$M$3:$M$16</definedName>
    <definedName name="EstBouwDroog" localSheetId="21">'19'!$M$3:$M$16</definedName>
    <definedName name="EstBouwDroog" localSheetId="4">'2'!$M$3:$M$16</definedName>
    <definedName name="EstBouwDroog" localSheetId="22">'20'!$M$3:$M$16</definedName>
    <definedName name="EstBouwDroog" localSheetId="23">'21'!$M$3:$M$16</definedName>
    <definedName name="EstBouwDroog" localSheetId="24">'22'!$M$3:$M$16</definedName>
    <definedName name="EstBouwDroog" localSheetId="25">'23'!$M$3:$M$16</definedName>
    <definedName name="EstBouwDroog" localSheetId="26">'24'!$M$3:$M$16</definedName>
    <definedName name="EstBouwDroog" localSheetId="27">'25'!$M$3:$M$16</definedName>
    <definedName name="EstBouwDroog" localSheetId="28">'26'!$M$3:$M$16</definedName>
    <definedName name="EstBouwDroog" localSheetId="29">'27'!$M$3:$M$16</definedName>
    <definedName name="EstBouwDroog" localSheetId="30">'28'!$M$3:$M$16</definedName>
    <definedName name="EstBouwDroog" localSheetId="31">'29'!$M$3:$M$16</definedName>
    <definedName name="EstBouwDroog" localSheetId="5">'3'!$M$3:$M$16</definedName>
    <definedName name="EstBouwDroog" localSheetId="32">'30'!$M$3:$M$16</definedName>
    <definedName name="EstBouwDroog" localSheetId="33">'31'!$M$3:$M$16</definedName>
    <definedName name="EstBouwDroog" localSheetId="34">'32'!$M$3:$M$16</definedName>
    <definedName name="EstBouwDroog" localSheetId="35">'33'!$M$3:$M$16</definedName>
    <definedName name="EstBouwDroog" localSheetId="36">'34'!$M$3:$M$16</definedName>
    <definedName name="EstBouwDroog" localSheetId="37">'35'!$M$3:$M$16</definedName>
    <definedName name="EstBouwDroog" localSheetId="38">'36'!$M$3:$M$16</definedName>
    <definedName name="EstBouwDroog" localSheetId="39">'37'!$M$3:$M$16</definedName>
    <definedName name="EstBouwDroog" localSheetId="40">'38'!$M$3:$M$16</definedName>
    <definedName name="EstBouwDroog" localSheetId="41">'39'!$M$3:$M$16</definedName>
    <definedName name="EstBouwDroog" localSheetId="6">'4'!$M$3:$M$16</definedName>
    <definedName name="EstBouwDroog" localSheetId="42">'40'!$M$3:$M$16</definedName>
    <definedName name="EstBouwDroog" localSheetId="43">'41'!$M$3:$M$16</definedName>
    <definedName name="EstBouwDroog" localSheetId="44">'42'!$M$3:$M$16</definedName>
    <definedName name="EstBouwDroog" localSheetId="45">'43'!$M$3:$M$16</definedName>
    <definedName name="EstBouwDroog" localSheetId="46">'44'!$M$3:$M$16</definedName>
    <definedName name="EstBouwDroog" localSheetId="47">'45'!$M$3:$M$16</definedName>
    <definedName name="EstBouwDroog" localSheetId="48">'46'!$M$3:$M$16</definedName>
    <definedName name="EstBouwDroog" localSheetId="49">'47'!$M$3:$M$16</definedName>
    <definedName name="EstBouwDroog" localSheetId="50">'48'!$M$3:$M$16</definedName>
    <definedName name="EstBouwDroog" localSheetId="51">'49'!$M$3:$M$16</definedName>
    <definedName name="EstBouwDroog" localSheetId="7">'5'!$M$3:$M$16</definedName>
    <definedName name="EstBouwDroog" localSheetId="52">'50'!$M$3:$M$16</definedName>
    <definedName name="EstBouwDroog" localSheetId="53">'51'!$M$3:$M$16</definedName>
    <definedName name="EstBouwDroog" localSheetId="54">'52'!$M$3:$M$16</definedName>
    <definedName name="EstBouwDroog" localSheetId="55">'53'!$M$3:$M$16</definedName>
    <definedName name="EstBouwDroog" localSheetId="56">'54'!$M$3:$M$16</definedName>
    <definedName name="EstBouwDroog" localSheetId="57">'55'!$M$3:$M$16</definedName>
    <definedName name="EstBouwDroog" localSheetId="58">'56'!$M$3:$M$16</definedName>
    <definedName name="EstBouwDroog" localSheetId="59">'57'!$M$3:$M$16</definedName>
    <definedName name="EstBouwDroog" localSheetId="60">'58'!$M$3:$M$16</definedName>
    <definedName name="EstBouwDroog" localSheetId="61">'59'!$M$3:$M$16</definedName>
    <definedName name="EstBouwDroog" localSheetId="8">'6'!$M$3:$M$16</definedName>
    <definedName name="EstBouwDroog" localSheetId="62">'60'!$M$3:$M$16</definedName>
    <definedName name="EstBouwDroog" localSheetId="63">'61'!$M$3:$M$16</definedName>
    <definedName name="EstBouwDroog" localSheetId="64">'62'!$M$3:$M$16</definedName>
    <definedName name="EstBouwDroog" localSheetId="65">'63'!$M$3:$M$16</definedName>
    <definedName name="EstBouwDroog" localSheetId="66">'64'!$M$3:$M$16</definedName>
    <definedName name="EstBouwDroog" localSheetId="67">'65'!$M$3:$M$16</definedName>
    <definedName name="EstBouwDroog" localSheetId="68">'66'!$M$3:$M$16</definedName>
    <definedName name="EstBouwDroog" localSheetId="69">'67'!$M$3:$M$16</definedName>
    <definedName name="EstBouwDroog" localSheetId="70">'68'!$M$3:$M$16</definedName>
    <definedName name="EstBouwDroog" localSheetId="71">'69'!$M$3:$M$16</definedName>
    <definedName name="EstBouwDroog" localSheetId="9">'7'!$M$3:$M$16</definedName>
    <definedName name="EstBouwDroog" localSheetId="72">'70'!$M$3:$M$16</definedName>
    <definedName name="EstBouwDroog" localSheetId="10">'8'!$M$3:$M$16</definedName>
    <definedName name="EstBouwDroog" localSheetId="11">'9'!$M$3:$M$16</definedName>
    <definedName name="estBouwNat" localSheetId="3">'1'!$K$3:$K$16</definedName>
    <definedName name="estBouwNat" localSheetId="12">'10'!$K$3:$K$16</definedName>
    <definedName name="estBouwNat" localSheetId="13">'11'!$K$3:$K$16</definedName>
    <definedName name="estBouwNat" localSheetId="14">'12'!$K$3:$K$16</definedName>
    <definedName name="estBouwNat" localSheetId="15">'13'!$K$3:$K$16</definedName>
    <definedName name="estBouwNat" localSheetId="16">'14'!$K$3:$K$16</definedName>
    <definedName name="estBouwNat" localSheetId="17">'15'!$K$3:$K$16</definedName>
    <definedName name="estBouwNat" localSheetId="18">'16'!$K$3:$K$16</definedName>
    <definedName name="estBouwNat" localSheetId="19">'17'!$K$3:$K$16</definedName>
    <definedName name="estBouwNat" localSheetId="20">'18'!$K$3:$K$16</definedName>
    <definedName name="estBouwNat" localSheetId="21">'19'!$K$3:$K$16</definedName>
    <definedName name="estBouwNat" localSheetId="4">'2'!$K$3:$K$16</definedName>
    <definedName name="estBouwNat" localSheetId="22">'20'!$K$3:$K$16</definedName>
    <definedName name="estBouwNat" localSheetId="23">'21'!$K$3:$K$16</definedName>
    <definedName name="estBouwNat" localSheetId="24">'22'!$K$3:$K$16</definedName>
    <definedName name="estBouwNat" localSheetId="25">'23'!$K$3:$K$16</definedName>
    <definedName name="estBouwNat" localSheetId="26">'24'!$K$3:$K$16</definedName>
    <definedName name="estBouwNat" localSheetId="27">'25'!$K$3:$K$16</definedName>
    <definedName name="estBouwNat" localSheetId="28">'26'!$K$3:$K$16</definedName>
    <definedName name="estBouwNat" localSheetId="29">'27'!$K$3:$K$16</definedName>
    <definedName name="estBouwNat" localSheetId="30">'28'!$K$3:$K$16</definedName>
    <definedName name="estBouwNat" localSheetId="31">'29'!$K$3:$K$16</definedName>
    <definedName name="estBouwNat" localSheetId="5">'3'!$K$3:$K$16</definedName>
    <definedName name="estBouwNat" localSheetId="32">'30'!$K$3:$K$16</definedName>
    <definedName name="estBouwNat" localSheetId="33">'31'!$K$3:$K$16</definedName>
    <definedName name="estBouwNat" localSheetId="34">'32'!$K$3:$K$16</definedName>
    <definedName name="estBouwNat" localSheetId="35">'33'!$K$3:$K$16</definedName>
    <definedName name="estBouwNat" localSheetId="36">'34'!$K$3:$K$16</definedName>
    <definedName name="estBouwNat" localSheetId="37">'35'!$K$3:$K$16</definedName>
    <definedName name="estBouwNat" localSheetId="38">'36'!$K$3:$K$16</definedName>
    <definedName name="estBouwNat" localSheetId="39">'37'!$K$3:$K$16</definedName>
    <definedName name="estBouwNat" localSheetId="40">'38'!$K$3:$K$16</definedName>
    <definedName name="estBouwNat" localSheetId="41">'39'!$K$3:$K$16</definedName>
    <definedName name="estBouwNat" localSheetId="6">'4'!$K$3:$K$16</definedName>
    <definedName name="estBouwNat" localSheetId="42">'40'!$K$3:$K$16</definedName>
    <definedName name="estBouwNat" localSheetId="43">'41'!$K$3:$K$16</definedName>
    <definedName name="estBouwNat" localSheetId="44">'42'!$K$3:$K$16</definedName>
    <definedName name="estBouwNat" localSheetId="45">'43'!$K$3:$K$16</definedName>
    <definedName name="estBouwNat" localSheetId="46">'44'!$K$3:$K$16</definedName>
    <definedName name="estBouwNat" localSheetId="47">'45'!$K$3:$K$16</definedName>
    <definedName name="estBouwNat" localSheetId="48">'46'!$K$3:$K$16</definedName>
    <definedName name="estBouwNat" localSheetId="49">'47'!$K$3:$K$16</definedName>
    <definedName name="estBouwNat" localSheetId="50">'48'!$K$3:$K$16</definedName>
    <definedName name="estBouwNat" localSheetId="51">'49'!$K$3:$K$16</definedName>
    <definedName name="estBouwNat" localSheetId="7">'5'!$K$3:$K$16</definedName>
    <definedName name="estBouwNat" localSheetId="52">'50'!$K$3:$K$16</definedName>
    <definedName name="estBouwNat" localSheetId="53">'51'!$K$3:$K$16</definedName>
    <definedName name="estBouwNat" localSheetId="54">'52'!$K$3:$K$16</definedName>
    <definedName name="estBouwNat" localSheetId="55">'53'!$K$3:$K$16</definedName>
    <definedName name="estBouwNat" localSheetId="56">'54'!$K$3:$K$16</definedName>
    <definedName name="estBouwNat" localSheetId="57">'55'!$K$3:$K$16</definedName>
    <definedName name="estBouwNat" localSheetId="58">'56'!$K$3:$K$16</definedName>
    <definedName name="estBouwNat" localSheetId="59">'57'!$K$3:$K$16</definedName>
    <definedName name="estBouwNat" localSheetId="60">'58'!$K$3:$K$16</definedName>
    <definedName name="estBouwNat" localSheetId="61">'59'!$K$3:$K$16</definedName>
    <definedName name="estBouwNat" localSheetId="8">'6'!$K$3:$K$16</definedName>
    <definedName name="estBouwNat" localSheetId="62">'60'!$K$3:$K$16</definedName>
    <definedName name="estBouwNat" localSheetId="63">'61'!$K$3:$K$16</definedName>
    <definedName name="estBouwNat" localSheetId="64">'62'!$K$3:$K$16</definedName>
    <definedName name="estBouwNat" localSheetId="65">'63'!$K$3:$K$16</definedName>
    <definedName name="estBouwNat" localSheetId="66">'64'!$K$3:$K$16</definedName>
    <definedName name="estBouwNat" localSheetId="67">'65'!$K$3:$K$16</definedName>
    <definedName name="estBouwNat" localSheetId="68">'66'!$K$3:$K$16</definedName>
    <definedName name="estBouwNat" localSheetId="69">'67'!$K$3:$K$16</definedName>
    <definedName name="estBouwNat" localSheetId="70">'68'!$K$3:$K$16</definedName>
    <definedName name="estBouwNat" localSheetId="71">'69'!$K$3:$K$16</definedName>
    <definedName name="estBouwNat" localSheetId="9">'7'!$K$3:$K$16</definedName>
    <definedName name="estBouwNat" localSheetId="72">'70'!$K$3:$K$16</definedName>
    <definedName name="estBouwNat" localSheetId="10">'8'!$K$3:$K$16</definedName>
    <definedName name="estBouwNat" localSheetId="11">'9'!$K$3:$K$16</definedName>
    <definedName name="estGrasDroog" localSheetId="3">'1'!$I$3:$I$16</definedName>
    <definedName name="estGrasDroog" localSheetId="12">'10'!$I$3:$I$16</definedName>
    <definedName name="estGrasDroog" localSheetId="13">'11'!$I$3:$I$16</definedName>
    <definedName name="estGrasDroog" localSheetId="14">'12'!$I$3:$I$16</definedName>
    <definedName name="estGrasDroog" localSheetId="15">'13'!$I$3:$I$16</definedName>
    <definedName name="estGrasDroog" localSheetId="16">'14'!$I$3:$I$16</definedName>
    <definedName name="estGrasDroog" localSheetId="17">'15'!$I$3:$I$16</definedName>
    <definedName name="estGrasDroog" localSheetId="18">'16'!$I$3:$I$16</definedName>
    <definedName name="estGrasDroog" localSheetId="19">'17'!$I$3:$I$16</definedName>
    <definedName name="estGrasDroog" localSheetId="20">'18'!$I$3:$I$16</definedName>
    <definedName name="estGrasDroog" localSheetId="21">'19'!$I$3:$I$16</definedName>
    <definedName name="estGrasDroog" localSheetId="4">'2'!$I$3:$I$16</definedName>
    <definedName name="estGrasDroog" localSheetId="22">'20'!$I$3:$I$16</definedName>
    <definedName name="estGrasDroog" localSheetId="23">'21'!$I$3:$I$16</definedName>
    <definedName name="estGrasDroog" localSheetId="24">'22'!$I$3:$I$16</definedName>
    <definedName name="estGrasDroog" localSheetId="25">'23'!$I$3:$I$16</definedName>
    <definedName name="estGrasDroog" localSheetId="26">'24'!$I$3:$I$16</definedName>
    <definedName name="estGrasDroog" localSheetId="27">'25'!$I$3:$I$16</definedName>
    <definedName name="estGrasDroog" localSheetId="28">'26'!$I$3:$I$16</definedName>
    <definedName name="estGrasDroog" localSheetId="29">'27'!$I$3:$I$16</definedName>
    <definedName name="estGrasDroog" localSheetId="30">'28'!$I$3:$I$16</definedName>
    <definedName name="estGrasDroog" localSheetId="31">'29'!$I$3:$I$16</definedName>
    <definedName name="estGrasDroog" localSheetId="5">'3'!$I$3:$I$16</definedName>
    <definedName name="estGrasDroog" localSheetId="32">'30'!$I$3:$I$16</definedName>
    <definedName name="estGrasDroog" localSheetId="33">'31'!$I$3:$I$16</definedName>
    <definedName name="estGrasDroog" localSheetId="34">'32'!$I$3:$I$16</definedName>
    <definedName name="estGrasDroog" localSheetId="35">'33'!$I$3:$I$16</definedName>
    <definedName name="estGrasDroog" localSheetId="36">'34'!$I$3:$I$16</definedName>
    <definedName name="estGrasDroog" localSheetId="37">'35'!$I$3:$I$16</definedName>
    <definedName name="estGrasDroog" localSheetId="38">'36'!$I$3:$I$16</definedName>
    <definedName name="estGrasDroog" localSheetId="39">'37'!$I$3:$I$16</definedName>
    <definedName name="estGrasDroog" localSheetId="40">'38'!$I$3:$I$16</definedName>
    <definedName name="estGrasDroog" localSheetId="41">'39'!$I$3:$I$16</definedName>
    <definedName name="estGrasDroog" localSheetId="6">'4'!$I$3:$I$16</definedName>
    <definedName name="estGrasDroog" localSheetId="42">'40'!$I$3:$I$16</definedName>
    <definedName name="estGrasDroog" localSheetId="43">'41'!$I$3:$I$16</definedName>
    <definedName name="estGrasDroog" localSheetId="44">'42'!$I$3:$I$16</definedName>
    <definedName name="estGrasDroog" localSheetId="45">'43'!$I$3:$I$16</definedName>
    <definedName name="estGrasDroog" localSheetId="46">'44'!$I$3:$I$16</definedName>
    <definedName name="estGrasDroog" localSheetId="47">'45'!$I$3:$I$16</definedName>
    <definedName name="estGrasDroog" localSheetId="48">'46'!$I$3:$I$16</definedName>
    <definedName name="estGrasDroog" localSheetId="49">'47'!$I$3:$I$16</definedName>
    <definedName name="estGrasDroog" localSheetId="50">'48'!$I$3:$I$16</definedName>
    <definedName name="estGrasDroog" localSheetId="51">'49'!$I$3:$I$16</definedName>
    <definedName name="estGrasDroog" localSheetId="7">'5'!$I$3:$I$16</definedName>
    <definedName name="estGrasDroog" localSheetId="52">'50'!$I$3:$I$16</definedName>
    <definedName name="estGrasDroog" localSheetId="53">'51'!$I$3:$I$16</definedName>
    <definedName name="estGrasDroog" localSheetId="54">'52'!$I$3:$I$16</definedName>
    <definedName name="estGrasDroog" localSheetId="55">'53'!$I$3:$I$16</definedName>
    <definedName name="estGrasDroog" localSheetId="56">'54'!$I$3:$I$16</definedName>
    <definedName name="estGrasDroog" localSheetId="57">'55'!$I$3:$I$16</definedName>
    <definedName name="estGrasDroog" localSheetId="58">'56'!$I$3:$I$16</definedName>
    <definedName name="estGrasDroog" localSheetId="59">'57'!$I$3:$I$16</definedName>
    <definedName name="estGrasDroog" localSheetId="60">'58'!$I$3:$I$16</definedName>
    <definedName name="estGrasDroog" localSheetId="61">'59'!$I$3:$I$16</definedName>
    <definedName name="estGrasDroog" localSheetId="8">'6'!$I$3:$I$16</definedName>
    <definedName name="estGrasDroog" localSheetId="62">'60'!$I$3:$I$16</definedName>
    <definedName name="estGrasDroog" localSheetId="63">'61'!$I$3:$I$16</definedName>
    <definedName name="estGrasDroog" localSheetId="64">'62'!$I$3:$I$16</definedName>
    <definedName name="estGrasDroog" localSheetId="65">'63'!$I$3:$I$16</definedName>
    <definedName name="estGrasDroog" localSheetId="66">'64'!$I$3:$I$16</definedName>
    <definedName name="estGrasDroog" localSheetId="67">'65'!$I$3:$I$16</definedName>
    <definedName name="estGrasDroog" localSheetId="68">'66'!$I$3:$I$16</definedName>
    <definedName name="estGrasDroog" localSheetId="69">'67'!$I$3:$I$16</definedName>
    <definedName name="estGrasDroog" localSheetId="70">'68'!$I$3:$I$16</definedName>
    <definedName name="estGrasDroog" localSheetId="71">'69'!$I$3:$I$16</definedName>
    <definedName name="estGrasDroog" localSheetId="9">'7'!$I$3:$I$16</definedName>
    <definedName name="estGrasDroog" localSheetId="72">'70'!$I$3:$I$16</definedName>
    <definedName name="estGrasDroog" localSheetId="10">'8'!$I$3:$I$16</definedName>
    <definedName name="estGrasDroog" localSheetId="11">'9'!$I$3:$I$16</definedName>
    <definedName name="estGrasNat" localSheetId="3">'1'!$G$3:$G$16</definedName>
    <definedName name="estGrasNat" localSheetId="12">'10'!$G$3:$G$16</definedName>
    <definedName name="estGrasNat" localSheetId="13">'11'!$G$3:$G$16</definedName>
    <definedName name="estGrasNat" localSheetId="14">'12'!$G$3:$G$16</definedName>
    <definedName name="estGrasNat" localSheetId="15">'13'!$G$3:$G$16</definedName>
    <definedName name="estGrasNat" localSheetId="16">'14'!$G$3:$G$16</definedName>
    <definedName name="estGrasNat" localSheetId="17">'15'!$G$3:$G$16</definedName>
    <definedName name="estGrasNat" localSheetId="18">'16'!$G$3:$G$16</definedName>
    <definedName name="estGrasNat" localSheetId="19">'17'!$G$3:$G$16</definedName>
    <definedName name="estGrasNat" localSheetId="20">'18'!$G$3:$G$16</definedName>
    <definedName name="estGrasNat" localSheetId="21">'19'!$G$3:$G$16</definedName>
    <definedName name="estGrasNat" localSheetId="4">'2'!$G$3:$G$16</definedName>
    <definedName name="estGrasNat" localSheetId="22">'20'!$G$3:$G$16</definedName>
    <definedName name="estGrasNat" localSheetId="23">'21'!$G$3:$G$16</definedName>
    <definedName name="estGrasNat" localSheetId="24">'22'!$G$3:$G$16</definedName>
    <definedName name="estGrasNat" localSheetId="25">'23'!$G$3:$G$16</definedName>
    <definedName name="estGrasNat" localSheetId="26">'24'!$G$3:$G$16</definedName>
    <definedName name="estGrasNat" localSheetId="27">'25'!$G$3:$G$16</definedName>
    <definedName name="estGrasNat" localSheetId="28">'26'!$G$3:$G$16</definedName>
    <definedName name="estGrasNat" localSheetId="29">'27'!$G$3:$G$16</definedName>
    <definedName name="estGrasNat" localSheetId="30">'28'!$G$3:$G$16</definedName>
    <definedName name="estGrasNat" localSheetId="31">'29'!$G$3:$G$16</definedName>
    <definedName name="estGrasNat" localSheetId="5">'3'!$G$3:$G$16</definedName>
    <definedName name="estGrasNat" localSheetId="32">'30'!$G$3:$G$16</definedName>
    <definedName name="estGrasNat" localSheetId="33">'31'!$G$3:$G$16</definedName>
    <definedName name="estGrasNat" localSheetId="34">'32'!$G$3:$G$16</definedName>
    <definedName name="estGrasNat" localSheetId="35">'33'!$G$3:$G$16</definedName>
    <definedName name="estGrasNat" localSheetId="36">'34'!$G$3:$G$16</definedName>
    <definedName name="estGrasNat" localSheetId="37">'35'!$G$3:$G$16</definedName>
    <definedName name="estGrasNat" localSheetId="38">'36'!$G$3:$G$16</definedName>
    <definedName name="estGrasNat" localSheetId="39">'37'!$G$3:$G$16</definedName>
    <definedName name="estGrasNat" localSheetId="40">'38'!$G$3:$G$16</definedName>
    <definedName name="estGrasNat" localSheetId="41">'39'!$G$3:$G$16</definedName>
    <definedName name="estGrasNat" localSheetId="6">'4'!$G$3:$G$16</definedName>
    <definedName name="estGrasNat" localSheetId="42">'40'!$G$3:$G$16</definedName>
    <definedName name="estGrasNat" localSheetId="43">'41'!$G$3:$G$16</definedName>
    <definedName name="estGrasNat" localSheetId="44">'42'!$G$3:$G$16</definedName>
    <definedName name="estGrasNat" localSheetId="45">'43'!$G$3:$G$16</definedName>
    <definedName name="estGrasNat" localSheetId="46">'44'!$G$3:$G$16</definedName>
    <definedName name="estGrasNat" localSheetId="47">'45'!$G$3:$G$16</definedName>
    <definedName name="estGrasNat" localSheetId="48">'46'!$G$3:$G$16</definedName>
    <definedName name="estGrasNat" localSheetId="49">'47'!$G$3:$G$16</definedName>
    <definedName name="estGrasNat" localSheetId="50">'48'!$G$3:$G$16</definedName>
    <definedName name="estGrasNat" localSheetId="51">'49'!$G$3:$G$16</definedName>
    <definedName name="estGrasNat" localSheetId="7">'5'!$G$3:$G$16</definedName>
    <definedName name="estGrasNat" localSheetId="52">'50'!$G$3:$G$16</definedName>
    <definedName name="estGrasNat" localSheetId="53">'51'!$G$3:$G$16</definedName>
    <definedName name="estGrasNat" localSheetId="54">'52'!$G$3:$G$16</definedName>
    <definedName name="estGrasNat" localSheetId="55">'53'!$G$3:$G$16</definedName>
    <definedName name="estGrasNat" localSheetId="56">'54'!$G$3:$G$16</definedName>
    <definedName name="estGrasNat" localSheetId="57">'55'!$G$3:$G$16</definedName>
    <definedName name="estGrasNat" localSheetId="58">'56'!$G$3:$G$16</definedName>
    <definedName name="estGrasNat" localSheetId="59">'57'!$G$3:$G$16</definedName>
    <definedName name="estGrasNat" localSheetId="60">'58'!$G$3:$G$16</definedName>
    <definedName name="estGrasNat" localSheetId="61">'59'!$G$3:$G$16</definedName>
    <definedName name="estGrasNat" localSheetId="8">'6'!$G$3:$G$16</definedName>
    <definedName name="estGrasNat" localSheetId="62">'60'!$G$3:$G$16</definedName>
    <definedName name="estGrasNat" localSheetId="63">'61'!$G$3:$G$16</definedName>
    <definedName name="estGrasNat" localSheetId="64">'62'!$G$3:$G$16</definedName>
    <definedName name="estGrasNat" localSheetId="65">'63'!$G$3:$G$16</definedName>
    <definedName name="estGrasNat" localSheetId="66">'64'!$G$3:$G$16</definedName>
    <definedName name="estGrasNat" localSheetId="67">'65'!$G$3:$G$16</definedName>
    <definedName name="estGrasNat" localSheetId="68">'66'!$G$3:$G$16</definedName>
    <definedName name="estGrasNat" localSheetId="69">'67'!$G$3:$G$16</definedName>
    <definedName name="estGrasNat" localSheetId="70">'68'!$G$3:$G$16</definedName>
    <definedName name="estGrasNat" localSheetId="71">'69'!$G$3:$G$16</definedName>
    <definedName name="estGrasNat" localSheetId="9">'7'!$G$3:$G$16</definedName>
    <definedName name="estGrasNat" localSheetId="72">'70'!$G$3:$G$16</definedName>
    <definedName name="estGrasNat" localSheetId="10">'8'!$G$3:$G$16</definedName>
    <definedName name="estGrasNat" localSheetId="11">'9'!$G$3:$G$16</definedName>
    <definedName name="GHG" localSheetId="3">'1'!$A$3:$A$16</definedName>
    <definedName name="GHG" localSheetId="12">'10'!$A$3:$A$16</definedName>
    <definedName name="GHG" localSheetId="13">'11'!$A$3:$A$16</definedName>
    <definedName name="GHG" localSheetId="14">'12'!$A$3:$A$16</definedName>
    <definedName name="GHG" localSheetId="15">'13'!$A$3:$A$16</definedName>
    <definedName name="GHG" localSheetId="16">'14'!$A$3:$A$16</definedName>
    <definedName name="GHG" localSheetId="17">'15'!$A$3:$A$16</definedName>
    <definedName name="GHG" localSheetId="18">'16'!$A$3:$A$16</definedName>
    <definedName name="GHG" localSheetId="19">'17'!$A$3:$A$16</definedName>
    <definedName name="GHG" localSheetId="20">'18'!$A$3:$A$16</definedName>
    <definedName name="GHG" localSheetId="21">'19'!$A$3:$A$16</definedName>
    <definedName name="GHG" localSheetId="4">'2'!$A$3:$A$16</definedName>
    <definedName name="GHG" localSheetId="22">'20'!$A$3:$A$16</definedName>
    <definedName name="GHG" localSheetId="23">'21'!$A$3:$A$16</definedName>
    <definedName name="GHG" localSheetId="24">'22'!$A$3:$A$16</definedName>
    <definedName name="GHG" localSheetId="25">'23'!$A$3:$A$16</definedName>
    <definedName name="GHG" localSheetId="26">'24'!$A$3:$A$16</definedName>
    <definedName name="GHG" localSheetId="27">'25'!$A$3:$A$16</definedName>
    <definedName name="GHG" localSheetId="28">'26'!$A$3:$A$16</definedName>
    <definedName name="GHG" localSheetId="29">'27'!$A$3:$A$16</definedName>
    <definedName name="GHG" localSheetId="30">'28'!$A$3:$A$16</definedName>
    <definedName name="GHG" localSheetId="31">'29'!$A$3:$A$16</definedName>
    <definedName name="GHG" localSheetId="5">'3'!$A$3:$A$16</definedName>
    <definedName name="GHG" localSheetId="32">'30'!$A$3:$A$16</definedName>
    <definedName name="GHG" localSheetId="33">'31'!$A$3:$A$16</definedName>
    <definedName name="GHG" localSheetId="34">'32'!$A$3:$A$16</definedName>
    <definedName name="GHG" localSheetId="35">'33'!$A$3:$A$16</definedName>
    <definedName name="GHG" localSheetId="36">'34'!$A$3:$A$16</definedName>
    <definedName name="GHG" localSheetId="37">'35'!$A$3:$A$16</definedName>
    <definedName name="GHG" localSheetId="38">'36'!$A$3:$A$16</definedName>
    <definedName name="GHG" localSheetId="39">'37'!$A$3:$A$16</definedName>
    <definedName name="GHG" localSheetId="40">'38'!$A$3:$A$16</definedName>
    <definedName name="GHG" localSheetId="41">'39'!$A$3:$A$16</definedName>
    <definedName name="GHG" localSheetId="6">'4'!$A$3:$A$16</definedName>
    <definedName name="GHG" localSheetId="42">'40'!$A$3:$A$16</definedName>
    <definedName name="GHG" localSheetId="43">'41'!$A$3:$A$16</definedName>
    <definedName name="GHG" localSheetId="44">'42'!$A$3:$A$16</definedName>
    <definedName name="GHG" localSheetId="45">'43'!$A$3:$A$16</definedName>
    <definedName name="GHG" localSheetId="46">'44'!$A$3:$A$16</definedName>
    <definedName name="GHG" localSheetId="47">'45'!$A$3:$A$16</definedName>
    <definedName name="GHG" localSheetId="48">'46'!$A$3:$A$16</definedName>
    <definedName name="GHG" localSheetId="49">'47'!$A$3:$A$16</definedName>
    <definedName name="GHG" localSheetId="50">'48'!$A$3:$A$16</definedName>
    <definedName name="GHG" localSheetId="51">'49'!$A$3:$A$16</definedName>
    <definedName name="GHG" localSheetId="7">'5'!$A$3:$A$16</definedName>
    <definedName name="GHG" localSheetId="52">'50'!$A$3:$A$16</definedName>
    <definedName name="GHG" localSheetId="53">'51'!$A$3:$A$16</definedName>
    <definedName name="GHG" localSheetId="54">'52'!$A$3:$A$16</definedName>
    <definedName name="GHG" localSheetId="55">'53'!$A$3:$A$16</definedName>
    <definedName name="GHG" localSheetId="56">'54'!$A$3:$A$16</definedName>
    <definedName name="GHG" localSheetId="57">'55'!$A$3:$A$16</definedName>
    <definedName name="GHG" localSheetId="58">'56'!$A$3:$A$16</definedName>
    <definedName name="GHG" localSheetId="59">'57'!$A$3:$A$16</definedName>
    <definedName name="GHG" localSheetId="60">'58'!$A$3:$A$16</definedName>
    <definedName name="GHG" localSheetId="61">'59'!$A$3:$A$16</definedName>
    <definedName name="GHG" localSheetId="8">'6'!$A$3:$A$16</definedName>
    <definedName name="GHG" localSheetId="62">'60'!$A$3:$A$16</definedName>
    <definedName name="GHG" localSheetId="63">'61'!$A$3:$A$16</definedName>
    <definedName name="GHG" localSheetId="64">'62'!$A$3:$A$16</definedName>
    <definedName name="GHG" localSheetId="65">'63'!$A$3:$A$16</definedName>
    <definedName name="GHG" localSheetId="66">'64'!$A$3:$A$16</definedName>
    <definedName name="GHG" localSheetId="67">'65'!$A$3:$A$16</definedName>
    <definedName name="GHG" localSheetId="68">'66'!$A$3:$A$16</definedName>
    <definedName name="GHG" localSheetId="69">'67'!$A$3:$A$16</definedName>
    <definedName name="GHG" localSheetId="70">'68'!$A$3:$A$16</definedName>
    <definedName name="GHG" localSheetId="71">'69'!$A$3:$A$16</definedName>
    <definedName name="GHG" localSheetId="9">'7'!$A$3:$A$16</definedName>
    <definedName name="GHG" localSheetId="72">'70'!$A$3:$A$16</definedName>
    <definedName name="GHG" localSheetId="10">'8'!$A$3:$A$16</definedName>
    <definedName name="GHG" localSheetId="11">'9'!$A$3:$A$16</definedName>
    <definedName name="GLG" localSheetId="3">'1'!$B$3:$B$16</definedName>
    <definedName name="GLG" localSheetId="12">'10'!$B$3:$B$16</definedName>
    <definedName name="GLG" localSheetId="13">'11'!$B$3:$B$16</definedName>
    <definedName name="GLG" localSheetId="14">'12'!$B$3:$B$16</definedName>
    <definedName name="GLG" localSheetId="15">'13'!$B$3:$B$16</definedName>
    <definedName name="GLG" localSheetId="16">'14'!$B$3:$B$16</definedName>
    <definedName name="GLG" localSheetId="17">'15'!$B$3:$B$16</definedName>
    <definedName name="GLG" localSheetId="18">'16'!$B$3:$B$16</definedName>
    <definedName name="GLG" localSheetId="19">'17'!$B$3:$B$16</definedName>
    <definedName name="GLG" localSheetId="20">'18'!$B$3:$B$16</definedName>
    <definedName name="GLG" localSheetId="21">'19'!$B$3:$B$16</definedName>
    <definedName name="GLG" localSheetId="4">'2'!$B$3:$B$16</definedName>
    <definedName name="GLG" localSheetId="22">'20'!$B$3:$B$16</definedName>
    <definedName name="GLG" localSheetId="23">'21'!$B$3:$B$16</definedName>
    <definedName name="GLG" localSheetId="24">'22'!$B$3:$B$16</definedName>
    <definedName name="GLG" localSheetId="25">'23'!$B$3:$B$16</definedName>
    <definedName name="GLG" localSheetId="26">'24'!$B$3:$B$16</definedName>
    <definedName name="GLG" localSheetId="27">'25'!$B$3:$B$16</definedName>
    <definedName name="GLG" localSheetId="28">'26'!$B$3:$B$16</definedName>
    <definedName name="GLG" localSheetId="29">'27'!$B$3:$B$16</definedName>
    <definedName name="GLG" localSheetId="30">'28'!$B$3:$B$16</definedName>
    <definedName name="GLG" localSheetId="31">'29'!$B$3:$B$16</definedName>
    <definedName name="GLG" localSheetId="5">'3'!$B$3:$B$16</definedName>
    <definedName name="GLG" localSheetId="32">'30'!$B$3:$B$16</definedName>
    <definedName name="GLG" localSheetId="33">'31'!$B$3:$B$16</definedName>
    <definedName name="GLG" localSheetId="34">'32'!$B$3:$B$16</definedName>
    <definedName name="GLG" localSheetId="35">'33'!$B$3:$B$16</definedName>
    <definedName name="GLG" localSheetId="36">'34'!$B$3:$B$16</definedName>
    <definedName name="GLG" localSheetId="37">'35'!$B$3:$B$16</definedName>
    <definedName name="GLG" localSheetId="38">'36'!$B$3:$B$16</definedName>
    <definedName name="GLG" localSheetId="39">'37'!$B$3:$B$16</definedName>
    <definedName name="GLG" localSheetId="40">'38'!$B$3:$B$16</definedName>
    <definedName name="GLG" localSheetId="41">'39'!$B$3:$B$16</definedName>
    <definedName name="GLG" localSheetId="6">'4'!$B$3:$B$16</definedName>
    <definedName name="GLG" localSheetId="42">'40'!$B$3:$B$16</definedName>
    <definedName name="GLG" localSheetId="43">'41'!$B$3:$B$16</definedName>
    <definedName name="GLG" localSheetId="44">'42'!$B$3:$B$16</definedName>
    <definedName name="GLG" localSheetId="45">'43'!$B$3:$B$16</definedName>
    <definedName name="GLG" localSheetId="46">'44'!$B$3:$B$16</definedName>
    <definedName name="GLG" localSheetId="47">'45'!$B$3:$B$16</definedName>
    <definedName name="GLG" localSheetId="48">'46'!$B$3:$B$16</definedName>
    <definedName name="GLG" localSheetId="49">'47'!$B$3:$B$16</definedName>
    <definedName name="GLG" localSheetId="50">'48'!$B$3:$B$16</definedName>
    <definedName name="GLG" localSheetId="51">'49'!$B$3:$B$16</definedName>
    <definedName name="GLG" localSheetId="7">'5'!$B$3:$B$16</definedName>
    <definedName name="GLG" localSheetId="52">'50'!$B$3:$B$16</definedName>
    <definedName name="GLG" localSheetId="53">'51'!$B$3:$B$16</definedName>
    <definedName name="GLG" localSheetId="54">'52'!$B$3:$B$16</definedName>
    <definedName name="GLG" localSheetId="55">'53'!$B$3:$B$16</definedName>
    <definedName name="GLG" localSheetId="56">'54'!$B$3:$B$16</definedName>
    <definedName name="GLG" localSheetId="57">'55'!$B$3:$B$16</definedName>
    <definedName name="GLG" localSheetId="58">'56'!$B$3:$B$16</definedName>
    <definedName name="GLG" localSheetId="59">'57'!$B$3:$B$16</definedName>
    <definedName name="GLG" localSheetId="60">'58'!$B$3:$B$16</definedName>
    <definedName name="GLG" localSheetId="61">'59'!$B$3:$B$16</definedName>
    <definedName name="GLG" localSheetId="8">'6'!$B$3:$B$16</definedName>
    <definedName name="GLG" localSheetId="62">'60'!$B$3:$B$16</definedName>
    <definedName name="GLG" localSheetId="63">'61'!$B$3:$B$16</definedName>
    <definedName name="GLG" localSheetId="64">'62'!$B$3:$B$16</definedName>
    <definedName name="GLG" localSheetId="65">'63'!$B$3:$B$16</definedName>
    <definedName name="GLG" localSheetId="66">'64'!$B$3:$B$16</definedName>
    <definedName name="GLG" localSheetId="67">'65'!$B$3:$B$16</definedName>
    <definedName name="GLG" localSheetId="68">'66'!$B$3:$B$16</definedName>
    <definedName name="GLG" localSheetId="69">'67'!$B$3:$B$16</definedName>
    <definedName name="GLG" localSheetId="70">'68'!$B$3:$B$16</definedName>
    <definedName name="GLG" localSheetId="71">'69'!$B$3:$B$16</definedName>
    <definedName name="GLG" localSheetId="9">'7'!$B$3:$B$16</definedName>
    <definedName name="GLG" localSheetId="72">'70'!$B$3:$B$16</definedName>
    <definedName name="GLG" localSheetId="10">'8'!$B$3:$B$16</definedName>
    <definedName name="GLG" localSheetId="11">'9'!$B$3:$B$16</definedName>
    <definedName name="MinBouw" localSheetId="3">'1'!$V$7</definedName>
    <definedName name="MinBouw" localSheetId="12">'10'!$V$7</definedName>
    <definedName name="MinBouw" localSheetId="13">'11'!$V$7</definedName>
    <definedName name="MinBouw" localSheetId="14">'12'!$V$7</definedName>
    <definedName name="MinBouw" localSheetId="15">'13'!$V$7</definedName>
    <definedName name="MinBouw" localSheetId="16">'14'!$V$7</definedName>
    <definedName name="MinBouw" localSheetId="17">'15'!$V$7</definedName>
    <definedName name="MinBouw" localSheetId="18">'16'!$V$7</definedName>
    <definedName name="MinBouw" localSheetId="19">'17'!$V$7</definedName>
    <definedName name="MinBouw" localSheetId="20">'18'!$V$7</definedName>
    <definedName name="MinBouw" localSheetId="21">'19'!$V$7</definedName>
    <definedName name="MinBouw" localSheetId="4">'2'!$V$7</definedName>
    <definedName name="MinBouw" localSheetId="22">'20'!$V$7</definedName>
    <definedName name="MinBouw" localSheetId="23">'21'!$V$7</definedName>
    <definedName name="MinBouw" localSheetId="24">'22'!$V$7</definedName>
    <definedName name="MinBouw" localSheetId="25">'23'!$V$7</definedName>
    <definedName name="MinBouw" localSheetId="26">'24'!$V$7</definedName>
    <definedName name="MinBouw" localSheetId="27">'25'!$V$7</definedName>
    <definedName name="MinBouw" localSheetId="28">'26'!$V$7</definedName>
    <definedName name="MinBouw" localSheetId="29">'27'!$V$7</definedName>
    <definedName name="MinBouw" localSheetId="30">'28'!$V$7</definedName>
    <definedName name="MinBouw" localSheetId="31">'29'!$V$7</definedName>
    <definedName name="MinBouw" localSheetId="5">'3'!$V$7</definedName>
    <definedName name="MinBouw" localSheetId="32">'30'!$V$7</definedName>
    <definedName name="MinBouw" localSheetId="33">'31'!$V$7</definedName>
    <definedName name="MinBouw" localSheetId="34">'32'!$V$7</definedName>
    <definedName name="MinBouw" localSheetId="35">'33'!$V$7</definedName>
    <definedName name="MinBouw" localSheetId="36">'34'!$V$7</definedName>
    <definedName name="MinBouw" localSheetId="37">'35'!$V$7</definedName>
    <definedName name="MinBouw" localSheetId="38">'36'!$V$7</definedName>
    <definedName name="MinBouw" localSheetId="39">'37'!$V$7</definedName>
    <definedName name="MinBouw" localSheetId="40">'38'!$V$7</definedName>
    <definedName name="MinBouw" localSheetId="41">'39'!$V$7</definedName>
    <definedName name="MinBouw" localSheetId="6">'4'!$V$7</definedName>
    <definedName name="MinBouw" localSheetId="42">'40'!$V$7</definedName>
    <definedName name="MinBouw" localSheetId="43">'41'!$V$7</definedName>
    <definedName name="MinBouw" localSheetId="44">'42'!$V$7</definedName>
    <definedName name="MinBouw" localSheetId="45">'43'!$V$7</definedName>
    <definedName name="MinBouw" localSheetId="46">'44'!$V$7</definedName>
    <definedName name="MinBouw" localSheetId="47">'45'!$V$7</definedName>
    <definedName name="MinBouw" localSheetId="48">'46'!$V$7</definedName>
    <definedName name="MinBouw" localSheetId="49">'47'!$V$7</definedName>
    <definedName name="MinBouw" localSheetId="50">'48'!$V$7</definedName>
    <definedName name="MinBouw" localSheetId="51">'49'!$V$7</definedName>
    <definedName name="MinBouw" localSheetId="7">'5'!$V$7</definedName>
    <definedName name="MinBouw" localSheetId="52">'50'!$V$7</definedName>
    <definedName name="MinBouw" localSheetId="53">'51'!$V$7</definedName>
    <definedName name="MinBouw" localSheetId="54">'52'!$V$7</definedName>
    <definedName name="MinBouw" localSheetId="55">'53'!$V$7</definedName>
    <definedName name="MinBouw" localSheetId="56">'54'!$V$7</definedName>
    <definedName name="MinBouw" localSheetId="57">'55'!$V$7</definedName>
    <definedName name="MinBouw" localSheetId="58">'56'!$V$7</definedName>
    <definedName name="MinBouw" localSheetId="59">'57'!$V$7</definedName>
    <definedName name="MinBouw" localSheetId="60">'58'!$V$7</definedName>
    <definedName name="MinBouw" localSheetId="61">'59'!$V$7</definedName>
    <definedName name="MinBouw" localSheetId="8">'6'!$V$7</definedName>
    <definedName name="MinBouw" localSheetId="62">'60'!$V$7</definedName>
    <definedName name="MinBouw" localSheetId="63">'61'!$V$7</definedName>
    <definedName name="MinBouw" localSheetId="64">'62'!$V$7</definedName>
    <definedName name="MinBouw" localSheetId="65">'63'!$V$7</definedName>
    <definedName name="MinBouw" localSheetId="66">'64'!$V$7</definedName>
    <definedName name="MinBouw" localSheetId="68">'66'!$V$7</definedName>
    <definedName name="MinBouw" localSheetId="69">'67'!$V$7</definedName>
    <definedName name="MinBouw" localSheetId="70">'68'!$V$7</definedName>
    <definedName name="MinBouw" localSheetId="71">'69'!$V$7</definedName>
    <definedName name="MinBouw" localSheetId="9">'7'!$V$7</definedName>
    <definedName name="MinBouw" localSheetId="72">'70'!$V$7</definedName>
    <definedName name="MinBouw" localSheetId="10">'8'!$V$7</definedName>
    <definedName name="MinBouw" localSheetId="11">'9'!$V$7</definedName>
    <definedName name="MinBouw">'65'!$V$7</definedName>
    <definedName name="MinBouwNT" localSheetId="12">'10'!$T$7</definedName>
    <definedName name="MinBouwNT" localSheetId="13">'11'!$T$7</definedName>
    <definedName name="MinBouwNT" localSheetId="14">'12'!$T$7</definedName>
    <definedName name="MinBouwNT" localSheetId="15">'13'!$T$7</definedName>
    <definedName name="MinBouwNT" localSheetId="16">'14'!$T$7</definedName>
    <definedName name="MinBouwNT" localSheetId="17">'15'!$T$7</definedName>
    <definedName name="MinBouwNT" localSheetId="18">'16'!$T$7</definedName>
    <definedName name="MinBouwNT" localSheetId="19">'17'!$T$7</definedName>
    <definedName name="MinBouwNT" localSheetId="20">'18'!$T$7</definedName>
    <definedName name="MinBouwNT" localSheetId="21">'19'!$T$7</definedName>
    <definedName name="MinBouwNT" localSheetId="4">'2'!$T$7</definedName>
    <definedName name="MinBouwNT" localSheetId="22">'20'!$T$7</definedName>
    <definedName name="MinBouwNT" localSheetId="23">'21'!$T$7</definedName>
    <definedName name="MinBouwNT" localSheetId="24">'22'!$T$7</definedName>
    <definedName name="MinBouwNT" localSheetId="25">'23'!$T$7</definedName>
    <definedName name="MinBouwNT" localSheetId="26">'24'!$T$7</definedName>
    <definedName name="MinBouwNT" localSheetId="27">'25'!$T$7</definedName>
    <definedName name="MinBouwNT" localSheetId="28">'26'!$T$7</definedName>
    <definedName name="MinBouwNT" localSheetId="29">'27'!$T$7</definedName>
    <definedName name="MinBouwNT" localSheetId="30">'28'!$T$7</definedName>
    <definedName name="MinBouwNT" localSheetId="31">'29'!$T$7</definedName>
    <definedName name="MinBouwNT" localSheetId="5">'3'!$T$7</definedName>
    <definedName name="MinBouwNT" localSheetId="32">'30'!$T$7</definedName>
    <definedName name="MinBouwNT" localSheetId="33">'31'!$T$7</definedName>
    <definedName name="MinBouwNT" localSheetId="34">'32'!$T$7</definedName>
    <definedName name="MinBouwNT" localSheetId="35">'33'!$T$7</definedName>
    <definedName name="MinBouwNT" localSheetId="36">'34'!$T$7</definedName>
    <definedName name="MinBouwNT" localSheetId="37">'35'!$T$7</definedName>
    <definedName name="MinBouwNT" localSheetId="38">'36'!$T$7</definedName>
    <definedName name="MinBouwNT" localSheetId="39">'37'!$T$7</definedName>
    <definedName name="MinBouwNT" localSheetId="40">'38'!$T$7</definedName>
    <definedName name="MinBouwNT" localSheetId="41">'39'!$T$7</definedName>
    <definedName name="MinBouwNT" localSheetId="6">'4'!$T$7</definedName>
    <definedName name="MinBouwNT" localSheetId="42">'40'!$T$7</definedName>
    <definedName name="MinBouwNT" localSheetId="43">'41'!$T$7</definedName>
    <definedName name="MinBouwNT" localSheetId="44">'42'!$T$7</definedName>
    <definedName name="MinBouwNT" localSheetId="45">'43'!$T$7</definedName>
    <definedName name="MinBouwNT" localSheetId="46">'44'!$T$7</definedName>
    <definedName name="MinBouwNT" localSheetId="47">'45'!$T$7</definedName>
    <definedName name="MinBouwNT" localSheetId="48">'46'!$T$7</definedName>
    <definedName name="MinBouwNT" localSheetId="49">'47'!$T$7</definedName>
    <definedName name="MinBouwNT" localSheetId="50">'48'!$T$7</definedName>
    <definedName name="MinBouwNT" localSheetId="51">'49'!$T$7</definedName>
    <definedName name="MinBouwNT" localSheetId="7">'5'!$T$7</definedName>
    <definedName name="MinBouwNT" localSheetId="52">'50'!$T$7</definedName>
    <definedName name="MinBouwNT" localSheetId="53">'51'!$T$7</definedName>
    <definedName name="MinBouwNT" localSheetId="54">'52'!$T$7</definedName>
    <definedName name="MinBouwNT" localSheetId="55">'53'!$T$7</definedName>
    <definedName name="MinBouwNT" localSheetId="56">'54'!$T$7</definedName>
    <definedName name="MinBouwNT" localSheetId="57">'55'!$T$7</definedName>
    <definedName name="MinBouwNT" localSheetId="58">'56'!$T$7</definedName>
    <definedName name="MinBouwNT" localSheetId="59">'57'!$T$7</definedName>
    <definedName name="MinBouwNT" localSheetId="60">'58'!$T$7</definedName>
    <definedName name="MinBouwNT" localSheetId="61">'59'!$T$7</definedName>
    <definedName name="MinBouwNT" localSheetId="8">'6'!$T$7</definedName>
    <definedName name="MinBouwNT" localSheetId="62">'60'!$T$7</definedName>
    <definedName name="MinBouwNT" localSheetId="63">'61'!$T$7</definedName>
    <definedName name="MinBouwNT" localSheetId="64">'62'!$T$7</definedName>
    <definedName name="MinBouwNT" localSheetId="65">'63'!$T$7</definedName>
    <definedName name="MinBouwNT" localSheetId="66">'64'!$T$7</definedName>
    <definedName name="MinBouwNT" localSheetId="67">'65'!$T$7</definedName>
    <definedName name="MinBouwNT" localSheetId="68">'66'!$T$7</definedName>
    <definedName name="MinBouwNT" localSheetId="69">'67'!$T$7</definedName>
    <definedName name="MinBouwNT" localSheetId="70">'68'!$T$7</definedName>
    <definedName name="MinBouwNT" localSheetId="71">'69'!$T$7</definedName>
    <definedName name="MinBouwNT" localSheetId="9">'7'!$T$7</definedName>
    <definedName name="MinBouwNT" localSheetId="72">'70'!$T$7</definedName>
    <definedName name="MinBouwNT" localSheetId="10">'8'!$T$7</definedName>
    <definedName name="MinBouwNT" localSheetId="11">'9'!$T$7</definedName>
    <definedName name="MinBouwNT">'1'!$T$7</definedName>
    <definedName name="MinGras" localSheetId="3">'1'!$R$7</definedName>
    <definedName name="MinGras" localSheetId="12">'10'!$R$7</definedName>
    <definedName name="MinGras" localSheetId="13">'11'!$R$7</definedName>
    <definedName name="MinGras" localSheetId="14">'12'!$R$7</definedName>
    <definedName name="MinGras" localSheetId="15">'13'!$R$7</definedName>
    <definedName name="MinGras" localSheetId="16">'14'!$R$7</definedName>
    <definedName name="MinGras" localSheetId="17">'15'!$R$7</definedName>
    <definedName name="MinGras" localSheetId="18">'16'!$R$7</definedName>
    <definedName name="MinGras" localSheetId="19">'17'!$R$7</definedName>
    <definedName name="MinGras" localSheetId="20">'18'!$R$7</definedName>
    <definedName name="MinGras" localSheetId="21">'19'!$R$7</definedName>
    <definedName name="MinGras" localSheetId="4">'2'!$R$7</definedName>
    <definedName name="MinGras" localSheetId="22">'20'!$R$7</definedName>
    <definedName name="MinGras" localSheetId="23">'21'!$R$7</definedName>
    <definedName name="MinGras" localSheetId="24">'22'!$R$7</definedName>
    <definedName name="MinGras" localSheetId="25">'23'!$R$7</definedName>
    <definedName name="MinGras" localSheetId="26">'24'!$R$7</definedName>
    <definedName name="MinGras" localSheetId="27">'25'!$R$7</definedName>
    <definedName name="MinGras" localSheetId="28">'26'!$R$7</definedName>
    <definedName name="MinGras" localSheetId="29">'27'!$R$7</definedName>
    <definedName name="MinGras" localSheetId="30">'28'!$R$7</definedName>
    <definedName name="MinGras" localSheetId="31">'29'!$R$7</definedName>
    <definedName name="MinGras" localSheetId="5">'3'!$R$7</definedName>
    <definedName name="MinGras" localSheetId="32">'30'!$R$7</definedName>
    <definedName name="MinGras" localSheetId="33">'31'!$R$7</definedName>
    <definedName name="MinGras" localSheetId="34">'32'!$R$7</definedName>
    <definedName name="MinGras" localSheetId="35">'33'!$R$7</definedName>
    <definedName name="MinGras" localSheetId="36">'34'!$R$7</definedName>
    <definedName name="MinGras" localSheetId="37">'35'!$R$7</definedName>
    <definedName name="MinGras" localSheetId="38">'36'!$R$7</definedName>
    <definedName name="MinGras" localSheetId="39">'37'!$R$7</definedName>
    <definedName name="MinGras" localSheetId="40">'38'!$R$7</definedName>
    <definedName name="MinGras" localSheetId="41">'39'!$R$7</definedName>
    <definedName name="MinGras" localSheetId="6">'4'!$R$7</definedName>
    <definedName name="MinGras" localSheetId="42">'40'!$R$7</definedName>
    <definedName name="MinGras" localSheetId="43">'41'!$R$7</definedName>
    <definedName name="MinGras" localSheetId="44">'42'!$R$7</definedName>
    <definedName name="MinGras" localSheetId="45">'43'!$R$7</definedName>
    <definedName name="MinGras" localSheetId="46">'44'!$R$7</definedName>
    <definedName name="MinGras" localSheetId="47">'45'!$R$7</definedName>
    <definedName name="MinGras" localSheetId="48">'46'!$R$7</definedName>
    <definedName name="MinGras" localSheetId="49">'47'!$R$7</definedName>
    <definedName name="MinGras" localSheetId="50">'48'!$R$7</definedName>
    <definedName name="MinGras" localSheetId="51">'49'!$R$7</definedName>
    <definedName name="MinGras" localSheetId="7">'5'!$R$7</definedName>
    <definedName name="MinGras" localSheetId="52">'50'!$R$7</definedName>
    <definedName name="MinGras" localSheetId="53">'51'!$R$7</definedName>
    <definedName name="MinGras" localSheetId="54">'52'!$R$7</definedName>
    <definedName name="MinGras" localSheetId="55">'53'!$R$7</definedName>
    <definedName name="MinGras" localSheetId="56">'54'!$R$7</definedName>
    <definedName name="MinGras" localSheetId="57">'55'!$R$7</definedName>
    <definedName name="MinGras" localSheetId="58">'56'!$R$7</definedName>
    <definedName name="MinGras" localSheetId="59">'57'!$R$7</definedName>
    <definedName name="MinGras" localSheetId="60">'58'!$R$7</definedName>
    <definedName name="MinGras" localSheetId="61">'59'!$R$7</definedName>
    <definedName name="MinGras" localSheetId="8">'6'!$R$7</definedName>
    <definedName name="MinGras" localSheetId="62">'60'!$R$7</definedName>
    <definedName name="MinGras" localSheetId="63">'61'!$R$7</definedName>
    <definedName name="MinGras" localSheetId="64">'62'!$R$7</definedName>
    <definedName name="MinGras" localSheetId="65">'63'!$R$7</definedName>
    <definedName name="MinGras" localSheetId="66">'64'!$R$7</definedName>
    <definedName name="MinGras" localSheetId="68">'66'!$R$7</definedName>
    <definedName name="MinGras" localSheetId="69">'67'!$R$7</definedName>
    <definedName name="MinGras" localSheetId="70">'68'!$R$7</definedName>
    <definedName name="MinGras" localSheetId="71">'69'!$R$7</definedName>
    <definedName name="MinGras" localSheetId="9">'7'!$R$7</definedName>
    <definedName name="MinGras" localSheetId="72">'70'!$R$7</definedName>
    <definedName name="MinGras" localSheetId="10">'8'!$R$7</definedName>
    <definedName name="MinGras" localSheetId="11">'9'!$R$7</definedName>
    <definedName name="MinGras">'65'!$R$7</definedName>
    <definedName name="MinGrasNT" localSheetId="12">'10'!$P$7</definedName>
    <definedName name="MinGrasNT" localSheetId="13">'11'!$P$7</definedName>
    <definedName name="MinGrasNT" localSheetId="14">'12'!$P$7</definedName>
    <definedName name="MinGrasNT" localSheetId="15">'13'!$P$7</definedName>
    <definedName name="MinGrasNT" localSheetId="16">'14'!$P$7</definedName>
    <definedName name="MinGrasNT" localSheetId="17">'15'!$P$7</definedName>
    <definedName name="MinGrasNT" localSheetId="18">'16'!$P$7</definedName>
    <definedName name="MinGrasNT" localSheetId="19">'17'!$P$7</definedName>
    <definedName name="MinGrasNT" localSheetId="20">'18'!$P$7</definedName>
    <definedName name="MinGrasNT" localSheetId="21">'19'!$P$7</definedName>
    <definedName name="MinGrasNT" localSheetId="4">'2'!$P$7</definedName>
    <definedName name="MinGrasNT" localSheetId="22">'20'!$P$7</definedName>
    <definedName name="MinGrasNT" localSheetId="23">'21'!$P$7</definedName>
    <definedName name="MinGrasNT" localSheetId="24">'22'!$P$7</definedName>
    <definedName name="MinGrasNT" localSheetId="25">'23'!$P$7</definedName>
    <definedName name="MinGrasNT" localSheetId="26">'24'!$P$7</definedName>
    <definedName name="MinGrasNT" localSheetId="27">'25'!$P$7</definedName>
    <definedName name="MinGrasNT" localSheetId="28">'26'!$P$7</definedName>
    <definedName name="MinGrasNT" localSheetId="29">'27'!$P$7</definedName>
    <definedName name="MinGrasNT" localSheetId="30">'28'!$P$7</definedName>
    <definedName name="MinGrasNT" localSheetId="31">'29'!$P$7</definedName>
    <definedName name="MinGrasNT" localSheetId="5">'3'!$P$7</definedName>
    <definedName name="MinGrasNT" localSheetId="32">'30'!$P$7</definedName>
    <definedName name="MinGrasNT" localSheetId="33">'31'!$P$7</definedName>
    <definedName name="MinGrasNT" localSheetId="34">'32'!$P$7</definedName>
    <definedName name="MinGrasNT" localSheetId="35">'33'!$P$7</definedName>
    <definedName name="MinGrasNT" localSheetId="36">'34'!$P$7</definedName>
    <definedName name="MinGrasNT" localSheetId="37">'35'!$P$7</definedName>
    <definedName name="MinGrasNT" localSheetId="38">'36'!$P$7</definedName>
    <definedName name="MinGrasNT" localSheetId="39">'37'!$P$7</definedName>
    <definedName name="MinGrasNT" localSheetId="40">'38'!$P$7</definedName>
    <definedName name="MinGrasNT" localSheetId="41">'39'!$P$7</definedName>
    <definedName name="MinGrasNT" localSheetId="6">'4'!$P$7</definedName>
    <definedName name="MinGrasNT" localSheetId="42">'40'!$P$7</definedName>
    <definedName name="MinGrasNT" localSheetId="43">'41'!$P$7</definedName>
    <definedName name="MinGrasNT" localSheetId="44">'42'!$P$7</definedName>
    <definedName name="MinGrasNT" localSheetId="45">'43'!$P$7</definedName>
    <definedName name="MinGrasNT" localSheetId="46">'44'!$P$7</definedName>
    <definedName name="MinGrasNT" localSheetId="47">'45'!$P$7</definedName>
    <definedName name="MinGrasNT" localSheetId="48">'46'!$P$7</definedName>
    <definedName name="MinGrasNT" localSheetId="49">'47'!$P$7</definedName>
    <definedName name="MinGrasNT" localSheetId="50">'48'!$P$7</definedName>
    <definedName name="MinGrasNT" localSheetId="51">'49'!$P$7</definedName>
    <definedName name="MinGrasNT" localSheetId="7">'5'!$P$7</definedName>
    <definedName name="MinGrasNT" localSheetId="52">'50'!$P$7</definedName>
    <definedName name="MinGrasNT" localSheetId="53">'51'!$P$7</definedName>
    <definedName name="MinGrasNT" localSheetId="54">'52'!$P$7</definedName>
    <definedName name="MinGrasNT" localSheetId="55">'53'!$P$7</definedName>
    <definedName name="MinGrasNT" localSheetId="56">'54'!$P$7</definedName>
    <definedName name="MinGrasNT" localSheetId="57">'55'!$P$7</definedName>
    <definedName name="MinGrasNT" localSheetId="58">'56'!$P$7</definedName>
    <definedName name="MinGrasNT" localSheetId="59">'57'!$P$7</definedName>
    <definedName name="MinGrasNT" localSheetId="60">'58'!$P$7</definedName>
    <definedName name="MinGrasNT" localSheetId="61">'59'!$P$7</definedName>
    <definedName name="MinGrasNT" localSheetId="8">'6'!$P$7</definedName>
    <definedName name="MinGrasNT" localSheetId="62">'60'!$P$7</definedName>
    <definedName name="MinGrasNT" localSheetId="63">'61'!$P$7</definedName>
    <definedName name="MinGrasNT" localSheetId="64">'62'!$P$7</definedName>
    <definedName name="MinGrasNT" localSheetId="65">'63'!$P$7</definedName>
    <definedName name="MinGrasNT" localSheetId="66">'64'!$P$7</definedName>
    <definedName name="MinGrasNT" localSheetId="67">'65'!$P$7</definedName>
    <definedName name="MinGrasNT" localSheetId="68">'66'!$P$7</definedName>
    <definedName name="MinGrasNT" localSheetId="69">'67'!$P$7</definedName>
    <definedName name="MinGrasNT" localSheetId="70">'68'!$P$7</definedName>
    <definedName name="MinGrasNT" localSheetId="71">'69'!$P$7</definedName>
    <definedName name="MinGrasNT" localSheetId="9">'7'!$P$7</definedName>
    <definedName name="MinGrasNT" localSheetId="72">'70'!$P$7</definedName>
    <definedName name="MinGrasNT" localSheetId="10">'8'!$P$7</definedName>
    <definedName name="MinGrasNT" localSheetId="11">'9'!$P$7</definedName>
    <definedName name="MinGrasNT">'1'!$P$7</definedName>
    <definedName name="prmBouwDroog" localSheetId="3">'1'!$V$3:$V$7</definedName>
    <definedName name="prmBouwDroog" localSheetId="12">'10'!$V$3:$V$5</definedName>
    <definedName name="prmBouwDroog" localSheetId="13">'11'!$V$3:$V$5</definedName>
    <definedName name="prmBouwDroog" localSheetId="14">'12'!$V$3:$V$5</definedName>
    <definedName name="prmBouwDroog" localSheetId="15">'13'!$V$3:$V$5</definedName>
    <definedName name="prmBouwDroog" localSheetId="16">'14'!$V$3:$V$5</definedName>
    <definedName name="prmBouwDroog" localSheetId="17">'15'!$V$3:$V$5</definedName>
    <definedName name="prmBouwDroog" localSheetId="18">'16'!$V$3:$V$5</definedName>
    <definedName name="prmBouwDroog" localSheetId="19">'17'!$V$3:$V$5</definedName>
    <definedName name="prmBouwDroog" localSheetId="20">'18'!$V$3:$V$5</definedName>
    <definedName name="prmBouwDroog" localSheetId="21">'19'!$V$3:$V$5</definedName>
    <definedName name="prmBouwDroog" localSheetId="4">'2'!$V$3:$V$5</definedName>
    <definedName name="prmBouwDroog" localSheetId="22">'20'!$V$3:$V$5</definedName>
    <definedName name="prmBouwDroog" localSheetId="23">'21'!$V$3:$V$5</definedName>
    <definedName name="prmBouwDroog" localSheetId="24">'22'!$V$3:$V$5</definedName>
    <definedName name="prmBouwDroog" localSheetId="25">'23'!$V$3:$V$5</definedName>
    <definedName name="prmBouwDroog" localSheetId="26">'24'!$V$3:$V$5</definedName>
    <definedName name="prmBouwDroog" localSheetId="27">'25'!$V$3:$V$5</definedName>
    <definedName name="prmBouwDroog" localSheetId="28">'26'!$V$3:$V$5</definedName>
    <definedName name="prmBouwDroog" localSheetId="29">'27'!$V$3:$V$5</definedName>
    <definedName name="prmBouwDroog" localSheetId="30">'28'!$V$3:$V$5</definedName>
    <definedName name="prmBouwDroog" localSheetId="31">'29'!$V$3:$V$5</definedName>
    <definedName name="prmBouwDroog" localSheetId="5">'3'!$V$3:$V$5</definedName>
    <definedName name="prmBouwDroog" localSheetId="32">'30'!$V$3:$V$5</definedName>
    <definedName name="prmBouwDroog" localSheetId="33">'31'!$V$3:$V$5</definedName>
    <definedName name="prmBouwDroog" localSheetId="34">'32'!$V$3:$V$5</definedName>
    <definedName name="prmBouwDroog" localSheetId="35">'33'!$V$3:$V$5</definedName>
    <definedName name="prmBouwDroog" localSheetId="36">'34'!$V$3:$V$5</definedName>
    <definedName name="prmBouwDroog" localSheetId="37">'35'!$V$3:$V$5</definedName>
    <definedName name="prmBouwDroog" localSheetId="38">'36'!$V$3:$V$5</definedName>
    <definedName name="prmBouwDroog" localSheetId="39">'37'!$V$3:$V$5</definedName>
    <definedName name="prmBouwDroog" localSheetId="40">'38'!$V$3:$V$5</definedName>
    <definedName name="prmBouwDroog" localSheetId="41">'39'!$V$3:$V$5</definedName>
    <definedName name="prmBouwDroog" localSheetId="6">'4'!$V$3:$V$5</definedName>
    <definedName name="prmBouwDroog" localSheetId="42">'40'!$V$3:$V$5</definedName>
    <definedName name="prmBouwDroog" localSheetId="43">'41'!$V$3:$V$5</definedName>
    <definedName name="prmBouwDroog" localSheetId="44">'42'!$V$3:$V$5</definedName>
    <definedName name="prmBouwDroog" localSheetId="45">'43'!$V$3:$V$5</definedName>
    <definedName name="prmBouwDroog" localSheetId="46">'44'!$V$3:$V$5</definedName>
    <definedName name="prmBouwDroog" localSheetId="47">'45'!$V$3:$V$5</definedName>
    <definedName name="prmBouwDroog" localSheetId="48">'46'!$V$3:$V$5</definedName>
    <definedName name="prmBouwDroog" localSheetId="49">'47'!$V$3:$V$5</definedName>
    <definedName name="prmBouwDroog" localSheetId="50">'48'!$V$3:$V$5</definedName>
    <definedName name="prmBouwDroog" localSheetId="51">'49'!$V$3:$V$5</definedName>
    <definedName name="prmBouwDroog" localSheetId="7">'5'!$V$3:$V$5</definedName>
    <definedName name="prmBouwDroog" localSheetId="52">'50'!$V$3:$V$5</definedName>
    <definedName name="prmBouwDroog" localSheetId="53">'51'!$V$3:$V$5</definedName>
    <definedName name="prmBouwDroog" localSheetId="54">'52'!$V$3:$V$5</definedName>
    <definedName name="prmBouwDroog" localSheetId="55">'53'!$V$3:$V$5</definedName>
    <definedName name="prmBouwDroog" localSheetId="56">'54'!$V$3:$V$5</definedName>
    <definedName name="prmBouwDroog" localSheetId="57">'55'!$V$3:$V$5</definedName>
    <definedName name="prmBouwDroog" localSheetId="58">'56'!$V$3:$V$5</definedName>
    <definedName name="prmBouwDroog" localSheetId="59">'57'!$V$3:$V$5</definedName>
    <definedName name="prmBouwDroog" localSheetId="60">'58'!$V$3:$V$5</definedName>
    <definedName name="prmBouwDroog" localSheetId="61">'59'!$V$3:$V$5</definedName>
    <definedName name="prmBouwDroog" localSheetId="8">'6'!$V$3:$V$5</definedName>
    <definedName name="prmBouwDroog" localSheetId="62">'60'!$V$3:$V$5</definedName>
    <definedName name="prmBouwDroog" localSheetId="63">'61'!$V$3:$V$5</definedName>
    <definedName name="prmBouwDroog" localSheetId="64">'62'!$V$3:$V$5</definedName>
    <definedName name="prmBouwDroog" localSheetId="65">'63'!$V$3:$V$5</definedName>
    <definedName name="prmBouwDroog" localSheetId="66">'64'!$V$3:$V$5</definedName>
    <definedName name="prmBouwDroog" localSheetId="67">'65'!$V$3:$V$5</definedName>
    <definedName name="prmBouwDroog" localSheetId="68">'66'!$V$3:$V$5</definedName>
    <definedName name="prmBouwDroog" localSheetId="69">'67'!$V$3:$V$5</definedName>
    <definedName name="prmBouwDroog" localSheetId="70">'68'!$V$3:$V$5</definedName>
    <definedName name="prmBouwDroog" localSheetId="71">'69'!$V$3:$V$5</definedName>
    <definedName name="prmBouwDroog" localSheetId="9">'7'!$V$3:$V$5</definedName>
    <definedName name="prmBouwDroog" localSheetId="72">'70'!$V$3:$V$5</definedName>
    <definedName name="prmBouwDroog" localSheetId="10">'8'!$V$3:$V$5</definedName>
    <definedName name="prmBouwDroog" localSheetId="11">'9'!$V$3:$V$5</definedName>
    <definedName name="prmBouwNat" localSheetId="3">'1'!$T$3:$T$7</definedName>
    <definedName name="prmBouwNat" localSheetId="12">'10'!$T$3:$T$5</definedName>
    <definedName name="prmBouwNat" localSheetId="13">'11'!$T$3:$T$5</definedName>
    <definedName name="prmBouwNat" localSheetId="14">'12'!$T$3:$T$5</definedName>
    <definedName name="prmBouwNat" localSheetId="15">'13'!$T$3:$T$5</definedName>
    <definedName name="prmBouwNat" localSheetId="16">'14'!$T$3:$T$5</definedName>
    <definedName name="prmBouwNat" localSheetId="17">'15'!$T$3:$T$5</definedName>
    <definedName name="prmBouwNat" localSheetId="18">'16'!$T$3:$T$5</definedName>
    <definedName name="prmBouwNat" localSheetId="19">'17'!$T$3:$T$5</definedName>
    <definedName name="prmBouwNat" localSheetId="20">'18'!$T$3:$T$5</definedName>
    <definedName name="prmBouwNat" localSheetId="21">'19'!$T$3:$T$5</definedName>
    <definedName name="prmBouwNat" localSheetId="4">'2'!$T$3:$T$5</definedName>
    <definedName name="prmBouwNat" localSheetId="22">'20'!$T$3:$T$5</definedName>
    <definedName name="prmBouwNat" localSheetId="23">'21'!$T$3:$T$5</definedName>
    <definedName name="prmBouwNat" localSheetId="24">'22'!$T$3:$T$5</definedName>
    <definedName name="prmBouwNat" localSheetId="25">'23'!$T$3:$T$5</definedName>
    <definedName name="prmBouwNat" localSheetId="26">'24'!$T$3:$T$5</definedName>
    <definedName name="prmBouwNat" localSheetId="27">'25'!$T$3:$T$5</definedName>
    <definedName name="prmBouwNat" localSheetId="28">'26'!$T$3:$T$5</definedName>
    <definedName name="prmBouwNat" localSheetId="29">'27'!$T$3:$T$5</definedName>
    <definedName name="prmBouwNat" localSheetId="30">'28'!$T$3:$T$5</definedName>
    <definedName name="prmBouwNat" localSheetId="31">'29'!$T$3:$T$5</definedName>
    <definedName name="prmBouwNat" localSheetId="5">'3'!$T$3:$T$5</definedName>
    <definedName name="prmBouwNat" localSheetId="32">'30'!$T$3:$T$5</definedName>
    <definedName name="prmBouwNat" localSheetId="33">'31'!$T$3:$T$5</definedName>
    <definedName name="prmBouwNat" localSheetId="34">'32'!$T$3:$T$5</definedName>
    <definedName name="prmBouwNat" localSheetId="35">'33'!$T$3:$T$5</definedName>
    <definedName name="prmBouwNat" localSheetId="36">'34'!$T$3:$T$5</definedName>
    <definedName name="prmBouwNat" localSheetId="37">'35'!$T$3:$T$5</definedName>
    <definedName name="prmBouwNat" localSheetId="38">'36'!$T$3:$T$5</definedName>
    <definedName name="prmBouwNat" localSheetId="39">'37'!$T$3:$T$5</definedName>
    <definedName name="prmBouwNat" localSheetId="40">'38'!$T$3:$T$5</definedName>
    <definedName name="prmBouwNat" localSheetId="41">'39'!$T$3:$T$5</definedName>
    <definedName name="prmBouwNat" localSheetId="6">'4'!$T$3:$T$5</definedName>
    <definedName name="prmBouwNat" localSheetId="42">'40'!$T$3:$T$5</definedName>
    <definedName name="prmBouwNat" localSheetId="43">'41'!$T$3:$T$5</definedName>
    <definedName name="prmBouwNat" localSheetId="44">'42'!$T$3:$T$5</definedName>
    <definedName name="prmBouwNat" localSheetId="45">'43'!$T$3:$T$5</definedName>
    <definedName name="prmBouwNat" localSheetId="46">'44'!$T$3:$T$5</definedName>
    <definedName name="prmBouwNat" localSheetId="47">'45'!$T$3:$T$5</definedName>
    <definedName name="prmBouwNat" localSheetId="48">'46'!$T$3:$T$5</definedName>
    <definedName name="prmBouwNat" localSheetId="49">'47'!$T$3:$T$5</definedName>
    <definedName name="prmBouwNat" localSheetId="50">'48'!$T$3:$T$5</definedName>
    <definedName name="prmBouwNat" localSheetId="51">'49'!$T$3:$T$5</definedName>
    <definedName name="prmBouwNat" localSheetId="7">'5'!$T$3:$T$5</definedName>
    <definedName name="prmBouwNat" localSheetId="52">'50'!$T$3:$T$5</definedName>
    <definedName name="prmBouwNat" localSheetId="53">'51'!$T$3:$T$5</definedName>
    <definedName name="prmBouwNat" localSheetId="54">'52'!$T$3:$T$5</definedName>
    <definedName name="prmBouwNat" localSheetId="55">'53'!$T$3:$T$5</definedName>
    <definedName name="prmBouwNat" localSheetId="56">'54'!$T$3:$T$5</definedName>
    <definedName name="prmBouwNat" localSheetId="57">'55'!$T$3:$T$5</definedName>
    <definedName name="prmBouwNat" localSheetId="58">'56'!$T$3:$T$5</definedName>
    <definedName name="prmBouwNat" localSheetId="59">'57'!$T$3:$T$5</definedName>
    <definedName name="prmBouwNat" localSheetId="60">'58'!$T$3:$T$5</definedName>
    <definedName name="prmBouwNat" localSheetId="61">'59'!$T$3:$T$5</definedName>
    <definedName name="prmBouwNat" localSheetId="8">'6'!$T$3:$T$5</definedName>
    <definedName name="prmBouwNat" localSheetId="62">'60'!$T$3:$T$5</definedName>
    <definedName name="prmBouwNat" localSheetId="63">'61'!$T$3:$T$5</definedName>
    <definedName name="prmBouwNat" localSheetId="64">'62'!$T$3:$T$5</definedName>
    <definedName name="prmBouwNat" localSheetId="65">'63'!$T$3:$T$5</definedName>
    <definedName name="prmBouwNat" localSheetId="66">'64'!$T$3:$T$5</definedName>
    <definedName name="prmBouwNat" localSheetId="67">'65'!$T$3:$T$5</definedName>
    <definedName name="prmBouwNat" localSheetId="68">'66'!$T$3:$T$5</definedName>
    <definedName name="prmBouwNat" localSheetId="69">'67'!$T$3:$T$5</definedName>
    <definedName name="prmBouwNat" localSheetId="70">'68'!$T$3:$T$5</definedName>
    <definedName name="prmBouwNat" localSheetId="71">'69'!$T$3:$T$5</definedName>
    <definedName name="prmBouwNat" localSheetId="9">'7'!$T$3:$T$5</definedName>
    <definedName name="prmBouwNat" localSheetId="72">'70'!$T$3:$T$5</definedName>
    <definedName name="prmBouwNat" localSheetId="10">'8'!$T$3:$T$5</definedName>
    <definedName name="prmBouwNat" localSheetId="11">'9'!$T$3:$T$5</definedName>
    <definedName name="prmGrasDroog" localSheetId="3">'1'!$R$3:$R$7</definedName>
    <definedName name="prmGrasDroog" localSheetId="12">'10'!$R$3:$R$5</definedName>
    <definedName name="prmGrasDroog" localSheetId="13">'11'!$R$3:$R$5</definedName>
    <definedName name="prmGrasDroog" localSheetId="14">'12'!$R$3:$R$5</definedName>
    <definedName name="prmGrasDroog" localSheetId="15">'13'!$R$3:$R$5</definedName>
    <definedName name="prmGrasDroog" localSheetId="16">'14'!$R$3:$R$5</definedName>
    <definedName name="prmGrasDroog" localSheetId="17">'15'!$R$3:$R$5</definedName>
    <definedName name="prmGrasDroog" localSheetId="18">'16'!$R$3:$R$5</definedName>
    <definedName name="prmGrasDroog" localSheetId="19">'17'!$R$3:$R$5</definedName>
    <definedName name="prmGrasDroog" localSheetId="20">'18'!$R$3:$R$5</definedName>
    <definedName name="prmGrasDroog" localSheetId="21">'19'!$R$3:$R$5</definedName>
    <definedName name="prmGrasDroog" localSheetId="4">'2'!$R$3:$R$5</definedName>
    <definedName name="prmGrasDroog" localSheetId="22">'20'!$R$3:$R$5</definedName>
    <definedName name="prmGrasDroog" localSheetId="23">'21'!$R$3:$R$5</definedName>
    <definedName name="prmGrasDroog" localSheetId="24">'22'!$R$3:$R$5</definedName>
    <definedName name="prmGrasDroog" localSheetId="25">'23'!$R$3:$R$5</definedName>
    <definedName name="prmGrasDroog" localSheetId="26">'24'!$R$3:$R$5</definedName>
    <definedName name="prmGrasDroog" localSheetId="27">'25'!$R$3:$R$5</definedName>
    <definedName name="prmGrasDroog" localSheetId="28">'26'!$R$3:$R$5</definedName>
    <definedName name="prmGrasDroog" localSheetId="29">'27'!$R$3:$R$5</definedName>
    <definedName name="prmGrasDroog" localSheetId="30">'28'!$R$3:$R$5</definedName>
    <definedName name="prmGrasDroog" localSheetId="31">'29'!$R$3:$R$5</definedName>
    <definedName name="prmGrasDroog" localSheetId="5">'3'!$R$3:$R$5</definedName>
    <definedName name="prmGrasDroog" localSheetId="32">'30'!$R$3:$R$5</definedName>
    <definedName name="prmGrasDroog" localSheetId="33">'31'!$R$3:$R$5</definedName>
    <definedName name="prmGrasDroog" localSheetId="34">'32'!$R$3:$R$5</definedName>
    <definedName name="prmGrasDroog" localSheetId="35">'33'!$R$3:$R$5</definedName>
    <definedName name="prmGrasDroog" localSheetId="36">'34'!$R$3:$R$5</definedName>
    <definedName name="prmGrasDroog" localSheetId="37">'35'!$R$3:$R$5</definedName>
    <definedName name="prmGrasDroog" localSheetId="38">'36'!$R$3:$R$5</definedName>
    <definedName name="prmGrasDroog" localSheetId="39">'37'!$R$3:$R$5</definedName>
    <definedName name="prmGrasDroog" localSheetId="40">'38'!$R$3:$R$5</definedName>
    <definedName name="prmGrasDroog" localSheetId="41">'39'!$R$3:$R$5</definedName>
    <definedName name="prmGrasDroog" localSheetId="6">'4'!$R$3:$R$5</definedName>
    <definedName name="prmGrasDroog" localSheetId="42">'40'!$R$3:$R$5</definedName>
    <definedName name="prmGrasDroog" localSheetId="43">'41'!$R$3:$R$5</definedName>
    <definedName name="prmGrasDroog" localSheetId="44">'42'!$R$3:$R$5</definedName>
    <definedName name="prmGrasDroog" localSheetId="45">'43'!$R$3:$R$5</definedName>
    <definedName name="prmGrasDroog" localSheetId="46">'44'!$R$3:$R$5</definedName>
    <definedName name="prmGrasDroog" localSheetId="47">'45'!$R$3:$R$5</definedName>
    <definedName name="prmGrasDroog" localSheetId="48">'46'!$R$3:$R$5</definedName>
    <definedName name="prmGrasDroog" localSheetId="49">'47'!$R$3:$R$5</definedName>
    <definedName name="prmGrasDroog" localSheetId="50">'48'!$R$3:$R$5</definedName>
    <definedName name="prmGrasDroog" localSheetId="51">'49'!$R$3:$R$5</definedName>
    <definedName name="prmGrasDroog" localSheetId="7">'5'!$R$3:$R$5</definedName>
    <definedName name="prmGrasDroog" localSheetId="52">'50'!$R$3:$R$5</definedName>
    <definedName name="prmGrasDroog" localSheetId="53">'51'!$R$3:$R$5</definedName>
    <definedName name="prmGrasDroog" localSheetId="54">'52'!$R$3:$R$5</definedName>
    <definedName name="prmGrasDroog" localSheetId="55">'53'!$R$3:$R$5</definedName>
    <definedName name="prmGrasDroog" localSheetId="56">'54'!$R$3:$R$5</definedName>
    <definedName name="prmGrasDroog" localSheetId="57">'55'!$R$3:$R$5</definedName>
    <definedName name="prmGrasDroog" localSheetId="58">'56'!$R$3:$R$5</definedName>
    <definedName name="prmGrasDroog" localSheetId="59">'57'!$R$3:$R$5</definedName>
    <definedName name="prmGrasDroog" localSheetId="60">'58'!$R$3:$R$5</definedName>
    <definedName name="prmGrasDroog" localSheetId="61">'59'!$R$3:$R$5</definedName>
    <definedName name="prmGrasDroog" localSheetId="8">'6'!$R$3:$R$5</definedName>
    <definedName name="prmGrasDroog" localSheetId="62">'60'!$R$3:$R$5</definedName>
    <definedName name="prmGrasDroog" localSheetId="63">'61'!$R$3:$R$5</definedName>
    <definedName name="prmGrasDroog" localSheetId="64">'62'!$R$3:$R$5</definedName>
    <definedName name="prmGrasDroog" localSheetId="65">'63'!$R$3:$R$5</definedName>
    <definedName name="prmGrasDroog" localSheetId="66">'64'!$R$3:$R$5</definedName>
    <definedName name="prmGrasDroog" localSheetId="67">'65'!$R$3:$R$5</definedName>
    <definedName name="prmGrasDroog" localSheetId="68">'66'!$R$3:$R$5</definedName>
    <definedName name="prmGrasDroog" localSheetId="69">'67'!$R$3:$R$5</definedName>
    <definedName name="prmGrasDroog" localSheetId="70">'68'!$R$3:$R$5</definedName>
    <definedName name="prmGrasDroog" localSheetId="71">'69'!$R$3:$R$5</definedName>
    <definedName name="prmGrasDroog" localSheetId="9">'7'!$R$3:$R$5</definedName>
    <definedName name="prmGrasDroog" localSheetId="72">'70'!$R$3:$R$5</definedName>
    <definedName name="prmGrasDroog" localSheetId="10">'8'!$R$3:$R$5</definedName>
    <definedName name="prmGrasDroog" localSheetId="11">'9'!$R$3:$R$5</definedName>
    <definedName name="prmGrasNat" localSheetId="3">'1'!$P$3:$P$7</definedName>
    <definedName name="prmGrasNat" localSheetId="12">'10'!$P$3:$P$5</definedName>
    <definedName name="prmGrasNat" localSheetId="13">'11'!$P$3:$P$5</definedName>
    <definedName name="prmGrasNat" localSheetId="14">'12'!$P$3:$P$5</definedName>
    <definedName name="prmGrasNat" localSheetId="15">'13'!$P$3:$P$5</definedName>
    <definedName name="prmGrasNat" localSheetId="16">'14'!$P$3:$P$5</definedName>
    <definedName name="prmGrasNat" localSheetId="17">'15'!$P$3:$P$5</definedName>
    <definedName name="prmGrasNat" localSheetId="18">'16'!$P$3:$P$5</definedName>
    <definedName name="prmGrasNat" localSheetId="19">'17'!$P$3:$P$5</definedName>
    <definedName name="prmGrasNat" localSheetId="20">'18'!$P$3:$P$5</definedName>
    <definedName name="prmGrasNat" localSheetId="21">'19'!$P$3:$P$5</definedName>
    <definedName name="prmGrasNat" localSheetId="4">'2'!$P$3:$P$5</definedName>
    <definedName name="prmGrasNat" localSheetId="22">'20'!$P$3:$P$5</definedName>
    <definedName name="prmGrasNat" localSheetId="23">'21'!$P$3:$P$5</definedName>
    <definedName name="prmGrasNat" localSheetId="24">'22'!$P$3:$P$5</definedName>
    <definedName name="prmGrasNat" localSheetId="25">'23'!$P$3:$P$5</definedName>
    <definedName name="prmGrasNat" localSheetId="26">'24'!$P$3:$P$5</definedName>
    <definedName name="prmGrasNat" localSheetId="27">'25'!$P$3:$P$5</definedName>
    <definedName name="prmGrasNat" localSheetId="28">'26'!$P$3:$P$5</definedName>
    <definedName name="prmGrasNat" localSheetId="29">'27'!$P$3:$P$5</definedName>
    <definedName name="prmGrasNat" localSheetId="30">'28'!$P$3:$P$5</definedName>
    <definedName name="prmGrasNat" localSheetId="31">'29'!$P$3:$P$5</definedName>
    <definedName name="prmGrasNat" localSheetId="5">'3'!$P$3:$P$5</definedName>
    <definedName name="prmGrasNat" localSheetId="32">'30'!$P$3:$P$5</definedName>
    <definedName name="prmGrasNat" localSheetId="33">'31'!$P$3:$P$5</definedName>
    <definedName name="prmGrasNat" localSheetId="34">'32'!$P$3:$P$5</definedName>
    <definedName name="prmGrasNat" localSheetId="35">'33'!$P$3:$P$5</definedName>
    <definedName name="prmGrasNat" localSheetId="36">'34'!$P$3:$P$5</definedName>
    <definedName name="prmGrasNat" localSheetId="37">'35'!$P$3:$P$5</definedName>
    <definedName name="prmGrasNat" localSheetId="38">'36'!$P$3:$P$5</definedName>
    <definedName name="prmGrasNat" localSheetId="39">'37'!$P$3:$P$5</definedName>
    <definedName name="prmGrasNat" localSheetId="40">'38'!$P$3:$P$5</definedName>
    <definedName name="prmGrasNat" localSheetId="41">'39'!$P$3:$P$5</definedName>
    <definedName name="prmGrasNat" localSheetId="6">'4'!$P$3:$P$5</definedName>
    <definedName name="prmGrasNat" localSheetId="42">'40'!$P$3:$P$5</definedName>
    <definedName name="prmGrasNat" localSheetId="43">'41'!$P$3:$P$5</definedName>
    <definedName name="prmGrasNat" localSheetId="44">'42'!$P$3:$P$5</definedName>
    <definedName name="prmGrasNat" localSheetId="45">'43'!$P$3:$P$5</definedName>
    <definedName name="prmGrasNat" localSheetId="46">'44'!$P$3:$P$5</definedName>
    <definedName name="prmGrasNat" localSheetId="47">'45'!$P$3:$P$5</definedName>
    <definedName name="prmGrasNat" localSheetId="48">'46'!$P$3:$P$5</definedName>
    <definedName name="prmGrasNat" localSheetId="49">'47'!$P$3:$P$5</definedName>
    <definedName name="prmGrasNat" localSheetId="50">'48'!$P$3:$P$5</definedName>
    <definedName name="prmGrasNat" localSheetId="51">'49'!$P$3:$P$5</definedName>
    <definedName name="prmGrasNat" localSheetId="7">'5'!$P$3:$P$5</definedName>
    <definedName name="prmGrasNat" localSheetId="52">'50'!$P$3:$P$5</definedName>
    <definedName name="prmGrasNat" localSheetId="53">'51'!$P$3:$P$5</definedName>
    <definedName name="prmGrasNat" localSheetId="54">'52'!$P$3:$P$5</definedName>
    <definedName name="prmGrasNat" localSheetId="55">'53'!$P$3:$P$5</definedName>
    <definedName name="prmGrasNat" localSheetId="56">'54'!$P$3:$P$5</definedName>
    <definedName name="prmGrasNat" localSheetId="57">'55'!$P$3:$P$5</definedName>
    <definedName name="prmGrasNat" localSheetId="58">'56'!$P$3:$P$5</definedName>
    <definedName name="prmGrasNat" localSheetId="59">'57'!$P$3:$P$5</definedName>
    <definedName name="prmGrasNat" localSheetId="60">'58'!$P$3:$P$5</definedName>
    <definedName name="prmGrasNat" localSheetId="61">'59'!$P$3:$P$5</definedName>
    <definedName name="prmGrasNat" localSheetId="8">'6'!$P$3:$P$5</definedName>
    <definedName name="prmGrasNat" localSheetId="62">'60'!$P$3:$P$5</definedName>
    <definedName name="prmGrasNat" localSheetId="63">'61'!$P$3:$P$5</definedName>
    <definedName name="prmGrasNat" localSheetId="64">'62'!$P$3:$P$5</definedName>
    <definedName name="prmGrasNat" localSheetId="65">'63'!$P$3:$P$5</definedName>
    <definedName name="prmGrasNat" localSheetId="66">'64'!$P$3:$P$5</definedName>
    <definedName name="prmGrasNat" localSheetId="67">'65'!$P$3:$P$5</definedName>
    <definedName name="prmGrasNat" localSheetId="68">'66'!$P$3:$P$5</definedName>
    <definedName name="prmGrasNat" localSheetId="69">'67'!$P$3:$P$5</definedName>
    <definedName name="prmGrasNat" localSheetId="70">'68'!$P$3:$P$5</definedName>
    <definedName name="prmGrasNat" localSheetId="71">'69'!$P$3:$P$5</definedName>
    <definedName name="prmGrasNat" localSheetId="9">'7'!$P$3:$P$5</definedName>
    <definedName name="prmGrasNat" localSheetId="72">'70'!$P$3:$P$5</definedName>
    <definedName name="prmGrasNat" localSheetId="10">'8'!$P$3:$P$5</definedName>
    <definedName name="prmGrasNat" localSheetId="11">'9'!$P$3:$P$5</definedName>
    <definedName name="SE_Bouw_drg" localSheetId="3">'1'!$V$12</definedName>
    <definedName name="SE_Bouw_drg" localSheetId="12">'10'!$V$12</definedName>
    <definedName name="SE_Bouw_drg" localSheetId="13">'11'!$V$12</definedName>
    <definedName name="SE_Bouw_drg" localSheetId="14">'12'!$V$12</definedName>
    <definedName name="SE_Bouw_drg" localSheetId="15">'13'!$V$12</definedName>
    <definedName name="SE_Bouw_drg" localSheetId="16">'14'!$V$12</definedName>
    <definedName name="SE_Bouw_drg" localSheetId="17">'15'!$V$12</definedName>
    <definedName name="SE_Bouw_drg" localSheetId="18">'16'!$V$12</definedName>
    <definedName name="SE_Bouw_drg" localSheetId="19">'17'!$V$12</definedName>
    <definedName name="SE_Bouw_drg" localSheetId="20">'18'!$V$12</definedName>
    <definedName name="SE_Bouw_drg" localSheetId="21">'19'!$V$12</definedName>
    <definedName name="SE_Bouw_drg" localSheetId="4">'2'!$V$12</definedName>
    <definedName name="SE_Bouw_drg" localSheetId="22">'20'!$V$12</definedName>
    <definedName name="SE_Bouw_drg" localSheetId="23">'21'!$V$12</definedName>
    <definedName name="SE_Bouw_drg" localSheetId="24">'22'!$V$12</definedName>
    <definedName name="SE_Bouw_drg" localSheetId="25">'23'!$V$12</definedName>
    <definedName name="SE_Bouw_drg" localSheetId="26">'24'!$V$12</definedName>
    <definedName name="SE_Bouw_drg" localSheetId="27">'25'!$V$12</definedName>
    <definedName name="SE_Bouw_drg" localSheetId="28">'26'!$V$12</definedName>
    <definedName name="SE_Bouw_drg" localSheetId="29">'27'!$V$12</definedName>
    <definedName name="SE_Bouw_drg" localSheetId="30">'28'!$V$12</definedName>
    <definedName name="SE_Bouw_drg" localSheetId="31">'29'!$V$12</definedName>
    <definedName name="SE_Bouw_drg" localSheetId="5">'3'!$V$12</definedName>
    <definedName name="SE_Bouw_drg" localSheetId="32">'30'!$V$12</definedName>
    <definedName name="SE_Bouw_drg" localSheetId="33">'31'!$V$12</definedName>
    <definedName name="SE_Bouw_drg" localSheetId="34">'32'!$V$12</definedName>
    <definedName name="SE_Bouw_drg" localSheetId="35">'33'!$V$12</definedName>
    <definedName name="SE_Bouw_drg" localSheetId="36">'34'!$V$12</definedName>
    <definedName name="SE_Bouw_drg" localSheetId="37">'35'!$V$12</definedName>
    <definedName name="SE_Bouw_drg" localSheetId="38">'36'!$V$12</definedName>
    <definedName name="SE_Bouw_drg" localSheetId="39">'37'!$V$12</definedName>
    <definedName name="SE_Bouw_drg" localSheetId="40">'38'!$V$12</definedName>
    <definedName name="SE_Bouw_drg" localSheetId="41">'39'!$V$12</definedName>
    <definedName name="SE_Bouw_drg" localSheetId="6">'4'!$V$12</definedName>
    <definedName name="SE_Bouw_drg" localSheetId="42">'40'!$V$12</definedName>
    <definedName name="SE_Bouw_drg" localSheetId="43">'41'!$V$12</definedName>
    <definedName name="SE_Bouw_drg" localSheetId="44">'42'!$V$12</definedName>
    <definedName name="SE_Bouw_drg" localSheetId="45">'43'!$V$12</definedName>
    <definedName name="SE_Bouw_drg" localSheetId="46">'44'!$V$12</definedName>
    <definedName name="SE_Bouw_drg" localSheetId="47">'45'!$V$12</definedName>
    <definedName name="SE_Bouw_drg" localSheetId="48">'46'!$V$12</definedName>
    <definedName name="SE_Bouw_drg" localSheetId="49">'47'!$V$12</definedName>
    <definedName name="SE_Bouw_drg" localSheetId="50">'48'!$V$12</definedName>
    <definedName name="SE_Bouw_drg" localSheetId="51">'49'!$V$12</definedName>
    <definedName name="SE_Bouw_drg" localSheetId="7">'5'!$V$12</definedName>
    <definedName name="SE_Bouw_drg" localSheetId="52">'50'!$V$12</definedName>
    <definedName name="SE_Bouw_drg" localSheetId="53">'51'!$V$12</definedName>
    <definedName name="SE_Bouw_drg" localSheetId="54">'52'!$V$12</definedName>
    <definedName name="SE_Bouw_drg" localSheetId="55">'53'!$V$12</definedName>
    <definedName name="SE_Bouw_drg" localSheetId="56">'54'!$V$12</definedName>
    <definedName name="SE_Bouw_drg" localSheetId="57">'55'!$V$12</definedName>
    <definedName name="SE_Bouw_drg" localSheetId="58">'56'!$V$12</definedName>
    <definedName name="SE_Bouw_drg" localSheetId="59">'57'!$V$12</definedName>
    <definedName name="SE_Bouw_drg" localSheetId="60">'58'!$V$12</definedName>
    <definedName name="SE_Bouw_drg" localSheetId="61">'59'!$V$12</definedName>
    <definedName name="SE_Bouw_drg" localSheetId="8">'6'!$V$12</definedName>
    <definedName name="SE_Bouw_drg" localSheetId="62">'60'!$V$12</definedName>
    <definedName name="SE_Bouw_drg" localSheetId="63">'61'!$V$12</definedName>
    <definedName name="SE_Bouw_drg" localSheetId="64">'62'!$V$12</definedName>
    <definedName name="SE_Bouw_drg" localSheetId="65">'63'!$V$12</definedName>
    <definedName name="SE_Bouw_drg" localSheetId="66">'64'!$V$12</definedName>
    <definedName name="SE_Bouw_drg" localSheetId="67">'65'!$V$12</definedName>
    <definedName name="SE_Bouw_drg" localSheetId="68">'66'!$V$12</definedName>
    <definedName name="SE_Bouw_drg" localSheetId="70">'68'!$V$12</definedName>
    <definedName name="SE_Bouw_drg" localSheetId="71">'69'!$V$12</definedName>
    <definedName name="SE_Bouw_drg" localSheetId="9">'7'!$V$12</definedName>
    <definedName name="SE_Bouw_drg" localSheetId="72">'70'!$V$12</definedName>
    <definedName name="SE_Bouw_drg" localSheetId="10">'8'!$V$12</definedName>
    <definedName name="SE_Bouw_drg" localSheetId="11">'9'!$V$12</definedName>
    <definedName name="SE_Bouw_drg">'67'!$V$12</definedName>
    <definedName name="SE_Bouw_nat" localSheetId="3">'1'!$T$12</definedName>
    <definedName name="SE_Bouw_nat" localSheetId="12">'10'!$T$12</definedName>
    <definedName name="SE_Bouw_nat" localSheetId="13">'11'!$T$12</definedName>
    <definedName name="SE_Bouw_nat" localSheetId="14">'12'!$T$12</definedName>
    <definedName name="SE_Bouw_nat" localSheetId="15">'13'!$T$12</definedName>
    <definedName name="SE_Bouw_nat" localSheetId="16">'14'!$T$12</definedName>
    <definedName name="SE_Bouw_nat" localSheetId="17">'15'!$T$12</definedName>
    <definedName name="SE_Bouw_nat" localSheetId="18">'16'!$T$12</definedName>
    <definedName name="SE_Bouw_nat" localSheetId="19">'17'!$T$12</definedName>
    <definedName name="SE_Bouw_nat" localSheetId="20">'18'!$T$12</definedName>
    <definedName name="SE_Bouw_nat" localSheetId="21">'19'!$T$12</definedName>
    <definedName name="SE_Bouw_nat" localSheetId="4">'2'!$T$12</definedName>
    <definedName name="SE_Bouw_nat" localSheetId="22">'20'!$T$12</definedName>
    <definedName name="SE_Bouw_nat" localSheetId="23">'21'!$T$12</definedName>
    <definedName name="SE_Bouw_nat" localSheetId="24">'22'!$T$12</definedName>
    <definedName name="SE_Bouw_nat" localSheetId="25">'23'!$T$12</definedName>
    <definedName name="SE_Bouw_nat" localSheetId="26">'24'!$T$12</definedName>
    <definedName name="SE_Bouw_nat" localSheetId="27">'25'!$T$12</definedName>
    <definedName name="SE_Bouw_nat" localSheetId="28">'26'!$T$12</definedName>
    <definedName name="SE_Bouw_nat" localSheetId="29">'27'!$T$12</definedName>
    <definedName name="SE_Bouw_nat" localSheetId="30">'28'!$T$12</definedName>
    <definedName name="SE_Bouw_nat" localSheetId="31">'29'!$T$12</definedName>
    <definedName name="SE_Bouw_nat" localSheetId="5">'3'!$T$12</definedName>
    <definedName name="SE_Bouw_nat" localSheetId="32">'30'!$T$12</definedName>
    <definedName name="SE_Bouw_nat" localSheetId="33">'31'!$T$12</definedName>
    <definedName name="SE_Bouw_nat" localSheetId="34">'32'!$T$12</definedName>
    <definedName name="SE_Bouw_nat" localSheetId="35">'33'!$T$12</definedName>
    <definedName name="SE_Bouw_nat" localSheetId="36">'34'!$T$12</definedName>
    <definedName name="SE_Bouw_nat" localSheetId="37">'35'!$T$12</definedName>
    <definedName name="SE_Bouw_nat" localSheetId="38">'36'!$T$12</definedName>
    <definedName name="SE_Bouw_nat" localSheetId="39">'37'!$T$12</definedName>
    <definedName name="SE_Bouw_nat" localSheetId="40">'38'!$T$12</definedName>
    <definedName name="SE_Bouw_nat" localSheetId="41">'39'!$T$12</definedName>
    <definedName name="SE_Bouw_nat" localSheetId="6">'4'!$T$12</definedName>
    <definedName name="SE_Bouw_nat" localSheetId="42">'40'!$T$12</definedName>
    <definedName name="SE_Bouw_nat" localSheetId="43">'41'!$T$12</definedName>
    <definedName name="SE_Bouw_nat" localSheetId="44">'42'!$T$12</definedName>
    <definedName name="SE_Bouw_nat" localSheetId="45">'43'!$T$12</definedName>
    <definedName name="SE_Bouw_nat" localSheetId="46">'44'!$T$12</definedName>
    <definedName name="SE_Bouw_nat" localSheetId="47">'45'!$T$12</definedName>
    <definedName name="SE_Bouw_nat" localSheetId="48">'46'!$T$12</definedName>
    <definedName name="SE_Bouw_nat" localSheetId="49">'47'!$T$12</definedName>
    <definedName name="SE_Bouw_nat" localSheetId="50">'48'!$T$12</definedName>
    <definedName name="SE_Bouw_nat" localSheetId="51">'49'!$T$12</definedName>
    <definedName name="SE_Bouw_nat" localSheetId="7">'5'!$T$12</definedName>
    <definedName name="SE_Bouw_nat" localSheetId="52">'50'!$T$12</definedName>
    <definedName name="SE_Bouw_nat" localSheetId="53">'51'!$T$12</definedName>
    <definedName name="SE_Bouw_nat" localSheetId="54">'52'!$T$12</definedName>
    <definedName name="SE_Bouw_nat" localSheetId="55">'53'!$T$12</definedName>
    <definedName name="SE_Bouw_nat" localSheetId="56">'54'!$T$12</definedName>
    <definedName name="SE_Bouw_nat" localSheetId="57">'55'!$T$12</definedName>
    <definedName name="SE_Bouw_nat" localSheetId="58">'56'!$T$12</definedName>
    <definedName name="SE_Bouw_nat" localSheetId="59">'57'!$T$12</definedName>
    <definedName name="SE_Bouw_nat" localSheetId="60">'58'!$T$12</definedName>
    <definedName name="SE_Bouw_nat" localSheetId="61">'59'!$T$12</definedName>
    <definedName name="SE_Bouw_nat" localSheetId="8">'6'!$T$12</definedName>
    <definedName name="SE_Bouw_nat" localSheetId="62">'60'!$T$12</definedName>
    <definedName name="SE_Bouw_nat" localSheetId="63">'61'!$T$12</definedName>
    <definedName name="SE_Bouw_nat" localSheetId="64">'62'!$T$12</definedName>
    <definedName name="SE_Bouw_nat" localSheetId="65">'63'!$T$12</definedName>
    <definedName name="SE_Bouw_nat" localSheetId="66">'64'!$T$12</definedName>
    <definedName name="SE_Bouw_nat" localSheetId="67">'65'!$T$12</definedName>
    <definedName name="SE_Bouw_nat" localSheetId="68">'66'!$T$12</definedName>
    <definedName name="SE_Bouw_nat" localSheetId="70">'68'!$T$12</definedName>
    <definedName name="SE_Bouw_nat" localSheetId="71">'69'!$T$12</definedName>
    <definedName name="SE_Bouw_nat" localSheetId="9">'7'!$T$12</definedName>
    <definedName name="SE_Bouw_nat" localSheetId="72">'70'!$T$12</definedName>
    <definedName name="SE_Bouw_nat" localSheetId="10">'8'!$T$12</definedName>
    <definedName name="SE_Bouw_nat" localSheetId="11">'9'!$T$12</definedName>
    <definedName name="SE_Bouw_nat">'67'!$T$12</definedName>
    <definedName name="SE_Gras_drg" localSheetId="3">'1'!$R$12</definedName>
    <definedName name="SE_Gras_drg" localSheetId="12">'10'!$R$12</definedName>
    <definedName name="SE_Gras_drg" localSheetId="13">'11'!$R$12</definedName>
    <definedName name="SE_Gras_drg" localSheetId="14">'12'!$R$12</definedName>
    <definedName name="SE_Gras_drg" localSheetId="15">'13'!$R$12</definedName>
    <definedName name="SE_Gras_drg" localSheetId="16">'14'!$R$12</definedName>
    <definedName name="SE_Gras_drg" localSheetId="17">'15'!$R$12</definedName>
    <definedName name="SE_Gras_drg" localSheetId="18">'16'!$R$12</definedName>
    <definedName name="SE_Gras_drg" localSheetId="19">'17'!$R$12</definedName>
    <definedName name="SE_Gras_drg" localSheetId="20">'18'!$R$12</definedName>
    <definedName name="SE_Gras_drg" localSheetId="21">'19'!$R$12</definedName>
    <definedName name="SE_Gras_drg" localSheetId="4">'2'!$R$12</definedName>
    <definedName name="SE_Gras_drg" localSheetId="22">'20'!$R$12</definedName>
    <definedName name="SE_Gras_drg" localSheetId="23">'21'!$R$12</definedName>
    <definedName name="SE_Gras_drg" localSheetId="24">'22'!$R$12</definedName>
    <definedName name="SE_Gras_drg" localSheetId="25">'23'!$R$12</definedName>
    <definedName name="SE_Gras_drg" localSheetId="26">'24'!$R$12</definedName>
    <definedName name="SE_Gras_drg" localSheetId="27">'25'!$R$12</definedName>
    <definedName name="SE_Gras_drg" localSheetId="28">'26'!$R$12</definedName>
    <definedName name="SE_Gras_drg" localSheetId="29">'27'!$R$12</definedName>
    <definedName name="SE_Gras_drg" localSheetId="30">'28'!$R$12</definedName>
    <definedName name="SE_Gras_drg" localSheetId="31">'29'!$R$12</definedName>
    <definedName name="SE_Gras_drg" localSheetId="5">'3'!$R$12</definedName>
    <definedName name="SE_Gras_drg" localSheetId="32">'30'!$R$12</definedName>
    <definedName name="SE_Gras_drg" localSheetId="33">'31'!$R$12</definedName>
    <definedName name="SE_Gras_drg" localSheetId="34">'32'!$R$12</definedName>
    <definedName name="SE_Gras_drg" localSheetId="35">'33'!$R$12</definedName>
    <definedName name="SE_Gras_drg" localSheetId="36">'34'!$R$12</definedName>
    <definedName name="SE_Gras_drg" localSheetId="37">'35'!$R$12</definedName>
    <definedName name="SE_Gras_drg" localSheetId="38">'36'!$R$12</definedName>
    <definedName name="SE_Gras_drg" localSheetId="39">'37'!$R$12</definedName>
    <definedName name="SE_Gras_drg" localSheetId="40">'38'!$R$12</definedName>
    <definedName name="SE_Gras_drg" localSheetId="41">'39'!$R$12</definedName>
    <definedName name="SE_Gras_drg" localSheetId="6">'4'!$R$12</definedName>
    <definedName name="SE_Gras_drg" localSheetId="42">'40'!$R$12</definedName>
    <definedName name="SE_Gras_drg" localSheetId="43">'41'!$R$12</definedName>
    <definedName name="SE_Gras_drg" localSheetId="44">'42'!$R$12</definedName>
    <definedName name="SE_Gras_drg" localSheetId="45">'43'!$R$12</definedName>
    <definedName name="SE_Gras_drg" localSheetId="46">'44'!$R$12</definedName>
    <definedName name="SE_Gras_drg" localSheetId="47">'45'!$R$12</definedName>
    <definedName name="SE_Gras_drg" localSheetId="48">'46'!$R$12</definedName>
    <definedName name="SE_Gras_drg" localSheetId="49">'47'!$R$12</definedName>
    <definedName name="SE_Gras_drg" localSheetId="50">'48'!$R$12</definedName>
    <definedName name="SE_Gras_drg" localSheetId="51">'49'!$R$12</definedName>
    <definedName name="SE_Gras_drg" localSheetId="7">'5'!$R$12</definedName>
    <definedName name="SE_Gras_drg" localSheetId="52">'50'!$R$12</definedName>
    <definedName name="SE_Gras_drg" localSheetId="53">'51'!$R$12</definedName>
    <definedName name="SE_Gras_drg" localSheetId="54">'52'!$R$12</definedName>
    <definedName name="SE_Gras_drg" localSheetId="55">'53'!$R$12</definedName>
    <definedName name="SE_Gras_drg" localSheetId="56">'54'!$R$12</definedName>
    <definedName name="SE_Gras_drg" localSheetId="57">'55'!$R$12</definedName>
    <definedName name="SE_Gras_drg" localSheetId="58">'56'!$R$12</definedName>
    <definedName name="SE_Gras_drg" localSheetId="59">'57'!$R$12</definedName>
    <definedName name="SE_Gras_drg" localSheetId="60">'58'!$R$12</definedName>
    <definedName name="SE_Gras_drg" localSheetId="61">'59'!$R$12</definedName>
    <definedName name="SE_Gras_drg" localSheetId="8">'6'!$R$12</definedName>
    <definedName name="SE_Gras_drg" localSheetId="62">'60'!$R$12</definedName>
    <definedName name="SE_Gras_drg" localSheetId="63">'61'!$R$12</definedName>
    <definedName name="SE_Gras_drg" localSheetId="64">'62'!$R$12</definedName>
    <definedName name="SE_Gras_drg" localSheetId="65">'63'!$R$12</definedName>
    <definedName name="SE_Gras_drg" localSheetId="66">'64'!$R$12</definedName>
    <definedName name="SE_Gras_drg" localSheetId="67">'65'!$R$12</definedName>
    <definedName name="SE_Gras_drg" localSheetId="68">'66'!$R$12</definedName>
    <definedName name="SE_Gras_drg" localSheetId="70">'68'!$R$12</definedName>
    <definedName name="SE_Gras_drg" localSheetId="71">'69'!$R$12</definedName>
    <definedName name="SE_Gras_drg" localSheetId="9">'7'!$R$12</definedName>
    <definedName name="SE_Gras_drg" localSheetId="72">'70'!$R$12</definedName>
    <definedName name="SE_Gras_drg" localSheetId="10">'8'!$R$12</definedName>
    <definedName name="SE_Gras_drg" localSheetId="11">'9'!$R$12</definedName>
    <definedName name="SE_Gras_drg">'67'!$R$12</definedName>
    <definedName name="SE_of_y" localSheetId="12">'10'!$P$12</definedName>
    <definedName name="SE_of_y" localSheetId="13">'11'!$P$12</definedName>
    <definedName name="SE_of_y" localSheetId="14">'12'!$P$12</definedName>
    <definedName name="SE_of_y" localSheetId="15">'13'!$P$12</definedName>
    <definedName name="SE_of_y" localSheetId="16">'14'!$P$12</definedName>
    <definedName name="SE_of_y" localSheetId="17">'15'!$P$12</definedName>
    <definedName name="SE_of_y" localSheetId="18">'16'!$P$12</definedName>
    <definedName name="SE_of_y" localSheetId="19">'17'!$P$12</definedName>
    <definedName name="SE_of_y" localSheetId="20">'18'!$P$12</definedName>
    <definedName name="SE_of_y" localSheetId="21">'19'!$P$12</definedName>
    <definedName name="SE_of_y" localSheetId="4">'2'!$P$12</definedName>
    <definedName name="SE_of_y" localSheetId="22">'20'!$P$12</definedName>
    <definedName name="SE_of_y" localSheetId="23">'21'!$P$12</definedName>
    <definedName name="SE_of_y" localSheetId="24">'22'!$P$12</definedName>
    <definedName name="SE_of_y" localSheetId="25">'23'!$P$12</definedName>
    <definedName name="SE_of_y" localSheetId="26">'24'!$P$12</definedName>
    <definedName name="SE_of_y" localSheetId="27">'25'!$P$12</definedName>
    <definedName name="SE_of_y" localSheetId="28">'26'!$P$12</definedName>
    <definedName name="SE_of_y" localSheetId="29">'27'!$P$12</definedName>
    <definedName name="SE_of_y" localSheetId="30">'28'!$P$12</definedName>
    <definedName name="SE_of_y" localSheetId="31">'29'!$P$12</definedName>
    <definedName name="SE_of_y" localSheetId="5">'3'!$P$12</definedName>
    <definedName name="SE_of_y" localSheetId="32">'30'!$P$12</definedName>
    <definedName name="SE_of_y" localSheetId="33">'31'!$P$12</definedName>
    <definedName name="SE_of_y" localSheetId="34">'32'!$P$12</definedName>
    <definedName name="SE_of_y" localSheetId="35">'33'!$P$12</definedName>
    <definedName name="SE_of_y" localSheetId="36">'34'!$P$12</definedName>
    <definedName name="SE_of_y" localSheetId="37">'35'!$P$12</definedName>
    <definedName name="SE_of_y" localSheetId="38">'36'!$P$12</definedName>
    <definedName name="SE_of_y" localSheetId="39">'37'!$P$12</definedName>
    <definedName name="SE_of_y" localSheetId="40">'38'!$P$12</definedName>
    <definedName name="SE_of_y" localSheetId="41">'39'!$P$12</definedName>
    <definedName name="SE_of_y" localSheetId="6">'4'!$P$12</definedName>
    <definedName name="SE_of_y" localSheetId="42">'40'!$P$12</definedName>
    <definedName name="SE_of_y" localSheetId="43">'41'!$P$12</definedName>
    <definedName name="SE_of_y" localSheetId="44">'42'!$P$12</definedName>
    <definedName name="SE_of_y" localSheetId="45">'43'!$P$12</definedName>
    <definedName name="SE_of_y" localSheetId="46">'44'!$P$12</definedName>
    <definedName name="SE_of_y" localSheetId="47">'45'!$P$12</definedName>
    <definedName name="SE_of_y" localSheetId="48">'46'!$P$12</definedName>
    <definedName name="SE_of_y" localSheetId="49">'47'!$P$12</definedName>
    <definedName name="SE_of_y" localSheetId="50">'48'!$P$12</definedName>
    <definedName name="SE_of_y" localSheetId="51">'49'!$P$12</definedName>
    <definedName name="SE_of_y" localSheetId="7">'5'!$P$12</definedName>
    <definedName name="SE_of_y" localSheetId="52">'50'!$P$12</definedName>
    <definedName name="SE_of_y" localSheetId="53">'51'!$P$12</definedName>
    <definedName name="SE_of_y" localSheetId="54">'52'!$P$12</definedName>
    <definedName name="SE_of_y" localSheetId="55">'53'!$P$12</definedName>
    <definedName name="SE_of_y" localSheetId="56">'54'!$P$12</definedName>
    <definedName name="SE_of_y" localSheetId="57">'55'!$P$12</definedName>
    <definedName name="SE_of_y" localSheetId="58">'56'!$P$12</definedName>
    <definedName name="SE_of_y" localSheetId="59">'57'!$P$12</definedName>
    <definedName name="SE_of_y" localSheetId="60">'58'!$P$12</definedName>
    <definedName name="SE_of_y" localSheetId="61">'59'!$P$12</definedName>
    <definedName name="SE_of_y" localSheetId="8">'6'!$P$12</definedName>
    <definedName name="SE_of_y" localSheetId="62">'60'!$P$12</definedName>
    <definedName name="SE_of_y" localSheetId="63">'61'!$P$12</definedName>
    <definedName name="SE_of_y" localSheetId="64">'62'!$P$12</definedName>
    <definedName name="SE_of_y" localSheetId="65">'63'!$P$12</definedName>
    <definedName name="SE_of_y" localSheetId="66">'64'!$P$12</definedName>
    <definedName name="SE_of_y" localSheetId="67">'65'!$P$12</definedName>
    <definedName name="SE_of_y" localSheetId="68">'66'!$P$12</definedName>
    <definedName name="SE_of_y" localSheetId="69">'67'!$P$12</definedName>
    <definedName name="SE_of_y" localSheetId="70">'68'!$P$12</definedName>
    <definedName name="SE_of_y" localSheetId="71">'69'!$P$12</definedName>
    <definedName name="SE_of_y" localSheetId="9">'7'!$P$12</definedName>
    <definedName name="SE_of_y" localSheetId="72">'70'!$P$12</definedName>
    <definedName name="SE_of_y" localSheetId="10">'8'!$P$12</definedName>
    <definedName name="SE_of_y" localSheetId="11">'9'!$P$12</definedName>
    <definedName name="SE_of_y">'1'!$P$12</definedName>
    <definedName name="solver_adj" localSheetId="3" hidden="1">'1'!$R$3:$R$7</definedName>
    <definedName name="solver_adj" localSheetId="12" hidden="1">'10'!$R$3:$R$7</definedName>
    <definedName name="solver_adj" localSheetId="13" hidden="1">'11'!$R$3:$R$7</definedName>
    <definedName name="solver_adj" localSheetId="14" hidden="1">'12'!$V$3:$V$5</definedName>
    <definedName name="solver_adj" localSheetId="15" hidden="1">'13'!$V$3:$V$5</definedName>
    <definedName name="solver_adj" localSheetId="16" hidden="1">'14'!$V$3:$V$7</definedName>
    <definedName name="solver_adj" localSheetId="17" hidden="1">'15'!$V$3:$V$7</definedName>
    <definedName name="solver_adj" localSheetId="18" hidden="1">'16'!$V$3:$V$7</definedName>
    <definedName name="solver_adj" localSheetId="19" hidden="1">'17'!$V$3:$V$7</definedName>
    <definedName name="solver_adj" localSheetId="20" hidden="1">'18'!$V$3:$V$7</definedName>
    <definedName name="solver_adj" localSheetId="21" hidden="1">'19'!$V$3:$V$7</definedName>
    <definedName name="solver_adj" localSheetId="4" hidden="1">'2'!$R$3:$R$7</definedName>
    <definedName name="solver_adj" localSheetId="22" hidden="1">'20'!$V$3:$V$7</definedName>
    <definedName name="solver_adj" localSheetId="23" hidden="1">'21'!$V$3:$V$7</definedName>
    <definedName name="solver_adj" localSheetId="24" hidden="1">'22'!$V$3:$V$7</definedName>
    <definedName name="solver_adj" localSheetId="25" hidden="1">'23'!$V$3:$V$7</definedName>
    <definedName name="solver_adj" localSheetId="26" hidden="1">'24'!$V$3:$V$7</definedName>
    <definedName name="solver_adj" localSheetId="27" hidden="1">'25'!$V$3:$V$7</definedName>
    <definedName name="solver_adj" localSheetId="28" hidden="1">'26'!$V$3:$V$7</definedName>
    <definedName name="solver_adj" localSheetId="29" hidden="1">'27'!$V$3:$V$7</definedName>
    <definedName name="solver_adj" localSheetId="30" hidden="1">'28'!$V$3:$V$7</definedName>
    <definedName name="solver_adj" localSheetId="31" hidden="1">'29'!$V$3:$V$7</definedName>
    <definedName name="solver_adj" localSheetId="5" hidden="1">'3'!$R$3:$R$7</definedName>
    <definedName name="solver_adj" localSheetId="32" hidden="1">'30'!$V$3:$V$7</definedName>
    <definedName name="solver_adj" localSheetId="33" hidden="1">'31'!$V$3:$V$7</definedName>
    <definedName name="solver_adj" localSheetId="34" hidden="1">'32'!$V$3:$V$7</definedName>
    <definedName name="solver_adj" localSheetId="35" hidden="1">'33'!$V$3:$V$7</definedName>
    <definedName name="solver_adj" localSheetId="36" hidden="1">'34'!$V$3:$V$7</definedName>
    <definedName name="solver_adj" localSheetId="37" hidden="1">'35'!$V$3:$V$7</definedName>
    <definedName name="solver_adj" localSheetId="38" hidden="1">'36'!$V$3:$V$5</definedName>
    <definedName name="solver_adj" localSheetId="39" hidden="1">'37'!$V$3:$V$7</definedName>
    <definedName name="solver_adj" localSheetId="40" hidden="1">'38'!$R$3:$R$5</definedName>
    <definedName name="solver_adj" localSheetId="41" hidden="1">'39'!$V$3:$V$7</definedName>
    <definedName name="solver_adj" localSheetId="6" hidden="1">'4'!$R$3:$R$7</definedName>
    <definedName name="solver_adj" localSheetId="42" hidden="1">'40'!$V$3:$V$7</definedName>
    <definedName name="solver_adj" localSheetId="43" hidden="1">'41'!$V$3:$V$7</definedName>
    <definedName name="solver_adj" localSheetId="44" hidden="1">'42'!$V$3:$V$7</definedName>
    <definedName name="solver_adj" localSheetId="45" hidden="1">'43'!$V$3:$V$7</definedName>
    <definedName name="solver_adj" localSheetId="46" hidden="1">'44'!$V$3:$V$7</definedName>
    <definedName name="solver_adj" localSheetId="47" hidden="1">'45'!$V$3:$V$7</definedName>
    <definedName name="solver_adj" localSheetId="48" hidden="1">'46'!$V$3:$V$7</definedName>
    <definedName name="solver_adj" localSheetId="49" hidden="1">'47'!$V$3:$V$7</definedName>
    <definedName name="solver_adj" localSheetId="50" hidden="1">'48'!$P$3:$P$7</definedName>
    <definedName name="solver_adj" localSheetId="51" hidden="1">'49'!$V$3:$V$7</definedName>
    <definedName name="solver_adj" localSheetId="7" hidden="1">'5'!$V$3:$V$7</definedName>
    <definedName name="solver_adj" localSheetId="52" hidden="1">'50'!$V$3:$V$7</definedName>
    <definedName name="solver_adj" localSheetId="53" hidden="1">'51'!$V$3:$V$7</definedName>
    <definedName name="solver_adj" localSheetId="54" hidden="1">'52'!$V$3:$V$7</definedName>
    <definedName name="solver_adj" localSheetId="55" hidden="1">'53'!$V$3:$V$7</definedName>
    <definedName name="solver_adj" localSheetId="56" hidden="1">'54'!$V$3:$V$7</definedName>
    <definedName name="solver_adj" localSheetId="57" hidden="1">'55'!$V$3:$V$7</definedName>
    <definedName name="solver_adj" localSheetId="58" hidden="1">'56'!$V$3:$V$7</definedName>
    <definedName name="solver_adj" localSheetId="59" hidden="1">'57'!$V$3:$V$7</definedName>
    <definedName name="solver_adj" localSheetId="60" hidden="1">'58'!$V$3:$V$7</definedName>
    <definedName name="solver_adj" localSheetId="61" hidden="1">'59'!$V$3:$V$7</definedName>
    <definedName name="solver_adj" localSheetId="8" hidden="1">'6'!$V$3:$V$7</definedName>
    <definedName name="solver_adj" localSheetId="62" hidden="1">'60'!$V$3:$V$7</definedName>
    <definedName name="solver_adj" localSheetId="63" hidden="1">'61'!$V$3:$V$7</definedName>
    <definedName name="solver_adj" localSheetId="64" hidden="1">'62'!$V$3:$V$7</definedName>
    <definedName name="solver_adj" localSheetId="65" hidden="1">'63'!$V$3:$V$7</definedName>
    <definedName name="solver_adj" localSheetId="66" hidden="1">'64'!$T$3:$T$7</definedName>
    <definedName name="solver_adj" localSheetId="67" hidden="1">'65'!$V$3:$V$7</definedName>
    <definedName name="solver_adj" localSheetId="68" hidden="1">'66'!$V$3:$V$7</definedName>
    <definedName name="solver_adj" localSheetId="69" hidden="1">'67'!$V$3:$V$7</definedName>
    <definedName name="solver_adj" localSheetId="70" hidden="1">'68'!$V$3:$V$7</definedName>
    <definedName name="solver_adj" localSheetId="71" hidden="1">'69'!$V$3:$V$7</definedName>
    <definedName name="solver_adj" localSheetId="9" hidden="1">'7'!$V$3:$V$7</definedName>
    <definedName name="solver_adj" localSheetId="72" hidden="1">'70'!$V$3:$V$7</definedName>
    <definedName name="solver_adj" localSheetId="10" hidden="1">'8'!$R$3:$R$7</definedName>
    <definedName name="solver_adj" localSheetId="11" hidden="1">'9'!$R$3:$R$7</definedName>
    <definedName name="solver_cvg" localSheetId="3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cvg" localSheetId="21" hidden="1">0.0001</definedName>
    <definedName name="solver_cvg" localSheetId="4" hidden="1">0.0001</definedName>
    <definedName name="solver_cvg" localSheetId="22" hidden="1">0.0001</definedName>
    <definedName name="solver_cvg" localSheetId="23" hidden="1">0.0001</definedName>
    <definedName name="solver_cvg" localSheetId="24" hidden="1">0.0001</definedName>
    <definedName name="solver_cvg" localSheetId="25" hidden="1">0.0001</definedName>
    <definedName name="solver_cvg" localSheetId="26" hidden="1">0.0001</definedName>
    <definedName name="solver_cvg" localSheetId="27" hidden="1">0.0001</definedName>
    <definedName name="solver_cvg" localSheetId="28" hidden="1">0.0001</definedName>
    <definedName name="solver_cvg" localSheetId="29" hidden="1">0.0001</definedName>
    <definedName name="solver_cvg" localSheetId="30" hidden="1">0.0001</definedName>
    <definedName name="solver_cvg" localSheetId="31" hidden="1">0.0001</definedName>
    <definedName name="solver_cvg" localSheetId="5" hidden="1">0.0001</definedName>
    <definedName name="solver_cvg" localSheetId="32" hidden="1">0.0001</definedName>
    <definedName name="solver_cvg" localSheetId="33" hidden="1">0.0001</definedName>
    <definedName name="solver_cvg" localSheetId="34" hidden="1">0.0001</definedName>
    <definedName name="solver_cvg" localSheetId="35" hidden="1">0.0001</definedName>
    <definedName name="solver_cvg" localSheetId="36" hidden="1">0.0001</definedName>
    <definedName name="solver_cvg" localSheetId="37" hidden="1">0.0001</definedName>
    <definedName name="solver_cvg" localSheetId="38" hidden="1">0.0001</definedName>
    <definedName name="solver_cvg" localSheetId="39" hidden="1">0.0001</definedName>
    <definedName name="solver_cvg" localSheetId="40" hidden="1">0.0001</definedName>
    <definedName name="solver_cvg" localSheetId="41" hidden="1">0.0001</definedName>
    <definedName name="solver_cvg" localSheetId="6" hidden="1">0.0001</definedName>
    <definedName name="solver_cvg" localSheetId="42" hidden="1">0.0001</definedName>
    <definedName name="solver_cvg" localSheetId="43" hidden="1">0.0001</definedName>
    <definedName name="solver_cvg" localSheetId="44" hidden="1">0.0001</definedName>
    <definedName name="solver_cvg" localSheetId="45" hidden="1">0.0001</definedName>
    <definedName name="solver_cvg" localSheetId="46" hidden="1">0.0001</definedName>
    <definedName name="solver_cvg" localSheetId="47" hidden="1">0.0001</definedName>
    <definedName name="solver_cvg" localSheetId="48" hidden="1">0.0001</definedName>
    <definedName name="solver_cvg" localSheetId="49" hidden="1">0.0001</definedName>
    <definedName name="solver_cvg" localSheetId="50" hidden="1">0.0001</definedName>
    <definedName name="solver_cvg" localSheetId="51" hidden="1">0.0001</definedName>
    <definedName name="solver_cvg" localSheetId="7" hidden="1">0.0001</definedName>
    <definedName name="solver_cvg" localSheetId="52" hidden="1">0.0001</definedName>
    <definedName name="solver_cvg" localSheetId="53" hidden="1">0.0001</definedName>
    <definedName name="solver_cvg" localSheetId="54" hidden="1">0.0001</definedName>
    <definedName name="solver_cvg" localSheetId="55" hidden="1">0.0001</definedName>
    <definedName name="solver_cvg" localSheetId="56" hidden="1">0.0001</definedName>
    <definedName name="solver_cvg" localSheetId="57" hidden="1">0.0001</definedName>
    <definedName name="solver_cvg" localSheetId="58" hidden="1">0.0001</definedName>
    <definedName name="solver_cvg" localSheetId="59" hidden="1">0.0001</definedName>
    <definedName name="solver_cvg" localSheetId="60" hidden="1">0.0001</definedName>
    <definedName name="solver_cvg" localSheetId="61" hidden="1">0.0001</definedName>
    <definedName name="solver_cvg" localSheetId="8" hidden="1">0.0001</definedName>
    <definedName name="solver_cvg" localSheetId="62" hidden="1">0.0001</definedName>
    <definedName name="solver_cvg" localSheetId="63" hidden="1">0.0001</definedName>
    <definedName name="solver_cvg" localSheetId="64" hidden="1">0.0001</definedName>
    <definedName name="solver_cvg" localSheetId="65" hidden="1">0.0001</definedName>
    <definedName name="solver_cvg" localSheetId="66" hidden="1">0.0001</definedName>
    <definedName name="solver_cvg" localSheetId="67" hidden="1">0.0001</definedName>
    <definedName name="solver_cvg" localSheetId="68" hidden="1">0.0001</definedName>
    <definedName name="solver_cvg" localSheetId="69" hidden="1">0.0001</definedName>
    <definedName name="solver_cvg" localSheetId="70" hidden="1">0.0001</definedName>
    <definedName name="solver_cvg" localSheetId="71" hidden="1">0.0001</definedName>
    <definedName name="solver_cvg" localSheetId="9" hidden="1">0.0001</definedName>
    <definedName name="solver_cvg" localSheetId="72" hidden="1">0.0001</definedName>
    <definedName name="solver_cvg" localSheetId="10" hidden="1">0.0001</definedName>
    <definedName name="solver_cvg" localSheetId="11" hidden="1">0.0001</definedName>
    <definedName name="solver_drv" localSheetId="3" hidden="1">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drv" localSheetId="21" hidden="1">1</definedName>
    <definedName name="solver_drv" localSheetId="4" hidden="1">1</definedName>
    <definedName name="solver_drv" localSheetId="22" hidden="1">1</definedName>
    <definedName name="solver_drv" localSheetId="23" hidden="1">1</definedName>
    <definedName name="solver_drv" localSheetId="24" hidden="1">1</definedName>
    <definedName name="solver_drv" localSheetId="25" hidden="1">1</definedName>
    <definedName name="solver_drv" localSheetId="26" hidden="1">1</definedName>
    <definedName name="solver_drv" localSheetId="27" hidden="1">1</definedName>
    <definedName name="solver_drv" localSheetId="28" hidden="1">1</definedName>
    <definedName name="solver_drv" localSheetId="29" hidden="1">1</definedName>
    <definedName name="solver_drv" localSheetId="30" hidden="1">1</definedName>
    <definedName name="solver_drv" localSheetId="31" hidden="1">1</definedName>
    <definedName name="solver_drv" localSheetId="5" hidden="1">1</definedName>
    <definedName name="solver_drv" localSheetId="32" hidden="1">1</definedName>
    <definedName name="solver_drv" localSheetId="33" hidden="1">1</definedName>
    <definedName name="solver_drv" localSheetId="34" hidden="1">1</definedName>
    <definedName name="solver_drv" localSheetId="35" hidden="1">1</definedName>
    <definedName name="solver_drv" localSheetId="36" hidden="1">1</definedName>
    <definedName name="solver_drv" localSheetId="37" hidden="1">1</definedName>
    <definedName name="solver_drv" localSheetId="38" hidden="1">1</definedName>
    <definedName name="solver_drv" localSheetId="39" hidden="1">1</definedName>
    <definedName name="solver_drv" localSheetId="40" hidden="1">1</definedName>
    <definedName name="solver_drv" localSheetId="41" hidden="1">1</definedName>
    <definedName name="solver_drv" localSheetId="6" hidden="1">1</definedName>
    <definedName name="solver_drv" localSheetId="42" hidden="1">1</definedName>
    <definedName name="solver_drv" localSheetId="43" hidden="1">1</definedName>
    <definedName name="solver_drv" localSheetId="44" hidden="1">1</definedName>
    <definedName name="solver_drv" localSheetId="45" hidden="1">1</definedName>
    <definedName name="solver_drv" localSheetId="46" hidden="1">1</definedName>
    <definedName name="solver_drv" localSheetId="47" hidden="1">1</definedName>
    <definedName name="solver_drv" localSheetId="48" hidden="1">1</definedName>
    <definedName name="solver_drv" localSheetId="49" hidden="1">1</definedName>
    <definedName name="solver_drv" localSheetId="50" hidden="1">1</definedName>
    <definedName name="solver_drv" localSheetId="51" hidden="1">1</definedName>
    <definedName name="solver_drv" localSheetId="7" hidden="1">1</definedName>
    <definedName name="solver_drv" localSheetId="52" hidden="1">1</definedName>
    <definedName name="solver_drv" localSheetId="53" hidden="1">1</definedName>
    <definedName name="solver_drv" localSheetId="54" hidden="1">1</definedName>
    <definedName name="solver_drv" localSheetId="55" hidden="1">1</definedName>
    <definedName name="solver_drv" localSheetId="56" hidden="1">1</definedName>
    <definedName name="solver_drv" localSheetId="57" hidden="1">1</definedName>
    <definedName name="solver_drv" localSheetId="58" hidden="1">1</definedName>
    <definedName name="solver_drv" localSheetId="59" hidden="1">1</definedName>
    <definedName name="solver_drv" localSheetId="60" hidden="1">1</definedName>
    <definedName name="solver_drv" localSheetId="61" hidden="1">1</definedName>
    <definedName name="solver_drv" localSheetId="8" hidden="1">1</definedName>
    <definedName name="solver_drv" localSheetId="62" hidden="1">1</definedName>
    <definedName name="solver_drv" localSheetId="63" hidden="1">1</definedName>
    <definedName name="solver_drv" localSheetId="64" hidden="1">1</definedName>
    <definedName name="solver_drv" localSheetId="65" hidden="1">1</definedName>
    <definedName name="solver_drv" localSheetId="66" hidden="1">1</definedName>
    <definedName name="solver_drv" localSheetId="67" hidden="1">1</definedName>
    <definedName name="solver_drv" localSheetId="68" hidden="1">1</definedName>
    <definedName name="solver_drv" localSheetId="69" hidden="1">1</definedName>
    <definedName name="solver_drv" localSheetId="70" hidden="1">1</definedName>
    <definedName name="solver_drv" localSheetId="71" hidden="1">1</definedName>
    <definedName name="solver_drv" localSheetId="9" hidden="1">1</definedName>
    <definedName name="solver_drv" localSheetId="72" hidden="1">1</definedName>
    <definedName name="solver_drv" localSheetId="10" hidden="1">1</definedName>
    <definedName name="solver_drv" localSheetId="11" hidden="1">1</definedName>
    <definedName name="solver_eng" localSheetId="3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21" hidden="1">1</definedName>
    <definedName name="solver_eng" localSheetId="4" hidden="1">1</definedName>
    <definedName name="solver_eng" localSheetId="22" hidden="1">1</definedName>
    <definedName name="solver_eng" localSheetId="23" hidden="1">1</definedName>
    <definedName name="solver_eng" localSheetId="24" hidden="1">1</definedName>
    <definedName name="solver_eng" localSheetId="25" hidden="1">1</definedName>
    <definedName name="solver_eng" localSheetId="26" hidden="1">1</definedName>
    <definedName name="solver_eng" localSheetId="27" hidden="1">1</definedName>
    <definedName name="solver_eng" localSheetId="28" hidden="1">1</definedName>
    <definedName name="solver_eng" localSheetId="29" hidden="1">1</definedName>
    <definedName name="solver_eng" localSheetId="30" hidden="1">1</definedName>
    <definedName name="solver_eng" localSheetId="31" hidden="1">1</definedName>
    <definedName name="solver_eng" localSheetId="5" hidden="1">1</definedName>
    <definedName name="solver_eng" localSheetId="32" hidden="1">1</definedName>
    <definedName name="solver_eng" localSheetId="33" hidden="1">1</definedName>
    <definedName name="solver_eng" localSheetId="34" hidden="1">1</definedName>
    <definedName name="solver_eng" localSheetId="35" hidden="1">1</definedName>
    <definedName name="solver_eng" localSheetId="36" hidden="1">1</definedName>
    <definedName name="solver_eng" localSheetId="37" hidden="1">1</definedName>
    <definedName name="solver_eng" localSheetId="38" hidden="1">1</definedName>
    <definedName name="solver_eng" localSheetId="39" hidden="1">1</definedName>
    <definedName name="solver_eng" localSheetId="40" hidden="1">1</definedName>
    <definedName name="solver_eng" localSheetId="41" hidden="1">1</definedName>
    <definedName name="solver_eng" localSheetId="6" hidden="1">1</definedName>
    <definedName name="solver_eng" localSheetId="42" hidden="1">1</definedName>
    <definedName name="solver_eng" localSheetId="43" hidden="1">1</definedName>
    <definedName name="solver_eng" localSheetId="44" hidden="1">1</definedName>
    <definedName name="solver_eng" localSheetId="45" hidden="1">1</definedName>
    <definedName name="solver_eng" localSheetId="46" hidden="1">1</definedName>
    <definedName name="solver_eng" localSheetId="47" hidden="1">1</definedName>
    <definedName name="solver_eng" localSheetId="48" hidden="1">1</definedName>
    <definedName name="solver_eng" localSheetId="49" hidden="1">1</definedName>
    <definedName name="solver_eng" localSheetId="50" hidden="1">1</definedName>
    <definedName name="solver_eng" localSheetId="51" hidden="1">1</definedName>
    <definedName name="solver_eng" localSheetId="7" hidden="1">1</definedName>
    <definedName name="solver_eng" localSheetId="52" hidden="1">1</definedName>
    <definedName name="solver_eng" localSheetId="53" hidden="1">1</definedName>
    <definedName name="solver_eng" localSheetId="54" hidden="1">1</definedName>
    <definedName name="solver_eng" localSheetId="55" hidden="1">1</definedName>
    <definedName name="solver_eng" localSheetId="56" hidden="1">1</definedName>
    <definedName name="solver_eng" localSheetId="57" hidden="1">1</definedName>
    <definedName name="solver_eng" localSheetId="58" hidden="1">1</definedName>
    <definedName name="solver_eng" localSheetId="59" hidden="1">1</definedName>
    <definedName name="solver_eng" localSheetId="60" hidden="1">1</definedName>
    <definedName name="solver_eng" localSheetId="61" hidden="1">1</definedName>
    <definedName name="solver_eng" localSheetId="8" hidden="1">1</definedName>
    <definedName name="solver_eng" localSheetId="62" hidden="1">1</definedName>
    <definedName name="solver_eng" localSheetId="63" hidden="1">1</definedName>
    <definedName name="solver_eng" localSheetId="64" hidden="1">1</definedName>
    <definedName name="solver_eng" localSheetId="65" hidden="1">1</definedName>
    <definedName name="solver_eng" localSheetId="66" hidden="1">1</definedName>
    <definedName name="solver_eng" localSheetId="67" hidden="1">1</definedName>
    <definedName name="solver_eng" localSheetId="68" hidden="1">1</definedName>
    <definedName name="solver_eng" localSheetId="69" hidden="1">1</definedName>
    <definedName name="solver_eng" localSheetId="70" hidden="1">1</definedName>
    <definedName name="solver_eng" localSheetId="71" hidden="1">1</definedName>
    <definedName name="solver_eng" localSheetId="9" hidden="1">1</definedName>
    <definedName name="solver_eng" localSheetId="72" hidden="1">1</definedName>
    <definedName name="solver_eng" localSheetId="10" hidden="1">1</definedName>
    <definedName name="solver_eng" localSheetId="11" hidden="1">1</definedName>
    <definedName name="solver_est" localSheetId="3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4" hidden="1">1</definedName>
    <definedName name="solver_est" localSheetId="22" hidden="1">1</definedName>
    <definedName name="solver_est" localSheetId="23" hidden="1">1</definedName>
    <definedName name="solver_est" localSheetId="24" hidden="1">1</definedName>
    <definedName name="solver_est" localSheetId="25" hidden="1">1</definedName>
    <definedName name="solver_est" localSheetId="26" hidden="1">1</definedName>
    <definedName name="solver_est" localSheetId="27" hidden="1">1</definedName>
    <definedName name="solver_est" localSheetId="28" hidden="1">1</definedName>
    <definedName name="solver_est" localSheetId="29" hidden="1">1</definedName>
    <definedName name="solver_est" localSheetId="30" hidden="1">1</definedName>
    <definedName name="solver_est" localSheetId="31" hidden="1">1</definedName>
    <definedName name="solver_est" localSheetId="5" hidden="1">1</definedName>
    <definedName name="solver_est" localSheetId="32" hidden="1">1</definedName>
    <definedName name="solver_est" localSheetId="33" hidden="1">1</definedName>
    <definedName name="solver_est" localSheetId="34" hidden="1">1</definedName>
    <definedName name="solver_est" localSheetId="35" hidden="1">1</definedName>
    <definedName name="solver_est" localSheetId="36" hidden="1">1</definedName>
    <definedName name="solver_est" localSheetId="37" hidden="1">1</definedName>
    <definedName name="solver_est" localSheetId="38" hidden="1">1</definedName>
    <definedName name="solver_est" localSheetId="39" hidden="1">1</definedName>
    <definedName name="solver_est" localSheetId="40" hidden="1">1</definedName>
    <definedName name="solver_est" localSheetId="41" hidden="1">1</definedName>
    <definedName name="solver_est" localSheetId="6" hidden="1">1</definedName>
    <definedName name="solver_est" localSheetId="42" hidden="1">1</definedName>
    <definedName name="solver_est" localSheetId="43" hidden="1">1</definedName>
    <definedName name="solver_est" localSheetId="44" hidden="1">1</definedName>
    <definedName name="solver_est" localSheetId="45" hidden="1">1</definedName>
    <definedName name="solver_est" localSheetId="46" hidden="1">1</definedName>
    <definedName name="solver_est" localSheetId="47" hidden="1">1</definedName>
    <definedName name="solver_est" localSheetId="48" hidden="1">1</definedName>
    <definedName name="solver_est" localSheetId="49" hidden="1">1</definedName>
    <definedName name="solver_est" localSheetId="50" hidden="1">1</definedName>
    <definedName name="solver_est" localSheetId="51" hidden="1">1</definedName>
    <definedName name="solver_est" localSheetId="7" hidden="1">1</definedName>
    <definedName name="solver_est" localSheetId="52" hidden="1">1</definedName>
    <definedName name="solver_est" localSheetId="53" hidden="1">1</definedName>
    <definedName name="solver_est" localSheetId="54" hidden="1">1</definedName>
    <definedName name="solver_est" localSheetId="55" hidden="1">1</definedName>
    <definedName name="solver_est" localSheetId="56" hidden="1">1</definedName>
    <definedName name="solver_est" localSheetId="57" hidden="1">1</definedName>
    <definedName name="solver_est" localSheetId="58" hidden="1">1</definedName>
    <definedName name="solver_est" localSheetId="59" hidden="1">1</definedName>
    <definedName name="solver_est" localSheetId="60" hidden="1">1</definedName>
    <definedName name="solver_est" localSheetId="61" hidden="1">1</definedName>
    <definedName name="solver_est" localSheetId="8" hidden="1">1</definedName>
    <definedName name="solver_est" localSheetId="62" hidden="1">1</definedName>
    <definedName name="solver_est" localSheetId="63" hidden="1">1</definedName>
    <definedName name="solver_est" localSheetId="64" hidden="1">1</definedName>
    <definedName name="solver_est" localSheetId="65" hidden="1">1</definedName>
    <definedName name="solver_est" localSheetId="66" hidden="1">1</definedName>
    <definedName name="solver_est" localSheetId="67" hidden="1">1</definedName>
    <definedName name="solver_est" localSheetId="68" hidden="1">1</definedName>
    <definedName name="solver_est" localSheetId="69" hidden="1">1</definedName>
    <definedName name="solver_est" localSheetId="70" hidden="1">1</definedName>
    <definedName name="solver_est" localSheetId="71" hidden="1">1</definedName>
    <definedName name="solver_est" localSheetId="9" hidden="1">1</definedName>
    <definedName name="solver_est" localSheetId="72" hidden="1">1</definedName>
    <definedName name="solver_est" localSheetId="10" hidden="1">1</definedName>
    <definedName name="solver_est" localSheetId="11" hidden="1">1</definedName>
    <definedName name="solver_itr" localSheetId="3" hidden="1">2147483647</definedName>
    <definedName name="solver_itr" localSheetId="12" hidden="1">2147483647</definedName>
    <definedName name="solver_itr" localSheetId="13" hidden="1">2147483647</definedName>
    <definedName name="solver_itr" localSheetId="14" hidden="1">2147483647</definedName>
    <definedName name="solver_itr" localSheetId="15" hidden="1">2147483647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20" hidden="1">2147483647</definedName>
    <definedName name="solver_itr" localSheetId="21" hidden="1">2147483647</definedName>
    <definedName name="solver_itr" localSheetId="4" hidden="1">2147483647</definedName>
    <definedName name="solver_itr" localSheetId="22" hidden="1">2147483647</definedName>
    <definedName name="solver_itr" localSheetId="23" hidden="1">2147483647</definedName>
    <definedName name="solver_itr" localSheetId="24" hidden="1">2147483647</definedName>
    <definedName name="solver_itr" localSheetId="25" hidden="1">2147483647</definedName>
    <definedName name="solver_itr" localSheetId="26" hidden="1">2147483647</definedName>
    <definedName name="solver_itr" localSheetId="27" hidden="1">2147483647</definedName>
    <definedName name="solver_itr" localSheetId="28" hidden="1">2147483647</definedName>
    <definedName name="solver_itr" localSheetId="29" hidden="1">2147483647</definedName>
    <definedName name="solver_itr" localSheetId="30" hidden="1">2147483647</definedName>
    <definedName name="solver_itr" localSheetId="31" hidden="1">2147483647</definedName>
    <definedName name="solver_itr" localSheetId="5" hidden="1">2147483647</definedName>
    <definedName name="solver_itr" localSheetId="32" hidden="1">2147483647</definedName>
    <definedName name="solver_itr" localSheetId="33" hidden="1">2147483647</definedName>
    <definedName name="solver_itr" localSheetId="34" hidden="1">2147483647</definedName>
    <definedName name="solver_itr" localSheetId="35" hidden="1">2147483647</definedName>
    <definedName name="solver_itr" localSheetId="36" hidden="1">2147483647</definedName>
    <definedName name="solver_itr" localSheetId="37" hidden="1">2147483647</definedName>
    <definedName name="solver_itr" localSheetId="38" hidden="1">2147483647</definedName>
    <definedName name="solver_itr" localSheetId="39" hidden="1">2147483647</definedName>
    <definedName name="solver_itr" localSheetId="40" hidden="1">2147483647</definedName>
    <definedName name="solver_itr" localSheetId="41" hidden="1">2147483647</definedName>
    <definedName name="solver_itr" localSheetId="6" hidden="1">2147483647</definedName>
    <definedName name="solver_itr" localSheetId="42" hidden="1">2147483647</definedName>
    <definedName name="solver_itr" localSheetId="43" hidden="1">2147483647</definedName>
    <definedName name="solver_itr" localSheetId="44" hidden="1">2147483647</definedName>
    <definedName name="solver_itr" localSheetId="45" hidden="1">2147483647</definedName>
    <definedName name="solver_itr" localSheetId="46" hidden="1">2147483647</definedName>
    <definedName name="solver_itr" localSheetId="47" hidden="1">2147483647</definedName>
    <definedName name="solver_itr" localSheetId="48" hidden="1">2147483647</definedName>
    <definedName name="solver_itr" localSheetId="49" hidden="1">2147483647</definedName>
    <definedName name="solver_itr" localSheetId="50" hidden="1">2147483647</definedName>
    <definedName name="solver_itr" localSheetId="51" hidden="1">2147483647</definedName>
    <definedName name="solver_itr" localSheetId="7" hidden="1">2147483647</definedName>
    <definedName name="solver_itr" localSheetId="52" hidden="1">2147483647</definedName>
    <definedName name="solver_itr" localSheetId="53" hidden="1">2147483647</definedName>
    <definedName name="solver_itr" localSheetId="54" hidden="1">2147483647</definedName>
    <definedName name="solver_itr" localSheetId="55" hidden="1">2147483647</definedName>
    <definedName name="solver_itr" localSheetId="56" hidden="1">2147483647</definedName>
    <definedName name="solver_itr" localSheetId="57" hidden="1">2147483647</definedName>
    <definedName name="solver_itr" localSheetId="58" hidden="1">2147483647</definedName>
    <definedName name="solver_itr" localSheetId="59" hidden="1">2147483647</definedName>
    <definedName name="solver_itr" localSheetId="60" hidden="1">2147483647</definedName>
    <definedName name="solver_itr" localSheetId="61" hidden="1">2147483647</definedName>
    <definedName name="solver_itr" localSheetId="8" hidden="1">2147483647</definedName>
    <definedName name="solver_itr" localSheetId="62" hidden="1">2147483647</definedName>
    <definedName name="solver_itr" localSheetId="63" hidden="1">2147483647</definedName>
    <definedName name="solver_itr" localSheetId="64" hidden="1">2147483647</definedName>
    <definedName name="solver_itr" localSheetId="65" hidden="1">2147483647</definedName>
    <definedName name="solver_itr" localSheetId="66" hidden="1">2147483647</definedName>
    <definedName name="solver_itr" localSheetId="67" hidden="1">2147483647</definedName>
    <definedName name="solver_itr" localSheetId="68" hidden="1">2147483647</definedName>
    <definedName name="solver_itr" localSheetId="69" hidden="1">2147483647</definedName>
    <definedName name="solver_itr" localSheetId="70" hidden="1">2147483647</definedName>
    <definedName name="solver_itr" localSheetId="71" hidden="1">2147483647</definedName>
    <definedName name="solver_itr" localSheetId="9" hidden="1">2147483647</definedName>
    <definedName name="solver_itr" localSheetId="72" hidden="1">2147483647</definedName>
    <definedName name="solver_itr" localSheetId="10" hidden="1">2147483647</definedName>
    <definedName name="solver_itr" localSheetId="11" hidden="1">2147483647</definedName>
    <definedName name="solver_lhs1" localSheetId="3" hidden="1">'1'!$R$4</definedName>
    <definedName name="solver_lhs1" localSheetId="12" hidden="1">'10'!$P$3</definedName>
    <definedName name="solver_lhs1" localSheetId="13" hidden="1">'11'!$P$3</definedName>
    <definedName name="solver_lhs1" localSheetId="14" hidden="1">'12'!$P$3</definedName>
    <definedName name="solver_lhs1" localSheetId="15" hidden="1">'13'!$P$3</definedName>
    <definedName name="solver_lhs1" localSheetId="16" hidden="1">'14'!$P$3</definedName>
    <definedName name="solver_lhs1" localSheetId="17" hidden="1">'15'!$P$3</definedName>
    <definedName name="solver_lhs1" localSheetId="18" hidden="1">'16'!$P$3</definedName>
    <definedName name="solver_lhs1" localSheetId="19" hidden="1">'17'!$P$3</definedName>
    <definedName name="solver_lhs1" localSheetId="20" hidden="1">'18'!$P$3</definedName>
    <definedName name="solver_lhs1" localSheetId="21" hidden="1">'19'!$P$3</definedName>
    <definedName name="solver_lhs1" localSheetId="4" hidden="1">'2'!$P$3</definedName>
    <definedName name="solver_lhs1" localSheetId="22" hidden="1">'20'!$P$3</definedName>
    <definedName name="solver_lhs1" localSheetId="23" hidden="1">'21'!$P$3</definedName>
    <definedName name="solver_lhs1" localSheetId="24" hidden="1">'22'!$P$3</definedName>
    <definedName name="solver_lhs1" localSheetId="25" hidden="1">'23'!$P$3</definedName>
    <definedName name="solver_lhs1" localSheetId="26" hidden="1">'24'!$P$3</definedName>
    <definedName name="solver_lhs1" localSheetId="27" hidden="1">'25'!$P$3</definedName>
    <definedName name="solver_lhs1" localSheetId="28" hidden="1">'26'!$P$3</definedName>
    <definedName name="solver_lhs1" localSheetId="29" hidden="1">'27'!$P$3</definedName>
    <definedName name="solver_lhs1" localSheetId="30" hidden="1">'28'!$P$3</definedName>
    <definedName name="solver_lhs1" localSheetId="31" hidden="1">'29'!$P$3</definedName>
    <definedName name="solver_lhs1" localSheetId="5" hidden="1">'3'!$P$3</definedName>
    <definedName name="solver_lhs1" localSheetId="32" hidden="1">'30'!$P$3</definedName>
    <definedName name="solver_lhs1" localSheetId="33" hidden="1">'31'!$P$3</definedName>
    <definedName name="solver_lhs1" localSheetId="34" hidden="1">'32'!$P$3</definedName>
    <definedName name="solver_lhs1" localSheetId="35" hidden="1">'33'!$P$3</definedName>
    <definedName name="solver_lhs1" localSheetId="36" hidden="1">'34'!$P$3</definedName>
    <definedName name="solver_lhs1" localSheetId="37" hidden="1">'35'!$P$3</definedName>
    <definedName name="solver_lhs1" localSheetId="38" hidden="1">'36'!$P$3</definedName>
    <definedName name="solver_lhs1" localSheetId="39" hidden="1">'37'!$P$3</definedName>
    <definedName name="solver_lhs1" localSheetId="40" hidden="1">'38'!$P$3</definedName>
    <definedName name="solver_lhs1" localSheetId="41" hidden="1">'39'!$P$3</definedName>
    <definedName name="solver_lhs1" localSheetId="6" hidden="1">'4'!$P$3</definedName>
    <definedName name="solver_lhs1" localSheetId="42" hidden="1">'40'!$P$3</definedName>
    <definedName name="solver_lhs1" localSheetId="43" hidden="1">'41'!$P$3</definedName>
    <definedName name="solver_lhs1" localSheetId="44" hidden="1">'42'!$P$3</definedName>
    <definedName name="solver_lhs1" localSheetId="45" hidden="1">'43'!$P$3</definedName>
    <definedName name="solver_lhs1" localSheetId="46" hidden="1">'44'!$P$3</definedName>
    <definedName name="solver_lhs1" localSheetId="47" hidden="1">'45'!$P$3</definedName>
    <definedName name="solver_lhs1" localSheetId="48" hidden="1">'46'!$P$3</definedName>
    <definedName name="solver_lhs1" localSheetId="49" hidden="1">'47'!$P$3</definedName>
    <definedName name="solver_lhs1" localSheetId="50" hidden="1">'48'!$P$3</definedName>
    <definedName name="solver_lhs1" localSheetId="51" hidden="1">'49'!$P$3</definedName>
    <definedName name="solver_lhs1" localSheetId="7" hidden="1">'5'!$P$3</definedName>
    <definedName name="solver_lhs1" localSheetId="52" hidden="1">'50'!$P$3</definedName>
    <definedName name="solver_lhs1" localSheetId="53" hidden="1">'51'!$P$3</definedName>
    <definedName name="solver_lhs1" localSheetId="54" hidden="1">'52'!$P$3</definedName>
    <definedName name="solver_lhs1" localSheetId="55" hidden="1">'53'!$P$3</definedName>
    <definedName name="solver_lhs1" localSheetId="56" hidden="1">'54'!$P$3</definedName>
    <definedName name="solver_lhs1" localSheetId="57" hidden="1">'55'!$P$3</definedName>
    <definedName name="solver_lhs1" localSheetId="58" hidden="1">'56'!$P$3</definedName>
    <definedName name="solver_lhs1" localSheetId="59" hidden="1">'57'!$P$3</definedName>
    <definedName name="solver_lhs1" localSheetId="60" hidden="1">'58'!$P$3</definedName>
    <definedName name="solver_lhs1" localSheetId="61" hidden="1">'59'!$P$3</definedName>
    <definedName name="solver_lhs1" localSheetId="8" hidden="1">'6'!$P$3</definedName>
    <definedName name="solver_lhs1" localSheetId="62" hidden="1">'60'!$P$3</definedName>
    <definedName name="solver_lhs1" localSheetId="63" hidden="1">'61'!$P$3</definedName>
    <definedName name="solver_lhs1" localSheetId="64" hidden="1">'62'!$P$3</definedName>
    <definedName name="solver_lhs1" localSheetId="65" hidden="1">'63'!$P$3</definedName>
    <definedName name="solver_lhs1" localSheetId="66" hidden="1">'64'!$P$3</definedName>
    <definedName name="solver_lhs1" localSheetId="67" hidden="1">'65'!$P$3</definedName>
    <definedName name="solver_lhs1" localSheetId="68" hidden="1">'66'!$P$3</definedName>
    <definedName name="solver_lhs1" localSheetId="69" hidden="1">'67'!$P$3</definedName>
    <definedName name="solver_lhs1" localSheetId="70" hidden="1">'68'!$P$3</definedName>
    <definedName name="solver_lhs1" localSheetId="71" hidden="1">'69'!$P$3</definedName>
    <definedName name="solver_lhs1" localSheetId="9" hidden="1">'7'!$P$3</definedName>
    <definedName name="solver_lhs1" localSheetId="72" hidden="1">'70'!$P$3</definedName>
    <definedName name="solver_lhs1" localSheetId="10" hidden="1">'8'!$P$3</definedName>
    <definedName name="solver_lhs1" localSheetId="11" hidden="1">'9'!$P$3</definedName>
    <definedName name="solver_lhs2" localSheetId="3" hidden="1">'1'!$P$3</definedName>
    <definedName name="solver_lhs2" localSheetId="12" hidden="1">'10'!$P$3</definedName>
    <definedName name="solver_lhs2" localSheetId="13" hidden="1">'11'!$P$3</definedName>
    <definedName name="solver_lhs2" localSheetId="14" hidden="1">'12'!$P$3</definedName>
    <definedName name="solver_lhs2" localSheetId="15" hidden="1">'13'!$P$3</definedName>
    <definedName name="solver_lhs2" localSheetId="16" hidden="1">'14'!$P$3</definedName>
    <definedName name="solver_lhs2" localSheetId="17" hidden="1">'15'!$P$3</definedName>
    <definedName name="solver_lhs2" localSheetId="18" hidden="1">'16'!$P$3</definedName>
    <definedName name="solver_lhs2" localSheetId="19" hidden="1">'17'!$P$3</definedName>
    <definedName name="solver_lhs2" localSheetId="20" hidden="1">'18'!$P$3</definedName>
    <definedName name="solver_lhs2" localSheetId="21" hidden="1">'19'!$P$3</definedName>
    <definedName name="solver_lhs2" localSheetId="4" hidden="1">'2'!$P$3</definedName>
    <definedName name="solver_lhs2" localSheetId="22" hidden="1">'20'!$P$3</definedName>
    <definedName name="solver_lhs2" localSheetId="23" hidden="1">'21'!$P$3</definedName>
    <definedName name="solver_lhs2" localSheetId="24" hidden="1">'22'!$P$3</definedName>
    <definedName name="solver_lhs2" localSheetId="25" hidden="1">'23'!$P$3</definedName>
    <definedName name="solver_lhs2" localSheetId="26" hidden="1">'24'!$P$3</definedName>
    <definedName name="solver_lhs2" localSheetId="27" hidden="1">'25'!$P$3</definedName>
    <definedName name="solver_lhs2" localSheetId="28" hidden="1">'26'!$P$3</definedName>
    <definedName name="solver_lhs2" localSheetId="29" hidden="1">'27'!$P$3</definedName>
    <definedName name="solver_lhs2" localSheetId="30" hidden="1">'28'!$P$3</definedName>
    <definedName name="solver_lhs2" localSheetId="31" hidden="1">'29'!$P$3</definedName>
    <definedName name="solver_lhs2" localSheetId="5" hidden="1">'3'!$P$3</definedName>
    <definedName name="solver_lhs2" localSheetId="32" hidden="1">'30'!$P$3</definedName>
    <definedName name="solver_lhs2" localSheetId="33" hidden="1">'31'!$P$3</definedName>
    <definedName name="solver_lhs2" localSheetId="34" hidden="1">'32'!$P$3</definedName>
    <definedName name="solver_lhs2" localSheetId="35" hidden="1">'33'!$P$3</definedName>
    <definedName name="solver_lhs2" localSheetId="36" hidden="1">'34'!$P$3</definedName>
    <definedName name="solver_lhs2" localSheetId="37" hidden="1">'35'!$P$3</definedName>
    <definedName name="solver_lhs2" localSheetId="38" hidden="1">'36'!$P$3</definedName>
    <definedName name="solver_lhs2" localSheetId="39" hidden="1">'37'!$P$3</definedName>
    <definedName name="solver_lhs2" localSheetId="40" hidden="1">'38'!$P$3</definedName>
    <definedName name="solver_lhs2" localSheetId="41" hidden="1">'39'!$P$3</definedName>
    <definedName name="solver_lhs2" localSheetId="6" hidden="1">'4'!$P$3</definedName>
    <definedName name="solver_lhs2" localSheetId="42" hidden="1">'40'!$P$3</definedName>
    <definedName name="solver_lhs2" localSheetId="43" hidden="1">'41'!$P$3</definedName>
    <definedName name="solver_lhs2" localSheetId="44" hidden="1">'42'!$P$3</definedName>
    <definedName name="solver_lhs2" localSheetId="45" hidden="1">'43'!$P$3</definedName>
    <definedName name="solver_lhs2" localSheetId="46" hidden="1">'44'!$P$3</definedName>
    <definedName name="solver_lhs2" localSheetId="47" hidden="1">'45'!$P$3</definedName>
    <definedName name="solver_lhs2" localSheetId="48" hidden="1">'46'!$P$3</definedName>
    <definedName name="solver_lhs2" localSheetId="49" hidden="1">'47'!$P$3</definedName>
    <definedName name="solver_lhs2" localSheetId="50" hidden="1">'48'!$P$3</definedName>
    <definedName name="solver_lhs2" localSheetId="51" hidden="1">'49'!$P$3</definedName>
    <definedName name="solver_lhs2" localSheetId="7" hidden="1">'5'!$P$3</definedName>
    <definedName name="solver_lhs2" localSheetId="52" hidden="1">'50'!$P$3</definedName>
    <definedName name="solver_lhs2" localSheetId="53" hidden="1">'51'!$P$3</definedName>
    <definedName name="solver_lhs2" localSheetId="54" hidden="1">'52'!$P$3</definedName>
    <definedName name="solver_lhs2" localSheetId="55" hidden="1">'53'!$P$3</definedName>
    <definedName name="solver_lhs2" localSheetId="56" hidden="1">'54'!$P$3</definedName>
    <definedName name="solver_lhs2" localSheetId="57" hidden="1">'55'!$P$3</definedName>
    <definedName name="solver_lhs2" localSheetId="58" hidden="1">'56'!$P$3</definedName>
    <definedName name="solver_lhs2" localSheetId="59" hidden="1">'57'!$P$3</definedName>
    <definedName name="solver_lhs2" localSheetId="60" hidden="1">'58'!$P$3</definedName>
    <definedName name="solver_lhs2" localSheetId="61" hidden="1">'59'!$P$3</definedName>
    <definedName name="solver_lhs2" localSheetId="8" hidden="1">'6'!$P$3</definedName>
    <definedName name="solver_lhs2" localSheetId="62" hidden="1">'60'!$P$3</definedName>
    <definedName name="solver_lhs2" localSheetId="63" hidden="1">'61'!$P$3</definedName>
    <definedName name="solver_lhs2" localSheetId="64" hidden="1">'62'!$P$3</definedName>
    <definedName name="solver_lhs2" localSheetId="65" hidden="1">'63'!$P$3</definedName>
    <definedName name="solver_lhs2" localSheetId="66" hidden="1">'64'!$P$3</definedName>
    <definedName name="solver_lhs2" localSheetId="67" hidden="1">'65'!$P$3</definedName>
    <definedName name="solver_lhs2" localSheetId="68" hidden="1">'66'!$P$3</definedName>
    <definedName name="solver_lhs2" localSheetId="69" hidden="1">'67'!$P$3</definedName>
    <definedName name="solver_lhs2" localSheetId="70" hidden="1">'68'!$P$3</definedName>
    <definedName name="solver_lhs2" localSheetId="71" hidden="1">'69'!$P$3</definedName>
    <definedName name="solver_lhs2" localSheetId="9" hidden="1">'7'!$P$3</definedName>
    <definedName name="solver_lhs2" localSheetId="72" hidden="1">'70'!$P$3</definedName>
    <definedName name="solver_lhs2" localSheetId="10" hidden="1">'8'!$P$3</definedName>
    <definedName name="solver_lhs2" localSheetId="11" hidden="1">'9'!$P$3</definedName>
    <definedName name="solver_lhs3" localSheetId="3" hidden="1">'1'!$P$4</definedName>
    <definedName name="solver_lhs3" localSheetId="12" hidden="1">'10'!$P$4</definedName>
    <definedName name="solver_lhs3" localSheetId="13" hidden="1">'11'!$P$4</definedName>
    <definedName name="solver_lhs3" localSheetId="14" hidden="1">'12'!$P$4</definedName>
    <definedName name="solver_lhs3" localSheetId="15" hidden="1">'13'!$P$4</definedName>
    <definedName name="solver_lhs3" localSheetId="16" hidden="1">'14'!$P$4</definedName>
    <definedName name="solver_lhs3" localSheetId="17" hidden="1">'15'!$P$4</definedName>
    <definedName name="solver_lhs3" localSheetId="18" hidden="1">'16'!$P$4</definedName>
    <definedName name="solver_lhs3" localSheetId="19" hidden="1">'17'!$P$4</definedName>
    <definedName name="solver_lhs3" localSheetId="20" hidden="1">'18'!$P$4</definedName>
    <definedName name="solver_lhs3" localSheetId="21" hidden="1">'19'!$P$4</definedName>
    <definedName name="solver_lhs3" localSheetId="4" hidden="1">'2'!$P$4</definedName>
    <definedName name="solver_lhs3" localSheetId="22" hidden="1">'20'!$P$4</definedName>
    <definedName name="solver_lhs3" localSheetId="23" hidden="1">'21'!$P$4</definedName>
    <definedName name="solver_lhs3" localSheetId="24" hidden="1">'22'!$P$4</definedName>
    <definedName name="solver_lhs3" localSheetId="25" hidden="1">'23'!$P$4</definedName>
    <definedName name="solver_lhs3" localSheetId="26" hidden="1">'24'!$P$4</definedName>
    <definedName name="solver_lhs3" localSheetId="27" hidden="1">'25'!$P$4</definedName>
    <definedName name="solver_lhs3" localSheetId="28" hidden="1">'26'!$P$4</definedName>
    <definedName name="solver_lhs3" localSheetId="29" hidden="1">'27'!$P$4</definedName>
    <definedName name="solver_lhs3" localSheetId="30" hidden="1">'28'!$P$4</definedName>
    <definedName name="solver_lhs3" localSheetId="31" hidden="1">'29'!$P$4</definedName>
    <definedName name="solver_lhs3" localSheetId="5" hidden="1">'3'!$P$4</definedName>
    <definedName name="solver_lhs3" localSheetId="32" hidden="1">'30'!$P$4</definedName>
    <definedName name="solver_lhs3" localSheetId="33" hidden="1">'31'!$P$4</definedName>
    <definedName name="solver_lhs3" localSheetId="34" hidden="1">'32'!$P$4</definedName>
    <definedName name="solver_lhs3" localSheetId="35" hidden="1">'33'!$P$4</definedName>
    <definedName name="solver_lhs3" localSheetId="36" hidden="1">'34'!$P$4</definedName>
    <definedName name="solver_lhs3" localSheetId="37" hidden="1">'35'!$P$4</definedName>
    <definedName name="solver_lhs3" localSheetId="38" hidden="1">'36'!$P$4</definedName>
    <definedName name="solver_lhs3" localSheetId="39" hidden="1">'37'!$P$4</definedName>
    <definedName name="solver_lhs3" localSheetId="40" hidden="1">'38'!$P$4</definedName>
    <definedName name="solver_lhs3" localSheetId="41" hidden="1">'39'!$P$4</definedName>
    <definedName name="solver_lhs3" localSheetId="6" hidden="1">'4'!$P$4</definedName>
    <definedName name="solver_lhs3" localSheetId="42" hidden="1">'40'!$P$4</definedName>
    <definedName name="solver_lhs3" localSheetId="43" hidden="1">'41'!$P$4</definedName>
    <definedName name="solver_lhs3" localSheetId="44" hidden="1">'42'!$P$4</definedName>
    <definedName name="solver_lhs3" localSheetId="45" hidden="1">'43'!$P$4</definedName>
    <definedName name="solver_lhs3" localSheetId="46" hidden="1">'44'!$P$4</definedName>
    <definedName name="solver_lhs3" localSheetId="47" hidden="1">'45'!$P$4</definedName>
    <definedName name="solver_lhs3" localSheetId="48" hidden="1">'46'!$P$4</definedName>
    <definedName name="solver_lhs3" localSheetId="49" hidden="1">'47'!$P$4</definedName>
    <definedName name="solver_lhs3" localSheetId="50" hidden="1">'48'!$P$4</definedName>
    <definedName name="solver_lhs3" localSheetId="51" hidden="1">'49'!$P$4</definedName>
    <definedName name="solver_lhs3" localSheetId="7" hidden="1">'5'!$P$4</definedName>
    <definedName name="solver_lhs3" localSheetId="52" hidden="1">'50'!$P$4</definedName>
    <definedName name="solver_lhs3" localSheetId="53" hidden="1">'51'!$P$4</definedName>
    <definedName name="solver_lhs3" localSheetId="54" hidden="1">'52'!$P$4</definedName>
    <definedName name="solver_lhs3" localSheetId="55" hidden="1">'53'!$P$4</definedName>
    <definedName name="solver_lhs3" localSheetId="56" hidden="1">'54'!$P$4</definedName>
    <definedName name="solver_lhs3" localSheetId="57" hidden="1">'55'!$P$4</definedName>
    <definedName name="solver_lhs3" localSheetId="58" hidden="1">'56'!$P$4</definedName>
    <definedName name="solver_lhs3" localSheetId="59" hidden="1">'57'!$P$4</definedName>
    <definedName name="solver_lhs3" localSheetId="60" hidden="1">'58'!$P$4</definedName>
    <definedName name="solver_lhs3" localSheetId="61" hidden="1">'59'!$P$4</definedName>
    <definedName name="solver_lhs3" localSheetId="8" hidden="1">'6'!$P$4</definedName>
    <definedName name="solver_lhs3" localSheetId="62" hidden="1">'60'!$P$4</definedName>
    <definedName name="solver_lhs3" localSheetId="63" hidden="1">'61'!$P$4</definedName>
    <definedName name="solver_lhs3" localSheetId="64" hidden="1">'62'!$P$4</definedName>
    <definedName name="solver_lhs3" localSheetId="65" hidden="1">'63'!$P$4</definedName>
    <definedName name="solver_lhs3" localSheetId="66" hidden="1">'64'!$P$4</definedName>
    <definedName name="solver_lhs3" localSheetId="67" hidden="1">'65'!$P$4</definedName>
    <definedName name="solver_lhs3" localSheetId="68" hidden="1">'66'!$P$4</definedName>
    <definedName name="solver_lhs3" localSheetId="69" hidden="1">'67'!$P$4</definedName>
    <definedName name="solver_lhs3" localSheetId="70" hidden="1">'68'!$P$4</definedName>
    <definedName name="solver_lhs3" localSheetId="71" hidden="1">'69'!$P$4</definedName>
    <definedName name="solver_lhs3" localSheetId="9" hidden="1">'7'!$P$4</definedName>
    <definedName name="solver_lhs3" localSheetId="72" hidden="1">'70'!$P$4</definedName>
    <definedName name="solver_lhs3" localSheetId="10" hidden="1">'8'!$P$4</definedName>
    <definedName name="solver_lhs3" localSheetId="11" hidden="1">'9'!$P$4</definedName>
    <definedName name="solver_lhs4" localSheetId="3" hidden="1">'1'!$P$4</definedName>
    <definedName name="solver_lhs4" localSheetId="12" hidden="1">'10'!$P$4</definedName>
    <definedName name="solver_lhs4" localSheetId="13" hidden="1">'11'!$P$4</definedName>
    <definedName name="solver_lhs4" localSheetId="14" hidden="1">'12'!$P$4</definedName>
    <definedName name="solver_lhs4" localSheetId="15" hidden="1">'13'!$P$4</definedName>
    <definedName name="solver_lhs4" localSheetId="16" hidden="1">'14'!$P$4</definedName>
    <definedName name="solver_lhs4" localSheetId="17" hidden="1">'15'!$P$4</definedName>
    <definedName name="solver_lhs4" localSheetId="18" hidden="1">'16'!$P$4</definedName>
    <definedName name="solver_lhs4" localSheetId="19" hidden="1">'17'!$P$4</definedName>
    <definedName name="solver_lhs4" localSheetId="20" hidden="1">'18'!$P$4</definedName>
    <definedName name="solver_lhs4" localSheetId="21" hidden="1">'19'!$P$4</definedName>
    <definedName name="solver_lhs4" localSheetId="4" hidden="1">'2'!$P$4</definedName>
    <definedName name="solver_lhs4" localSheetId="22" hidden="1">'20'!$P$4</definedName>
    <definedName name="solver_lhs4" localSheetId="23" hidden="1">'21'!$P$4</definedName>
    <definedName name="solver_lhs4" localSheetId="24" hidden="1">'22'!$P$4</definedName>
    <definedName name="solver_lhs4" localSheetId="25" hidden="1">'23'!$P$4</definedName>
    <definedName name="solver_lhs4" localSheetId="26" hidden="1">'24'!$P$4</definedName>
    <definedName name="solver_lhs4" localSheetId="27" hidden="1">'25'!$P$4</definedName>
    <definedName name="solver_lhs4" localSheetId="28" hidden="1">'26'!$P$4</definedName>
    <definedName name="solver_lhs4" localSheetId="29" hidden="1">'27'!$P$4</definedName>
    <definedName name="solver_lhs4" localSheetId="30" hidden="1">'28'!$P$4</definedName>
    <definedName name="solver_lhs4" localSheetId="31" hidden="1">'29'!$P$4</definedName>
    <definedName name="solver_lhs4" localSheetId="5" hidden="1">'3'!$P$4</definedName>
    <definedName name="solver_lhs4" localSheetId="32" hidden="1">'30'!$P$4</definedName>
    <definedName name="solver_lhs4" localSheetId="33" hidden="1">'31'!$P$4</definedName>
    <definedName name="solver_lhs4" localSheetId="34" hidden="1">'32'!$P$4</definedName>
    <definedName name="solver_lhs4" localSheetId="35" hidden="1">'33'!$P$4</definedName>
    <definedName name="solver_lhs4" localSheetId="36" hidden="1">'34'!$P$4</definedName>
    <definedName name="solver_lhs4" localSheetId="37" hidden="1">'35'!$P$4</definedName>
    <definedName name="solver_lhs4" localSheetId="38" hidden="1">'36'!$P$4</definedName>
    <definedName name="solver_lhs4" localSheetId="39" hidden="1">'37'!$P$4</definedName>
    <definedName name="solver_lhs4" localSheetId="40" hidden="1">'38'!$P$4</definedName>
    <definedName name="solver_lhs4" localSheetId="41" hidden="1">'39'!$P$4</definedName>
    <definedName name="solver_lhs4" localSheetId="6" hidden="1">'4'!$P$4</definedName>
    <definedName name="solver_lhs4" localSheetId="42" hidden="1">'40'!$P$4</definedName>
    <definedName name="solver_lhs4" localSheetId="43" hidden="1">'41'!$P$4</definedName>
    <definedName name="solver_lhs4" localSheetId="44" hidden="1">'42'!$P$4</definedName>
    <definedName name="solver_lhs4" localSheetId="45" hidden="1">'43'!$P$4</definedName>
    <definedName name="solver_lhs4" localSheetId="46" hidden="1">'44'!$P$4</definedName>
    <definedName name="solver_lhs4" localSheetId="47" hidden="1">'45'!$P$4</definedName>
    <definedName name="solver_lhs4" localSheetId="48" hidden="1">'46'!$P$4</definedName>
    <definedName name="solver_lhs4" localSheetId="49" hidden="1">'47'!$P$4</definedName>
    <definedName name="solver_lhs4" localSheetId="50" hidden="1">'48'!$P$4</definedName>
    <definedName name="solver_lhs4" localSheetId="51" hidden="1">'49'!$P$4</definedName>
    <definedName name="solver_lhs4" localSheetId="7" hidden="1">'5'!$P$4</definedName>
    <definedName name="solver_lhs4" localSheetId="52" hidden="1">'50'!$P$4</definedName>
    <definedName name="solver_lhs4" localSheetId="53" hidden="1">'51'!$P$4</definedName>
    <definedName name="solver_lhs4" localSheetId="54" hidden="1">'52'!$P$4</definedName>
    <definedName name="solver_lhs4" localSheetId="55" hidden="1">'53'!$P$4</definedName>
    <definedName name="solver_lhs4" localSheetId="56" hidden="1">'54'!$P$4</definedName>
    <definedName name="solver_lhs4" localSheetId="57" hidden="1">'55'!$P$4</definedName>
    <definedName name="solver_lhs4" localSheetId="58" hidden="1">'56'!$P$4</definedName>
    <definedName name="solver_lhs4" localSheetId="59" hidden="1">'57'!$P$4</definedName>
    <definedName name="solver_lhs4" localSheetId="60" hidden="1">'58'!$P$4</definedName>
    <definedName name="solver_lhs4" localSheetId="61" hidden="1">'59'!$P$4</definedName>
    <definedName name="solver_lhs4" localSheetId="8" hidden="1">'6'!$P$4</definedName>
    <definedName name="solver_lhs4" localSheetId="62" hidden="1">'60'!$P$4</definedName>
    <definedName name="solver_lhs4" localSheetId="63" hidden="1">'61'!$P$4</definedName>
    <definedName name="solver_lhs4" localSheetId="64" hidden="1">'62'!$P$4</definedName>
    <definedName name="solver_lhs4" localSheetId="65" hidden="1">'63'!$P$4</definedName>
    <definedName name="solver_lhs4" localSheetId="66" hidden="1">'64'!$P$4</definedName>
    <definedName name="solver_lhs4" localSheetId="67" hidden="1">'65'!$P$4</definedName>
    <definedName name="solver_lhs4" localSheetId="68" hidden="1">'66'!$P$4</definedName>
    <definedName name="solver_lhs4" localSheetId="69" hidden="1">'67'!$P$4</definedName>
    <definedName name="solver_lhs4" localSheetId="70" hidden="1">'68'!$P$4</definedName>
    <definedName name="solver_lhs4" localSheetId="71" hidden="1">'69'!$P$4</definedName>
    <definedName name="solver_lhs4" localSheetId="9" hidden="1">'7'!$P$4</definedName>
    <definedName name="solver_lhs4" localSheetId="72" hidden="1">'70'!$P$4</definedName>
    <definedName name="solver_lhs4" localSheetId="10" hidden="1">'8'!$P$4</definedName>
    <definedName name="solver_lhs4" localSheetId="11" hidden="1">'9'!$P$4</definedName>
    <definedName name="solver_lhs5" localSheetId="3" hidden="1">'1'!$P$5</definedName>
    <definedName name="solver_lhs5" localSheetId="12" hidden="1">'10'!$P$5</definedName>
    <definedName name="solver_lhs5" localSheetId="13" hidden="1">'11'!$P$5</definedName>
    <definedName name="solver_lhs5" localSheetId="14" hidden="1">'12'!$P$5</definedName>
    <definedName name="solver_lhs5" localSheetId="15" hidden="1">'13'!$P$5</definedName>
    <definedName name="solver_lhs5" localSheetId="16" hidden="1">'14'!$P$5</definedName>
    <definedName name="solver_lhs5" localSheetId="17" hidden="1">'15'!$P$5</definedName>
    <definedName name="solver_lhs5" localSheetId="18" hidden="1">'16'!$P$5</definedName>
    <definedName name="solver_lhs5" localSheetId="19" hidden="1">'17'!$P$5</definedName>
    <definedName name="solver_lhs5" localSheetId="20" hidden="1">'18'!$P$5</definedName>
    <definedName name="solver_lhs5" localSheetId="21" hidden="1">'19'!$P$5</definedName>
    <definedName name="solver_lhs5" localSheetId="4" hidden="1">'2'!$P$5</definedName>
    <definedName name="solver_lhs5" localSheetId="22" hidden="1">'20'!$P$5</definedName>
    <definedName name="solver_lhs5" localSheetId="23" hidden="1">'21'!$P$5</definedName>
    <definedName name="solver_lhs5" localSheetId="24" hidden="1">'22'!$P$5</definedName>
    <definedName name="solver_lhs5" localSheetId="25" hidden="1">'23'!$P$5</definedName>
    <definedName name="solver_lhs5" localSheetId="26" hidden="1">'24'!$P$5</definedName>
    <definedName name="solver_lhs5" localSheetId="27" hidden="1">'25'!$P$5</definedName>
    <definedName name="solver_lhs5" localSheetId="28" hidden="1">'26'!$P$5</definedName>
    <definedName name="solver_lhs5" localSheetId="29" hidden="1">'27'!$P$5</definedName>
    <definedName name="solver_lhs5" localSheetId="30" hidden="1">'28'!$P$5</definedName>
    <definedName name="solver_lhs5" localSheetId="31" hidden="1">'29'!$P$5</definedName>
    <definedName name="solver_lhs5" localSheetId="5" hidden="1">'3'!$P$5</definedName>
    <definedName name="solver_lhs5" localSheetId="32" hidden="1">'30'!$P$5</definedName>
    <definedName name="solver_lhs5" localSheetId="33" hidden="1">'31'!$P$5</definedName>
    <definedName name="solver_lhs5" localSheetId="34" hidden="1">'32'!$P$5</definedName>
    <definedName name="solver_lhs5" localSheetId="35" hidden="1">'33'!$P$5</definedName>
    <definedName name="solver_lhs5" localSheetId="36" hidden="1">'34'!$P$5</definedName>
    <definedName name="solver_lhs5" localSheetId="37" hidden="1">'35'!$P$5</definedName>
    <definedName name="solver_lhs5" localSheetId="38" hidden="1">'36'!$P$5</definedName>
    <definedName name="solver_lhs5" localSheetId="39" hidden="1">'37'!$P$5</definedName>
    <definedName name="solver_lhs5" localSheetId="40" hidden="1">'38'!$P$5</definedName>
    <definedName name="solver_lhs5" localSheetId="41" hidden="1">'39'!$P$5</definedName>
    <definedName name="solver_lhs5" localSheetId="6" hidden="1">'4'!$P$5</definedName>
    <definedName name="solver_lhs5" localSheetId="42" hidden="1">'40'!$P$5</definedName>
    <definedName name="solver_lhs5" localSheetId="43" hidden="1">'41'!$P$5</definedName>
    <definedName name="solver_lhs5" localSheetId="44" hidden="1">'42'!$P$5</definedName>
    <definedName name="solver_lhs5" localSheetId="45" hidden="1">'43'!$P$5</definedName>
    <definedName name="solver_lhs5" localSheetId="46" hidden="1">'44'!$P$5</definedName>
    <definedName name="solver_lhs5" localSheetId="47" hidden="1">'45'!$P$5</definedName>
    <definedName name="solver_lhs5" localSheetId="48" hidden="1">'46'!$P$5</definedName>
    <definedName name="solver_lhs5" localSheetId="49" hidden="1">'47'!$P$5</definedName>
    <definedName name="solver_lhs5" localSheetId="50" hidden="1">'48'!$P$5</definedName>
    <definedName name="solver_lhs5" localSheetId="51" hidden="1">'49'!$P$5</definedName>
    <definedName name="solver_lhs5" localSheetId="7" hidden="1">'5'!$P$5</definedName>
    <definedName name="solver_lhs5" localSheetId="52" hidden="1">'50'!$P$5</definedName>
    <definedName name="solver_lhs5" localSheetId="53" hidden="1">'51'!$P$5</definedName>
    <definedName name="solver_lhs5" localSheetId="54" hidden="1">'52'!$P$5</definedName>
    <definedName name="solver_lhs5" localSheetId="55" hidden="1">'53'!$P$5</definedName>
    <definedName name="solver_lhs5" localSheetId="56" hidden="1">'54'!$P$5</definedName>
    <definedName name="solver_lhs5" localSheetId="57" hidden="1">'55'!$P$5</definedName>
    <definedName name="solver_lhs5" localSheetId="58" hidden="1">'56'!$P$5</definedName>
    <definedName name="solver_lhs5" localSheetId="59" hidden="1">'57'!$P$5</definedName>
    <definedName name="solver_lhs5" localSheetId="60" hidden="1">'58'!$P$5</definedName>
    <definedName name="solver_lhs5" localSheetId="61" hidden="1">'59'!$P$5</definedName>
    <definedName name="solver_lhs5" localSheetId="8" hidden="1">'6'!$P$5</definedName>
    <definedName name="solver_lhs5" localSheetId="62" hidden="1">'60'!$P$5</definedName>
    <definedName name="solver_lhs5" localSheetId="63" hidden="1">'61'!$P$5</definedName>
    <definedName name="solver_lhs5" localSheetId="64" hidden="1">'62'!$P$5</definedName>
    <definedName name="solver_lhs5" localSheetId="65" hidden="1">'63'!$P$5</definedName>
    <definedName name="solver_lhs5" localSheetId="66" hidden="1">'64'!$P$5</definedName>
    <definedName name="solver_lhs5" localSheetId="67" hidden="1">'65'!$P$5</definedName>
    <definedName name="solver_lhs5" localSheetId="68" hidden="1">'66'!$P$5</definedName>
    <definedName name="solver_lhs5" localSheetId="69" hidden="1">'67'!$P$5</definedName>
    <definedName name="solver_lhs5" localSheetId="70" hidden="1">'68'!$P$5</definedName>
    <definedName name="solver_lhs5" localSheetId="71" hidden="1">'69'!$P$5</definedName>
    <definedName name="solver_lhs5" localSheetId="9" hidden="1">'7'!$P$5</definedName>
    <definedName name="solver_lhs5" localSheetId="72" hidden="1">'70'!$P$5</definedName>
    <definedName name="solver_lhs5" localSheetId="10" hidden="1">'8'!$P$5</definedName>
    <definedName name="solver_lhs5" localSheetId="11" hidden="1">'9'!$P$5</definedName>
    <definedName name="solver_lhs6" localSheetId="3" hidden="1">'1'!$P$5</definedName>
    <definedName name="solver_lhs6" localSheetId="12" hidden="1">'10'!$P$5</definedName>
    <definedName name="solver_lhs6" localSheetId="13" hidden="1">'11'!$P$5</definedName>
    <definedName name="solver_lhs6" localSheetId="14" hidden="1">'12'!$P$5</definedName>
    <definedName name="solver_lhs6" localSheetId="15" hidden="1">'13'!$P$5</definedName>
    <definedName name="solver_lhs6" localSheetId="16" hidden="1">'14'!$P$5</definedName>
    <definedName name="solver_lhs6" localSheetId="17" hidden="1">'15'!$P$5</definedName>
    <definedName name="solver_lhs6" localSheetId="18" hidden="1">'16'!$P$5</definedName>
    <definedName name="solver_lhs6" localSheetId="19" hidden="1">'17'!$P$5</definedName>
    <definedName name="solver_lhs6" localSheetId="20" hidden="1">'18'!$P$5</definedName>
    <definedName name="solver_lhs6" localSheetId="21" hidden="1">'19'!$P$5</definedName>
    <definedName name="solver_lhs6" localSheetId="4" hidden="1">'2'!$P$5</definedName>
    <definedName name="solver_lhs6" localSheetId="22" hidden="1">'20'!$P$5</definedName>
    <definedName name="solver_lhs6" localSheetId="23" hidden="1">'21'!$P$5</definedName>
    <definedName name="solver_lhs6" localSheetId="24" hidden="1">'22'!$P$5</definedName>
    <definedName name="solver_lhs6" localSheetId="25" hidden="1">'23'!$P$5</definedName>
    <definedName name="solver_lhs6" localSheetId="26" hidden="1">'24'!$P$5</definedName>
    <definedName name="solver_lhs6" localSheetId="27" hidden="1">'25'!$P$5</definedName>
    <definedName name="solver_lhs6" localSheetId="28" hidden="1">'26'!$P$5</definedName>
    <definedName name="solver_lhs6" localSheetId="29" hidden="1">'27'!$P$5</definedName>
    <definedName name="solver_lhs6" localSheetId="30" hidden="1">'28'!$P$5</definedName>
    <definedName name="solver_lhs6" localSheetId="31" hidden="1">'29'!$P$5</definedName>
    <definedName name="solver_lhs6" localSheetId="5" hidden="1">'3'!$P$5</definedName>
    <definedName name="solver_lhs6" localSheetId="32" hidden="1">'30'!$P$5</definedName>
    <definedName name="solver_lhs6" localSheetId="33" hidden="1">'31'!$P$5</definedName>
    <definedName name="solver_lhs6" localSheetId="34" hidden="1">'32'!$P$5</definedName>
    <definedName name="solver_lhs6" localSheetId="35" hidden="1">'33'!$P$5</definedName>
    <definedName name="solver_lhs6" localSheetId="36" hidden="1">'34'!$P$5</definedName>
    <definedName name="solver_lhs6" localSheetId="37" hidden="1">'35'!$P$5</definedName>
    <definedName name="solver_lhs6" localSheetId="38" hidden="1">'36'!$P$5</definedName>
    <definedName name="solver_lhs6" localSheetId="39" hidden="1">'37'!$P$5</definedName>
    <definedName name="solver_lhs6" localSheetId="40" hidden="1">'38'!$P$5</definedName>
    <definedName name="solver_lhs6" localSheetId="41" hidden="1">'39'!$P$5</definedName>
    <definedName name="solver_lhs6" localSheetId="6" hidden="1">'4'!$P$5</definedName>
    <definedName name="solver_lhs6" localSheetId="42" hidden="1">'40'!$P$5</definedName>
    <definedName name="solver_lhs6" localSheetId="43" hidden="1">'41'!$P$5</definedName>
    <definedName name="solver_lhs6" localSheetId="44" hidden="1">'42'!$P$5</definedName>
    <definedName name="solver_lhs6" localSheetId="45" hidden="1">'43'!$P$5</definedName>
    <definedName name="solver_lhs6" localSheetId="46" hidden="1">'44'!$P$5</definedName>
    <definedName name="solver_lhs6" localSheetId="47" hidden="1">'45'!$P$5</definedName>
    <definedName name="solver_lhs6" localSheetId="48" hidden="1">'46'!$P$5</definedName>
    <definedName name="solver_lhs6" localSheetId="49" hidden="1">'47'!$P$5</definedName>
    <definedName name="solver_lhs6" localSheetId="50" hidden="1">'48'!$P$5</definedName>
    <definedName name="solver_lhs6" localSheetId="51" hidden="1">'49'!$P$5</definedName>
    <definedName name="solver_lhs6" localSheetId="7" hidden="1">'5'!$P$5</definedName>
    <definedName name="solver_lhs6" localSheetId="52" hidden="1">'50'!$P$5</definedName>
    <definedName name="solver_lhs6" localSheetId="53" hidden="1">'51'!$P$5</definedName>
    <definedName name="solver_lhs6" localSheetId="54" hidden="1">'52'!$P$5</definedName>
    <definedName name="solver_lhs6" localSheetId="55" hidden="1">'53'!$P$5</definedName>
    <definedName name="solver_lhs6" localSheetId="56" hidden="1">'54'!$P$5</definedName>
    <definedName name="solver_lhs6" localSheetId="57" hidden="1">'55'!$P$5</definedName>
    <definedName name="solver_lhs6" localSheetId="58" hidden="1">'56'!$P$5</definedName>
    <definedName name="solver_lhs6" localSheetId="59" hidden="1">'57'!$P$5</definedName>
    <definedName name="solver_lhs6" localSheetId="60" hidden="1">'58'!$P$5</definedName>
    <definedName name="solver_lhs6" localSheetId="61" hidden="1">'59'!$P$5</definedName>
    <definedName name="solver_lhs6" localSheetId="8" hidden="1">'6'!$P$5</definedName>
    <definedName name="solver_lhs6" localSheetId="62" hidden="1">'60'!$P$5</definedName>
    <definedName name="solver_lhs6" localSheetId="63" hidden="1">'61'!$P$5</definedName>
    <definedName name="solver_lhs6" localSheetId="64" hidden="1">'62'!$P$5</definedName>
    <definedName name="solver_lhs6" localSheetId="65" hidden="1">'63'!$P$5</definedName>
    <definedName name="solver_lhs6" localSheetId="66" hidden="1">'64'!$P$5</definedName>
    <definedName name="solver_lhs6" localSheetId="67" hidden="1">'65'!$P$5</definedName>
    <definedName name="solver_lhs6" localSheetId="68" hidden="1">'66'!$P$5</definedName>
    <definedName name="solver_lhs6" localSheetId="69" hidden="1">'67'!$P$5</definedName>
    <definedName name="solver_lhs6" localSheetId="70" hidden="1">'68'!$P$5</definedName>
    <definedName name="solver_lhs6" localSheetId="71" hidden="1">'69'!$P$5</definedName>
    <definedName name="solver_lhs6" localSheetId="9" hidden="1">'7'!$P$5</definedName>
    <definedName name="solver_lhs6" localSheetId="72" hidden="1">'70'!$P$5</definedName>
    <definedName name="solver_lhs6" localSheetId="10" hidden="1">'8'!$P$5</definedName>
    <definedName name="solver_lhs6" localSheetId="11" hidden="1">'9'!$P$5</definedName>
    <definedName name="solver_mip" localSheetId="3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ip" localSheetId="21" hidden="1">2147483647</definedName>
    <definedName name="solver_mip" localSheetId="4" hidden="1">2147483647</definedName>
    <definedName name="solver_mip" localSheetId="22" hidden="1">2147483647</definedName>
    <definedName name="solver_mip" localSheetId="23" hidden="1">2147483647</definedName>
    <definedName name="solver_mip" localSheetId="24" hidden="1">2147483647</definedName>
    <definedName name="solver_mip" localSheetId="25" hidden="1">2147483647</definedName>
    <definedName name="solver_mip" localSheetId="26" hidden="1">2147483647</definedName>
    <definedName name="solver_mip" localSheetId="27" hidden="1">2147483647</definedName>
    <definedName name="solver_mip" localSheetId="28" hidden="1">2147483647</definedName>
    <definedName name="solver_mip" localSheetId="29" hidden="1">2147483647</definedName>
    <definedName name="solver_mip" localSheetId="30" hidden="1">2147483647</definedName>
    <definedName name="solver_mip" localSheetId="31" hidden="1">2147483647</definedName>
    <definedName name="solver_mip" localSheetId="5" hidden="1">2147483647</definedName>
    <definedName name="solver_mip" localSheetId="32" hidden="1">2147483647</definedName>
    <definedName name="solver_mip" localSheetId="33" hidden="1">2147483647</definedName>
    <definedName name="solver_mip" localSheetId="34" hidden="1">2147483647</definedName>
    <definedName name="solver_mip" localSheetId="35" hidden="1">2147483647</definedName>
    <definedName name="solver_mip" localSheetId="36" hidden="1">2147483647</definedName>
    <definedName name="solver_mip" localSheetId="37" hidden="1">2147483647</definedName>
    <definedName name="solver_mip" localSheetId="38" hidden="1">2147483647</definedName>
    <definedName name="solver_mip" localSheetId="39" hidden="1">2147483647</definedName>
    <definedName name="solver_mip" localSheetId="40" hidden="1">2147483647</definedName>
    <definedName name="solver_mip" localSheetId="41" hidden="1">2147483647</definedName>
    <definedName name="solver_mip" localSheetId="6" hidden="1">2147483647</definedName>
    <definedName name="solver_mip" localSheetId="42" hidden="1">2147483647</definedName>
    <definedName name="solver_mip" localSheetId="43" hidden="1">2147483647</definedName>
    <definedName name="solver_mip" localSheetId="44" hidden="1">2147483647</definedName>
    <definedName name="solver_mip" localSheetId="45" hidden="1">2147483647</definedName>
    <definedName name="solver_mip" localSheetId="46" hidden="1">2147483647</definedName>
    <definedName name="solver_mip" localSheetId="47" hidden="1">2147483647</definedName>
    <definedName name="solver_mip" localSheetId="48" hidden="1">2147483647</definedName>
    <definedName name="solver_mip" localSheetId="49" hidden="1">2147483647</definedName>
    <definedName name="solver_mip" localSheetId="50" hidden="1">2147483647</definedName>
    <definedName name="solver_mip" localSheetId="51" hidden="1">2147483647</definedName>
    <definedName name="solver_mip" localSheetId="7" hidden="1">2147483647</definedName>
    <definedName name="solver_mip" localSheetId="52" hidden="1">2147483647</definedName>
    <definedName name="solver_mip" localSheetId="53" hidden="1">2147483647</definedName>
    <definedName name="solver_mip" localSheetId="54" hidden="1">2147483647</definedName>
    <definedName name="solver_mip" localSheetId="55" hidden="1">2147483647</definedName>
    <definedName name="solver_mip" localSheetId="56" hidden="1">2147483647</definedName>
    <definedName name="solver_mip" localSheetId="57" hidden="1">2147483647</definedName>
    <definedName name="solver_mip" localSheetId="58" hidden="1">2147483647</definedName>
    <definedName name="solver_mip" localSheetId="59" hidden="1">2147483647</definedName>
    <definedName name="solver_mip" localSheetId="60" hidden="1">2147483647</definedName>
    <definedName name="solver_mip" localSheetId="61" hidden="1">2147483647</definedName>
    <definedName name="solver_mip" localSheetId="8" hidden="1">2147483647</definedName>
    <definedName name="solver_mip" localSheetId="62" hidden="1">2147483647</definedName>
    <definedName name="solver_mip" localSheetId="63" hidden="1">2147483647</definedName>
    <definedName name="solver_mip" localSheetId="64" hidden="1">2147483647</definedName>
    <definedName name="solver_mip" localSheetId="65" hidden="1">2147483647</definedName>
    <definedName name="solver_mip" localSheetId="66" hidden="1">2147483647</definedName>
    <definedName name="solver_mip" localSheetId="67" hidden="1">2147483647</definedName>
    <definedName name="solver_mip" localSheetId="68" hidden="1">2147483647</definedName>
    <definedName name="solver_mip" localSheetId="69" hidden="1">2147483647</definedName>
    <definedName name="solver_mip" localSheetId="70" hidden="1">2147483647</definedName>
    <definedName name="solver_mip" localSheetId="71" hidden="1">2147483647</definedName>
    <definedName name="solver_mip" localSheetId="9" hidden="1">2147483647</definedName>
    <definedName name="solver_mip" localSheetId="72" hidden="1">2147483647</definedName>
    <definedName name="solver_mip" localSheetId="10" hidden="1">2147483647</definedName>
    <definedName name="solver_mip" localSheetId="11" hidden="1">2147483647</definedName>
    <definedName name="solver_mni" localSheetId="3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ni" localSheetId="21" hidden="1">30</definedName>
    <definedName name="solver_mni" localSheetId="4" hidden="1">30</definedName>
    <definedName name="solver_mni" localSheetId="22" hidden="1">30</definedName>
    <definedName name="solver_mni" localSheetId="23" hidden="1">30</definedName>
    <definedName name="solver_mni" localSheetId="24" hidden="1">30</definedName>
    <definedName name="solver_mni" localSheetId="25" hidden="1">30</definedName>
    <definedName name="solver_mni" localSheetId="26" hidden="1">30</definedName>
    <definedName name="solver_mni" localSheetId="27" hidden="1">30</definedName>
    <definedName name="solver_mni" localSheetId="28" hidden="1">30</definedName>
    <definedName name="solver_mni" localSheetId="29" hidden="1">30</definedName>
    <definedName name="solver_mni" localSheetId="30" hidden="1">30</definedName>
    <definedName name="solver_mni" localSheetId="31" hidden="1">30</definedName>
    <definedName name="solver_mni" localSheetId="5" hidden="1">30</definedName>
    <definedName name="solver_mni" localSheetId="32" hidden="1">30</definedName>
    <definedName name="solver_mni" localSheetId="33" hidden="1">30</definedName>
    <definedName name="solver_mni" localSheetId="34" hidden="1">30</definedName>
    <definedName name="solver_mni" localSheetId="35" hidden="1">30</definedName>
    <definedName name="solver_mni" localSheetId="36" hidden="1">30</definedName>
    <definedName name="solver_mni" localSheetId="37" hidden="1">30</definedName>
    <definedName name="solver_mni" localSheetId="38" hidden="1">30</definedName>
    <definedName name="solver_mni" localSheetId="39" hidden="1">30</definedName>
    <definedName name="solver_mni" localSheetId="40" hidden="1">30</definedName>
    <definedName name="solver_mni" localSheetId="41" hidden="1">30</definedName>
    <definedName name="solver_mni" localSheetId="6" hidden="1">30</definedName>
    <definedName name="solver_mni" localSheetId="42" hidden="1">30</definedName>
    <definedName name="solver_mni" localSheetId="43" hidden="1">30</definedName>
    <definedName name="solver_mni" localSheetId="44" hidden="1">30</definedName>
    <definedName name="solver_mni" localSheetId="45" hidden="1">30</definedName>
    <definedName name="solver_mni" localSheetId="46" hidden="1">30</definedName>
    <definedName name="solver_mni" localSheetId="47" hidden="1">30</definedName>
    <definedName name="solver_mni" localSheetId="48" hidden="1">30</definedName>
    <definedName name="solver_mni" localSheetId="49" hidden="1">30</definedName>
    <definedName name="solver_mni" localSheetId="50" hidden="1">30</definedName>
    <definedName name="solver_mni" localSheetId="51" hidden="1">30</definedName>
    <definedName name="solver_mni" localSheetId="7" hidden="1">30</definedName>
    <definedName name="solver_mni" localSheetId="52" hidden="1">30</definedName>
    <definedName name="solver_mni" localSheetId="53" hidden="1">30</definedName>
    <definedName name="solver_mni" localSheetId="54" hidden="1">30</definedName>
    <definedName name="solver_mni" localSheetId="55" hidden="1">30</definedName>
    <definedName name="solver_mni" localSheetId="56" hidden="1">30</definedName>
    <definedName name="solver_mni" localSheetId="57" hidden="1">30</definedName>
    <definedName name="solver_mni" localSheetId="58" hidden="1">30</definedName>
    <definedName name="solver_mni" localSheetId="59" hidden="1">30</definedName>
    <definedName name="solver_mni" localSheetId="60" hidden="1">30</definedName>
    <definedName name="solver_mni" localSheetId="61" hidden="1">30</definedName>
    <definedName name="solver_mni" localSheetId="8" hidden="1">30</definedName>
    <definedName name="solver_mni" localSheetId="62" hidden="1">30</definedName>
    <definedName name="solver_mni" localSheetId="63" hidden="1">30</definedName>
    <definedName name="solver_mni" localSheetId="64" hidden="1">30</definedName>
    <definedName name="solver_mni" localSheetId="65" hidden="1">30</definedName>
    <definedName name="solver_mni" localSheetId="66" hidden="1">30</definedName>
    <definedName name="solver_mni" localSheetId="67" hidden="1">30</definedName>
    <definedName name="solver_mni" localSheetId="68" hidden="1">30</definedName>
    <definedName name="solver_mni" localSheetId="69" hidden="1">30</definedName>
    <definedName name="solver_mni" localSheetId="70" hidden="1">30</definedName>
    <definedName name="solver_mni" localSheetId="71" hidden="1">30</definedName>
    <definedName name="solver_mni" localSheetId="9" hidden="1">30</definedName>
    <definedName name="solver_mni" localSheetId="72" hidden="1">30</definedName>
    <definedName name="solver_mni" localSheetId="10" hidden="1">30</definedName>
    <definedName name="solver_mni" localSheetId="11" hidden="1">30</definedName>
    <definedName name="solver_mrt" localSheetId="3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rt" localSheetId="21" hidden="1">0.075</definedName>
    <definedName name="solver_mrt" localSheetId="4" hidden="1">0.075</definedName>
    <definedName name="solver_mrt" localSheetId="22" hidden="1">0.075</definedName>
    <definedName name="solver_mrt" localSheetId="23" hidden="1">0.075</definedName>
    <definedName name="solver_mrt" localSheetId="24" hidden="1">0.075</definedName>
    <definedName name="solver_mrt" localSheetId="25" hidden="1">0.075</definedName>
    <definedName name="solver_mrt" localSheetId="26" hidden="1">0.075</definedName>
    <definedName name="solver_mrt" localSheetId="27" hidden="1">0.075</definedName>
    <definedName name="solver_mrt" localSheetId="28" hidden="1">0.075</definedName>
    <definedName name="solver_mrt" localSheetId="29" hidden="1">0.075</definedName>
    <definedName name="solver_mrt" localSheetId="30" hidden="1">0.075</definedName>
    <definedName name="solver_mrt" localSheetId="31" hidden="1">0.075</definedName>
    <definedName name="solver_mrt" localSheetId="5" hidden="1">0.075</definedName>
    <definedName name="solver_mrt" localSheetId="32" hidden="1">0.075</definedName>
    <definedName name="solver_mrt" localSheetId="33" hidden="1">0.075</definedName>
    <definedName name="solver_mrt" localSheetId="34" hidden="1">0.075</definedName>
    <definedName name="solver_mrt" localSheetId="35" hidden="1">0.075</definedName>
    <definedName name="solver_mrt" localSheetId="36" hidden="1">0.075</definedName>
    <definedName name="solver_mrt" localSheetId="37" hidden="1">0.075</definedName>
    <definedName name="solver_mrt" localSheetId="38" hidden="1">0.075</definedName>
    <definedName name="solver_mrt" localSheetId="39" hidden="1">0.075</definedName>
    <definedName name="solver_mrt" localSheetId="40" hidden="1">0.075</definedName>
    <definedName name="solver_mrt" localSheetId="41" hidden="1">0.075</definedName>
    <definedName name="solver_mrt" localSheetId="6" hidden="1">0.075</definedName>
    <definedName name="solver_mrt" localSheetId="42" hidden="1">0.075</definedName>
    <definedName name="solver_mrt" localSheetId="43" hidden="1">0.075</definedName>
    <definedName name="solver_mrt" localSheetId="44" hidden="1">0.075</definedName>
    <definedName name="solver_mrt" localSheetId="45" hidden="1">0.075</definedName>
    <definedName name="solver_mrt" localSheetId="46" hidden="1">0.075</definedName>
    <definedName name="solver_mrt" localSheetId="47" hidden="1">0.075</definedName>
    <definedName name="solver_mrt" localSheetId="48" hidden="1">0.075</definedName>
    <definedName name="solver_mrt" localSheetId="49" hidden="1">0.075</definedName>
    <definedName name="solver_mrt" localSheetId="50" hidden="1">0.075</definedName>
    <definedName name="solver_mrt" localSheetId="51" hidden="1">0.075</definedName>
    <definedName name="solver_mrt" localSheetId="7" hidden="1">0.075</definedName>
    <definedName name="solver_mrt" localSheetId="52" hidden="1">0.075</definedName>
    <definedName name="solver_mrt" localSheetId="53" hidden="1">0.075</definedName>
    <definedName name="solver_mrt" localSheetId="54" hidden="1">0.075</definedName>
    <definedName name="solver_mrt" localSheetId="55" hidden="1">0.075</definedName>
    <definedName name="solver_mrt" localSheetId="56" hidden="1">0.075</definedName>
    <definedName name="solver_mrt" localSheetId="57" hidden="1">0.075</definedName>
    <definedName name="solver_mrt" localSheetId="58" hidden="1">0.075</definedName>
    <definedName name="solver_mrt" localSheetId="59" hidden="1">0.075</definedName>
    <definedName name="solver_mrt" localSheetId="60" hidden="1">0.075</definedName>
    <definedName name="solver_mrt" localSheetId="61" hidden="1">0.075</definedName>
    <definedName name="solver_mrt" localSheetId="8" hidden="1">0.075</definedName>
    <definedName name="solver_mrt" localSheetId="62" hidden="1">0.075</definedName>
    <definedName name="solver_mrt" localSheetId="63" hidden="1">0.075</definedName>
    <definedName name="solver_mrt" localSheetId="64" hidden="1">0.075</definedName>
    <definedName name="solver_mrt" localSheetId="65" hidden="1">0.075</definedName>
    <definedName name="solver_mrt" localSheetId="66" hidden="1">0.075</definedName>
    <definedName name="solver_mrt" localSheetId="67" hidden="1">0.075</definedName>
    <definedName name="solver_mrt" localSheetId="68" hidden="1">0.075</definedName>
    <definedName name="solver_mrt" localSheetId="69" hidden="1">0.075</definedName>
    <definedName name="solver_mrt" localSheetId="70" hidden="1">0.075</definedName>
    <definedName name="solver_mrt" localSheetId="71" hidden="1">0.075</definedName>
    <definedName name="solver_mrt" localSheetId="9" hidden="1">0.075</definedName>
    <definedName name="solver_mrt" localSheetId="72" hidden="1">0.075</definedName>
    <definedName name="solver_mrt" localSheetId="10" hidden="1">0.075</definedName>
    <definedName name="solver_mrt" localSheetId="11" hidden="1">0.075</definedName>
    <definedName name="solver_msl" localSheetId="3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msl" localSheetId="21" hidden="1">2</definedName>
    <definedName name="solver_msl" localSheetId="4" hidden="1">2</definedName>
    <definedName name="solver_msl" localSheetId="22" hidden="1">2</definedName>
    <definedName name="solver_msl" localSheetId="23" hidden="1">2</definedName>
    <definedName name="solver_msl" localSheetId="24" hidden="1">2</definedName>
    <definedName name="solver_msl" localSheetId="25" hidden="1">2</definedName>
    <definedName name="solver_msl" localSheetId="26" hidden="1">2</definedName>
    <definedName name="solver_msl" localSheetId="27" hidden="1">2</definedName>
    <definedName name="solver_msl" localSheetId="28" hidden="1">2</definedName>
    <definedName name="solver_msl" localSheetId="29" hidden="1">2</definedName>
    <definedName name="solver_msl" localSheetId="30" hidden="1">2</definedName>
    <definedName name="solver_msl" localSheetId="31" hidden="1">2</definedName>
    <definedName name="solver_msl" localSheetId="5" hidden="1">2</definedName>
    <definedName name="solver_msl" localSheetId="32" hidden="1">2</definedName>
    <definedName name="solver_msl" localSheetId="33" hidden="1">2</definedName>
    <definedName name="solver_msl" localSheetId="34" hidden="1">2</definedName>
    <definedName name="solver_msl" localSheetId="35" hidden="1">2</definedName>
    <definedName name="solver_msl" localSheetId="36" hidden="1">2</definedName>
    <definedName name="solver_msl" localSheetId="37" hidden="1">2</definedName>
    <definedName name="solver_msl" localSheetId="38" hidden="1">2</definedName>
    <definedName name="solver_msl" localSheetId="39" hidden="1">2</definedName>
    <definedName name="solver_msl" localSheetId="40" hidden="1">2</definedName>
    <definedName name="solver_msl" localSheetId="41" hidden="1">2</definedName>
    <definedName name="solver_msl" localSheetId="6" hidden="1">2</definedName>
    <definedName name="solver_msl" localSheetId="42" hidden="1">2</definedName>
    <definedName name="solver_msl" localSheetId="43" hidden="1">2</definedName>
    <definedName name="solver_msl" localSheetId="44" hidden="1">2</definedName>
    <definedName name="solver_msl" localSheetId="45" hidden="1">2</definedName>
    <definedName name="solver_msl" localSheetId="46" hidden="1">2</definedName>
    <definedName name="solver_msl" localSheetId="47" hidden="1">2</definedName>
    <definedName name="solver_msl" localSheetId="48" hidden="1">2</definedName>
    <definedName name="solver_msl" localSheetId="49" hidden="1">2</definedName>
    <definedName name="solver_msl" localSheetId="50" hidden="1">2</definedName>
    <definedName name="solver_msl" localSheetId="51" hidden="1">2</definedName>
    <definedName name="solver_msl" localSheetId="7" hidden="1">2</definedName>
    <definedName name="solver_msl" localSheetId="52" hidden="1">2</definedName>
    <definedName name="solver_msl" localSheetId="53" hidden="1">2</definedName>
    <definedName name="solver_msl" localSheetId="54" hidden="1">2</definedName>
    <definedName name="solver_msl" localSheetId="55" hidden="1">2</definedName>
    <definedName name="solver_msl" localSheetId="56" hidden="1">2</definedName>
    <definedName name="solver_msl" localSheetId="57" hidden="1">2</definedName>
    <definedName name="solver_msl" localSheetId="58" hidden="1">2</definedName>
    <definedName name="solver_msl" localSheetId="59" hidden="1">2</definedName>
    <definedName name="solver_msl" localSheetId="60" hidden="1">2</definedName>
    <definedName name="solver_msl" localSheetId="61" hidden="1">2</definedName>
    <definedName name="solver_msl" localSheetId="8" hidden="1">2</definedName>
    <definedName name="solver_msl" localSheetId="62" hidden="1">2</definedName>
    <definedName name="solver_msl" localSheetId="63" hidden="1">2</definedName>
    <definedName name="solver_msl" localSheetId="64" hidden="1">2</definedName>
    <definedName name="solver_msl" localSheetId="65" hidden="1">2</definedName>
    <definedName name="solver_msl" localSheetId="66" hidden="1">2</definedName>
    <definedName name="solver_msl" localSheetId="67" hidden="1">2</definedName>
    <definedName name="solver_msl" localSheetId="68" hidden="1">2</definedName>
    <definedName name="solver_msl" localSheetId="69" hidden="1">2</definedName>
    <definedName name="solver_msl" localSheetId="70" hidden="1">2</definedName>
    <definedName name="solver_msl" localSheetId="71" hidden="1">2</definedName>
    <definedName name="solver_msl" localSheetId="9" hidden="1">2</definedName>
    <definedName name="solver_msl" localSheetId="72" hidden="1">2</definedName>
    <definedName name="solver_msl" localSheetId="10" hidden="1">2</definedName>
    <definedName name="solver_msl" localSheetId="11" hidden="1">2</definedName>
    <definedName name="solver_neg" localSheetId="3" hidden="1">2</definedName>
    <definedName name="solver_neg" localSheetId="12" hidden="1">2</definedName>
    <definedName name="solver_neg" localSheetId="13" hidden="1">2</definedName>
    <definedName name="solver_neg" localSheetId="14" hidden="1">2</definedName>
    <definedName name="solver_neg" localSheetId="15" hidden="1">2</definedName>
    <definedName name="solver_neg" localSheetId="16" hidden="1">2</definedName>
    <definedName name="solver_neg" localSheetId="17" hidden="1">2</definedName>
    <definedName name="solver_neg" localSheetId="18" hidden="1">2</definedName>
    <definedName name="solver_neg" localSheetId="19" hidden="1">2</definedName>
    <definedName name="solver_neg" localSheetId="20" hidden="1">2</definedName>
    <definedName name="solver_neg" localSheetId="21" hidden="1">2</definedName>
    <definedName name="solver_neg" localSheetId="4" hidden="1">2</definedName>
    <definedName name="solver_neg" localSheetId="22" hidden="1">2</definedName>
    <definedName name="solver_neg" localSheetId="23" hidden="1">2</definedName>
    <definedName name="solver_neg" localSheetId="24" hidden="1">2</definedName>
    <definedName name="solver_neg" localSheetId="25" hidden="1">2</definedName>
    <definedName name="solver_neg" localSheetId="26" hidden="1">2</definedName>
    <definedName name="solver_neg" localSheetId="27" hidden="1">2</definedName>
    <definedName name="solver_neg" localSheetId="28" hidden="1">2</definedName>
    <definedName name="solver_neg" localSheetId="29" hidden="1">2</definedName>
    <definedName name="solver_neg" localSheetId="30" hidden="1">2</definedName>
    <definedName name="solver_neg" localSheetId="31" hidden="1">2</definedName>
    <definedName name="solver_neg" localSheetId="5" hidden="1">2</definedName>
    <definedName name="solver_neg" localSheetId="32" hidden="1">2</definedName>
    <definedName name="solver_neg" localSheetId="33" hidden="1">2</definedName>
    <definedName name="solver_neg" localSheetId="34" hidden="1">2</definedName>
    <definedName name="solver_neg" localSheetId="35" hidden="1">2</definedName>
    <definedName name="solver_neg" localSheetId="36" hidden="1">2</definedName>
    <definedName name="solver_neg" localSheetId="37" hidden="1">2</definedName>
    <definedName name="solver_neg" localSheetId="38" hidden="1">1</definedName>
    <definedName name="solver_neg" localSheetId="39" hidden="1">2</definedName>
    <definedName name="solver_neg" localSheetId="40" hidden="1">1</definedName>
    <definedName name="solver_neg" localSheetId="41" hidden="1">2</definedName>
    <definedName name="solver_neg" localSheetId="6" hidden="1">2</definedName>
    <definedName name="solver_neg" localSheetId="42" hidden="1">2</definedName>
    <definedName name="solver_neg" localSheetId="43" hidden="1">2</definedName>
    <definedName name="solver_neg" localSheetId="44" hidden="1">2</definedName>
    <definedName name="solver_neg" localSheetId="45" hidden="1">2</definedName>
    <definedName name="solver_neg" localSheetId="46" hidden="1">2</definedName>
    <definedName name="solver_neg" localSheetId="47" hidden="1">2</definedName>
    <definedName name="solver_neg" localSheetId="48" hidden="1">2</definedName>
    <definedName name="solver_neg" localSheetId="49" hidden="1">2</definedName>
    <definedName name="solver_neg" localSheetId="50" hidden="1">2</definedName>
    <definedName name="solver_neg" localSheetId="51" hidden="1">2</definedName>
    <definedName name="solver_neg" localSheetId="7" hidden="1">2</definedName>
    <definedName name="solver_neg" localSheetId="52" hidden="1">2</definedName>
    <definedName name="solver_neg" localSheetId="53" hidden="1">2</definedName>
    <definedName name="solver_neg" localSheetId="54" hidden="1">2</definedName>
    <definedName name="solver_neg" localSheetId="55" hidden="1">2</definedName>
    <definedName name="solver_neg" localSheetId="56" hidden="1">2</definedName>
    <definedName name="solver_neg" localSheetId="57" hidden="1">2</definedName>
    <definedName name="solver_neg" localSheetId="58" hidden="1">2</definedName>
    <definedName name="solver_neg" localSheetId="59" hidden="1">2</definedName>
    <definedName name="solver_neg" localSheetId="60" hidden="1">2</definedName>
    <definedName name="solver_neg" localSheetId="61" hidden="1">2</definedName>
    <definedName name="solver_neg" localSheetId="8" hidden="1">2</definedName>
    <definedName name="solver_neg" localSheetId="62" hidden="1">2</definedName>
    <definedName name="solver_neg" localSheetId="63" hidden="1">2</definedName>
    <definedName name="solver_neg" localSheetId="64" hidden="1">2</definedName>
    <definedName name="solver_neg" localSheetId="65" hidden="1">2</definedName>
    <definedName name="solver_neg" localSheetId="66" hidden="1">2</definedName>
    <definedName name="solver_neg" localSheetId="67" hidden="1">2</definedName>
    <definedName name="solver_neg" localSheetId="68" hidden="1">2</definedName>
    <definedName name="solver_neg" localSheetId="69" hidden="1">2</definedName>
    <definedName name="solver_neg" localSheetId="70" hidden="1">2</definedName>
    <definedName name="solver_neg" localSheetId="71" hidden="1">2</definedName>
    <definedName name="solver_neg" localSheetId="9" hidden="1">2</definedName>
    <definedName name="solver_neg" localSheetId="72" hidden="1">2</definedName>
    <definedName name="solver_neg" localSheetId="10" hidden="1">2</definedName>
    <definedName name="solver_neg" localSheetId="11" hidden="1">2</definedName>
    <definedName name="solver_nod" localSheetId="3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od" localSheetId="21" hidden="1">2147483647</definedName>
    <definedName name="solver_nod" localSheetId="4" hidden="1">2147483647</definedName>
    <definedName name="solver_nod" localSheetId="22" hidden="1">2147483647</definedName>
    <definedName name="solver_nod" localSheetId="23" hidden="1">2147483647</definedName>
    <definedName name="solver_nod" localSheetId="24" hidden="1">2147483647</definedName>
    <definedName name="solver_nod" localSheetId="25" hidden="1">2147483647</definedName>
    <definedName name="solver_nod" localSheetId="26" hidden="1">2147483647</definedName>
    <definedName name="solver_nod" localSheetId="27" hidden="1">2147483647</definedName>
    <definedName name="solver_nod" localSheetId="28" hidden="1">2147483647</definedName>
    <definedName name="solver_nod" localSheetId="29" hidden="1">2147483647</definedName>
    <definedName name="solver_nod" localSheetId="30" hidden="1">2147483647</definedName>
    <definedName name="solver_nod" localSheetId="31" hidden="1">2147483647</definedName>
    <definedName name="solver_nod" localSheetId="5" hidden="1">2147483647</definedName>
    <definedName name="solver_nod" localSheetId="32" hidden="1">2147483647</definedName>
    <definedName name="solver_nod" localSheetId="33" hidden="1">2147483647</definedName>
    <definedName name="solver_nod" localSheetId="34" hidden="1">2147483647</definedName>
    <definedName name="solver_nod" localSheetId="35" hidden="1">2147483647</definedName>
    <definedName name="solver_nod" localSheetId="36" hidden="1">2147483647</definedName>
    <definedName name="solver_nod" localSheetId="37" hidden="1">2147483647</definedName>
    <definedName name="solver_nod" localSheetId="38" hidden="1">2147483647</definedName>
    <definedName name="solver_nod" localSheetId="39" hidden="1">2147483647</definedName>
    <definedName name="solver_nod" localSheetId="40" hidden="1">2147483647</definedName>
    <definedName name="solver_nod" localSheetId="41" hidden="1">2147483647</definedName>
    <definedName name="solver_nod" localSheetId="6" hidden="1">2147483647</definedName>
    <definedName name="solver_nod" localSheetId="42" hidden="1">2147483647</definedName>
    <definedName name="solver_nod" localSheetId="43" hidden="1">2147483647</definedName>
    <definedName name="solver_nod" localSheetId="44" hidden="1">2147483647</definedName>
    <definedName name="solver_nod" localSheetId="45" hidden="1">2147483647</definedName>
    <definedName name="solver_nod" localSheetId="46" hidden="1">2147483647</definedName>
    <definedName name="solver_nod" localSheetId="47" hidden="1">2147483647</definedName>
    <definedName name="solver_nod" localSheetId="48" hidden="1">2147483647</definedName>
    <definedName name="solver_nod" localSheetId="49" hidden="1">2147483647</definedName>
    <definedName name="solver_nod" localSheetId="50" hidden="1">2147483647</definedName>
    <definedName name="solver_nod" localSheetId="51" hidden="1">2147483647</definedName>
    <definedName name="solver_nod" localSheetId="7" hidden="1">2147483647</definedName>
    <definedName name="solver_nod" localSheetId="52" hidden="1">2147483647</definedName>
    <definedName name="solver_nod" localSheetId="53" hidden="1">2147483647</definedName>
    <definedName name="solver_nod" localSheetId="54" hidden="1">2147483647</definedName>
    <definedName name="solver_nod" localSheetId="55" hidden="1">2147483647</definedName>
    <definedName name="solver_nod" localSheetId="56" hidden="1">2147483647</definedName>
    <definedName name="solver_nod" localSheetId="57" hidden="1">2147483647</definedName>
    <definedName name="solver_nod" localSheetId="58" hidden="1">2147483647</definedName>
    <definedName name="solver_nod" localSheetId="59" hidden="1">2147483647</definedName>
    <definedName name="solver_nod" localSheetId="60" hidden="1">2147483647</definedName>
    <definedName name="solver_nod" localSheetId="61" hidden="1">2147483647</definedName>
    <definedName name="solver_nod" localSheetId="8" hidden="1">2147483647</definedName>
    <definedName name="solver_nod" localSheetId="62" hidden="1">2147483647</definedName>
    <definedName name="solver_nod" localSheetId="63" hidden="1">2147483647</definedName>
    <definedName name="solver_nod" localSheetId="64" hidden="1">2147483647</definedName>
    <definedName name="solver_nod" localSheetId="65" hidden="1">2147483647</definedName>
    <definedName name="solver_nod" localSheetId="66" hidden="1">2147483647</definedName>
    <definedName name="solver_nod" localSheetId="67" hidden="1">2147483647</definedName>
    <definedName name="solver_nod" localSheetId="68" hidden="1">2147483647</definedName>
    <definedName name="solver_nod" localSheetId="69" hidden="1">2147483647</definedName>
    <definedName name="solver_nod" localSheetId="70" hidden="1">2147483647</definedName>
    <definedName name="solver_nod" localSheetId="71" hidden="1">2147483647</definedName>
    <definedName name="solver_nod" localSheetId="9" hidden="1">2147483647</definedName>
    <definedName name="solver_nod" localSheetId="72" hidden="1">2147483647</definedName>
    <definedName name="solver_nod" localSheetId="10" hidden="1">2147483647</definedName>
    <definedName name="solver_nod" localSheetId="11" hidden="1">2147483647</definedName>
    <definedName name="solver_num" localSheetId="3" hidden="1">0</definedName>
    <definedName name="solver_num" localSheetId="12" hidden="1">0</definedName>
    <definedName name="solver_num" localSheetId="13" hidden="1">0</definedName>
    <definedName name="solver_num" localSheetId="14" hidden="1">0</definedName>
    <definedName name="solver_num" localSheetId="15" hidden="1">0</definedName>
    <definedName name="solver_num" localSheetId="16" hidden="1">0</definedName>
    <definedName name="solver_num" localSheetId="17" hidden="1">0</definedName>
    <definedName name="solver_num" localSheetId="18" hidden="1">0</definedName>
    <definedName name="solver_num" localSheetId="19" hidden="1">0</definedName>
    <definedName name="solver_num" localSheetId="20" hidden="1">0</definedName>
    <definedName name="solver_num" localSheetId="21" hidden="1">0</definedName>
    <definedName name="solver_num" localSheetId="4" hidden="1">0</definedName>
    <definedName name="solver_num" localSheetId="22" hidden="1">0</definedName>
    <definedName name="solver_num" localSheetId="23" hidden="1">0</definedName>
    <definedName name="solver_num" localSheetId="24" hidden="1">0</definedName>
    <definedName name="solver_num" localSheetId="25" hidden="1">0</definedName>
    <definedName name="solver_num" localSheetId="26" hidden="1">0</definedName>
    <definedName name="solver_num" localSheetId="27" hidden="1">0</definedName>
    <definedName name="solver_num" localSheetId="28" hidden="1">0</definedName>
    <definedName name="solver_num" localSheetId="29" hidden="1">0</definedName>
    <definedName name="solver_num" localSheetId="30" hidden="1">0</definedName>
    <definedName name="solver_num" localSheetId="31" hidden="1">0</definedName>
    <definedName name="solver_num" localSheetId="5" hidden="1">0</definedName>
    <definedName name="solver_num" localSheetId="32" hidden="1">0</definedName>
    <definedName name="solver_num" localSheetId="33" hidden="1">0</definedName>
    <definedName name="solver_num" localSheetId="34" hidden="1">0</definedName>
    <definedName name="solver_num" localSheetId="35" hidden="1">0</definedName>
    <definedName name="solver_num" localSheetId="36" hidden="1">0</definedName>
    <definedName name="solver_num" localSheetId="37" hidden="1">0</definedName>
    <definedName name="solver_num" localSheetId="38" hidden="1">0</definedName>
    <definedName name="solver_num" localSheetId="39" hidden="1">0</definedName>
    <definedName name="solver_num" localSheetId="40" hidden="1">0</definedName>
    <definedName name="solver_num" localSheetId="41" hidden="1">0</definedName>
    <definedName name="solver_num" localSheetId="6" hidden="1">0</definedName>
    <definedName name="solver_num" localSheetId="42" hidden="1">0</definedName>
    <definedName name="solver_num" localSheetId="43" hidden="1">0</definedName>
    <definedName name="solver_num" localSheetId="44" hidden="1">0</definedName>
    <definedName name="solver_num" localSheetId="45" hidden="1">0</definedName>
    <definedName name="solver_num" localSheetId="46" hidden="1">0</definedName>
    <definedName name="solver_num" localSheetId="47" hidden="1">0</definedName>
    <definedName name="solver_num" localSheetId="48" hidden="1">0</definedName>
    <definedName name="solver_num" localSheetId="49" hidden="1">0</definedName>
    <definedName name="solver_num" localSheetId="50" hidden="1">0</definedName>
    <definedName name="solver_num" localSheetId="51" hidden="1">0</definedName>
    <definedName name="solver_num" localSheetId="7" hidden="1">0</definedName>
    <definedName name="solver_num" localSheetId="52" hidden="1">0</definedName>
    <definedName name="solver_num" localSheetId="53" hidden="1">0</definedName>
    <definedName name="solver_num" localSheetId="54" hidden="1">0</definedName>
    <definedName name="solver_num" localSheetId="55" hidden="1">0</definedName>
    <definedName name="solver_num" localSheetId="56" hidden="1">0</definedName>
    <definedName name="solver_num" localSheetId="57" hidden="1">0</definedName>
    <definedName name="solver_num" localSheetId="58" hidden="1">0</definedName>
    <definedName name="solver_num" localSheetId="59" hidden="1">0</definedName>
    <definedName name="solver_num" localSheetId="60" hidden="1">0</definedName>
    <definedName name="solver_num" localSheetId="61" hidden="1">0</definedName>
    <definedName name="solver_num" localSheetId="8" hidden="1">0</definedName>
    <definedName name="solver_num" localSheetId="62" hidden="1">0</definedName>
    <definedName name="solver_num" localSheetId="63" hidden="1">0</definedName>
    <definedName name="solver_num" localSheetId="64" hidden="1">0</definedName>
    <definedName name="solver_num" localSheetId="65" hidden="1">0</definedName>
    <definedName name="solver_num" localSheetId="66" hidden="1">0</definedName>
    <definedName name="solver_num" localSheetId="67" hidden="1">0</definedName>
    <definedName name="solver_num" localSheetId="68" hidden="1">0</definedName>
    <definedName name="solver_num" localSheetId="69" hidden="1">0</definedName>
    <definedName name="solver_num" localSheetId="70" hidden="1">0</definedName>
    <definedName name="solver_num" localSheetId="71" hidden="1">0</definedName>
    <definedName name="solver_num" localSheetId="9" hidden="1">0</definedName>
    <definedName name="solver_num" localSheetId="72" hidden="1">0</definedName>
    <definedName name="solver_num" localSheetId="10" hidden="1">0</definedName>
    <definedName name="solver_num" localSheetId="11" hidden="1">0</definedName>
    <definedName name="solver_nwt" localSheetId="3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4" hidden="1">1</definedName>
    <definedName name="solver_nwt" localSheetId="22" hidden="1">1</definedName>
    <definedName name="solver_nwt" localSheetId="23" hidden="1">1</definedName>
    <definedName name="solver_nwt" localSheetId="24" hidden="1">1</definedName>
    <definedName name="solver_nwt" localSheetId="25" hidden="1">1</definedName>
    <definedName name="solver_nwt" localSheetId="26" hidden="1">1</definedName>
    <definedName name="solver_nwt" localSheetId="27" hidden="1">1</definedName>
    <definedName name="solver_nwt" localSheetId="28" hidden="1">1</definedName>
    <definedName name="solver_nwt" localSheetId="29" hidden="1">1</definedName>
    <definedName name="solver_nwt" localSheetId="30" hidden="1">1</definedName>
    <definedName name="solver_nwt" localSheetId="31" hidden="1">1</definedName>
    <definedName name="solver_nwt" localSheetId="5" hidden="1">1</definedName>
    <definedName name="solver_nwt" localSheetId="32" hidden="1">1</definedName>
    <definedName name="solver_nwt" localSheetId="33" hidden="1">1</definedName>
    <definedName name="solver_nwt" localSheetId="34" hidden="1">1</definedName>
    <definedName name="solver_nwt" localSheetId="35" hidden="1">1</definedName>
    <definedName name="solver_nwt" localSheetId="36" hidden="1">1</definedName>
    <definedName name="solver_nwt" localSheetId="37" hidden="1">1</definedName>
    <definedName name="solver_nwt" localSheetId="38" hidden="1">1</definedName>
    <definedName name="solver_nwt" localSheetId="39" hidden="1">1</definedName>
    <definedName name="solver_nwt" localSheetId="40" hidden="1">1</definedName>
    <definedName name="solver_nwt" localSheetId="41" hidden="1">1</definedName>
    <definedName name="solver_nwt" localSheetId="6" hidden="1">1</definedName>
    <definedName name="solver_nwt" localSheetId="42" hidden="1">1</definedName>
    <definedName name="solver_nwt" localSheetId="43" hidden="1">1</definedName>
    <definedName name="solver_nwt" localSheetId="44" hidden="1">1</definedName>
    <definedName name="solver_nwt" localSheetId="45" hidden="1">1</definedName>
    <definedName name="solver_nwt" localSheetId="46" hidden="1">1</definedName>
    <definedName name="solver_nwt" localSheetId="47" hidden="1">1</definedName>
    <definedName name="solver_nwt" localSheetId="48" hidden="1">1</definedName>
    <definedName name="solver_nwt" localSheetId="49" hidden="1">1</definedName>
    <definedName name="solver_nwt" localSheetId="50" hidden="1">1</definedName>
    <definedName name="solver_nwt" localSheetId="51" hidden="1">1</definedName>
    <definedName name="solver_nwt" localSheetId="7" hidden="1">1</definedName>
    <definedName name="solver_nwt" localSheetId="52" hidden="1">1</definedName>
    <definedName name="solver_nwt" localSheetId="53" hidden="1">1</definedName>
    <definedName name="solver_nwt" localSheetId="54" hidden="1">1</definedName>
    <definedName name="solver_nwt" localSheetId="55" hidden="1">1</definedName>
    <definedName name="solver_nwt" localSheetId="56" hidden="1">1</definedName>
    <definedName name="solver_nwt" localSheetId="57" hidden="1">1</definedName>
    <definedName name="solver_nwt" localSheetId="58" hidden="1">1</definedName>
    <definedName name="solver_nwt" localSheetId="59" hidden="1">1</definedName>
    <definedName name="solver_nwt" localSheetId="60" hidden="1">1</definedName>
    <definedName name="solver_nwt" localSheetId="61" hidden="1">1</definedName>
    <definedName name="solver_nwt" localSheetId="8" hidden="1">1</definedName>
    <definedName name="solver_nwt" localSheetId="62" hidden="1">1</definedName>
    <definedName name="solver_nwt" localSheetId="63" hidden="1">1</definedName>
    <definedName name="solver_nwt" localSheetId="64" hidden="1">1</definedName>
    <definedName name="solver_nwt" localSheetId="65" hidden="1">1</definedName>
    <definedName name="solver_nwt" localSheetId="66" hidden="1">1</definedName>
    <definedName name="solver_nwt" localSheetId="67" hidden="1">1</definedName>
    <definedName name="solver_nwt" localSheetId="68" hidden="1">1</definedName>
    <definedName name="solver_nwt" localSheetId="69" hidden="1">1</definedName>
    <definedName name="solver_nwt" localSheetId="70" hidden="1">1</definedName>
    <definedName name="solver_nwt" localSheetId="71" hidden="1">1</definedName>
    <definedName name="solver_nwt" localSheetId="9" hidden="1">1</definedName>
    <definedName name="solver_nwt" localSheetId="72" hidden="1">1</definedName>
    <definedName name="solver_nwt" localSheetId="10" hidden="1">1</definedName>
    <definedName name="solver_nwt" localSheetId="11" hidden="1">1</definedName>
    <definedName name="solver_opt" localSheetId="3" hidden="1">'1'!$R$13</definedName>
    <definedName name="solver_opt" localSheetId="12" hidden="1">'10'!$R$13</definedName>
    <definedName name="solver_opt" localSheetId="13" hidden="1">'11'!$R$13</definedName>
    <definedName name="solver_opt" localSheetId="14" hidden="1">'12'!$V$13</definedName>
    <definedName name="solver_opt" localSheetId="15" hidden="1">'13'!$V$13</definedName>
    <definedName name="solver_opt" localSheetId="16" hidden="1">'14'!$V$13</definedName>
    <definedName name="solver_opt" localSheetId="17" hidden="1">'15'!$V$13</definedName>
    <definedName name="solver_opt" localSheetId="18" hidden="1">'16'!$V$13</definedName>
    <definedName name="solver_opt" localSheetId="19" hidden="1">'17'!$V$13</definedName>
    <definedName name="solver_opt" localSheetId="20" hidden="1">'18'!$V$13</definedName>
    <definedName name="solver_opt" localSheetId="21" hidden="1">'19'!$V$13</definedName>
    <definedName name="solver_opt" localSheetId="4" hidden="1">'2'!$R$13</definedName>
    <definedName name="solver_opt" localSheetId="22" hidden="1">'20'!$V$13</definedName>
    <definedName name="solver_opt" localSheetId="23" hidden="1">'21'!$V$13</definedName>
    <definedName name="solver_opt" localSheetId="24" hidden="1">'22'!$V$13</definedName>
    <definedName name="solver_opt" localSheetId="25" hidden="1">'23'!$V$13</definedName>
    <definedName name="solver_opt" localSheetId="26" hidden="1">'24'!$V$13</definedName>
    <definedName name="solver_opt" localSheetId="27" hidden="1">'25'!$V$13</definedName>
    <definedName name="solver_opt" localSheetId="28" hidden="1">'26'!$V$13</definedName>
    <definedName name="solver_opt" localSheetId="29" hidden="1">'27'!$V$13</definedName>
    <definedName name="solver_opt" localSheetId="30" hidden="1">'28'!$V$13</definedName>
    <definedName name="solver_opt" localSheetId="31" hidden="1">'29'!$V$13</definedName>
    <definedName name="solver_opt" localSheetId="5" hidden="1">'3'!$R$13</definedName>
    <definedName name="solver_opt" localSheetId="32" hidden="1">'30'!$V$13</definedName>
    <definedName name="solver_opt" localSheetId="33" hidden="1">'31'!$V$13</definedName>
    <definedName name="solver_opt" localSheetId="34" hidden="1">'32'!$V$13</definedName>
    <definedName name="solver_opt" localSheetId="35" hidden="1">'33'!$V$13</definedName>
    <definedName name="solver_opt" localSheetId="36" hidden="1">'34'!$V$13</definedName>
    <definedName name="solver_opt" localSheetId="37" hidden="1">'35'!$V$13</definedName>
    <definedName name="solver_opt" localSheetId="38" hidden="1">'36'!$V$13</definedName>
    <definedName name="solver_opt" localSheetId="39" hidden="1">'37'!$V$13</definedName>
    <definedName name="solver_opt" localSheetId="40" hidden="1">'38'!$R$13</definedName>
    <definedName name="solver_opt" localSheetId="41" hidden="1">'39'!$V$13</definedName>
    <definedName name="solver_opt" localSheetId="6" hidden="1">'4'!$R$13</definedName>
    <definedName name="solver_opt" localSheetId="42" hidden="1">'40'!$V$13</definedName>
    <definedName name="solver_opt" localSheetId="43" hidden="1">'41'!$V$13</definedName>
    <definedName name="solver_opt" localSheetId="44" hidden="1">'42'!$V$13</definedName>
    <definedName name="solver_opt" localSheetId="45" hidden="1">'43'!$V$13</definedName>
    <definedName name="solver_opt" localSheetId="46" hidden="1">'44'!$V$13</definedName>
    <definedName name="solver_opt" localSheetId="47" hidden="1">'45'!$V$13</definedName>
    <definedName name="solver_opt" localSheetId="48" hidden="1">'46'!$V$13</definedName>
    <definedName name="solver_opt" localSheetId="49" hidden="1">'47'!$V$13</definedName>
    <definedName name="solver_opt" localSheetId="50" hidden="1">'48'!$P$13</definedName>
    <definedName name="solver_opt" localSheetId="51" hidden="1">'49'!$V$13</definedName>
    <definedName name="solver_opt" localSheetId="7" hidden="1">'5'!$V$13</definedName>
    <definedName name="solver_opt" localSheetId="52" hidden="1">'50'!$V$13</definedName>
    <definedName name="solver_opt" localSheetId="53" hidden="1">'51'!$V$13</definedName>
    <definedName name="solver_opt" localSheetId="54" hidden="1">'52'!$V$13</definedName>
    <definedName name="solver_opt" localSheetId="55" hidden="1">'53'!$V$13</definedName>
    <definedName name="solver_opt" localSheetId="56" hidden="1">'54'!$V$13</definedName>
    <definedName name="solver_opt" localSheetId="57" hidden="1">'55'!$V$13</definedName>
    <definedName name="solver_opt" localSheetId="58" hidden="1">'56'!$V$13</definedName>
    <definedName name="solver_opt" localSheetId="60" hidden="1">'58'!$V$13</definedName>
    <definedName name="solver_opt" localSheetId="61" hidden="1">'59'!$V$13</definedName>
    <definedName name="solver_opt" localSheetId="8" hidden="1">'6'!$V$13</definedName>
    <definedName name="solver_opt" localSheetId="62" hidden="1">'60'!$V$13</definedName>
    <definedName name="solver_opt" localSheetId="63" hidden="1">'61'!$V$13</definedName>
    <definedName name="solver_opt" localSheetId="64" hidden="1">'62'!$V$13</definedName>
    <definedName name="solver_opt" localSheetId="65" hidden="1">'63'!$V$13</definedName>
    <definedName name="solver_opt" localSheetId="66" hidden="1">'64'!$T$13</definedName>
    <definedName name="solver_opt" localSheetId="67" hidden="1">'65'!$V$13</definedName>
    <definedName name="solver_opt" localSheetId="68" hidden="1">'66'!$V$13</definedName>
    <definedName name="solver_opt" localSheetId="69" hidden="1">'67'!$V$13</definedName>
    <definedName name="solver_opt" localSheetId="70" hidden="1">'68'!$V$13</definedName>
    <definedName name="solver_opt" localSheetId="71" hidden="1">'69'!$V$13</definedName>
    <definedName name="solver_opt" localSheetId="9" hidden="1">'7'!$V$13</definedName>
    <definedName name="solver_opt" localSheetId="72" hidden="1">'70'!$V$13</definedName>
    <definedName name="solver_opt" localSheetId="10" hidden="1">'8'!$R$13</definedName>
    <definedName name="solver_opt" localSheetId="11" hidden="1">'9'!$R$13</definedName>
    <definedName name="solver_pre" localSheetId="3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pre" localSheetId="21" hidden="1">0.000001</definedName>
    <definedName name="solver_pre" localSheetId="4" hidden="1">0.000001</definedName>
    <definedName name="solver_pre" localSheetId="22" hidden="1">0.000001</definedName>
    <definedName name="solver_pre" localSheetId="23" hidden="1">0.000001</definedName>
    <definedName name="solver_pre" localSheetId="24" hidden="1">0.000001</definedName>
    <definedName name="solver_pre" localSheetId="25" hidden="1">0.000001</definedName>
    <definedName name="solver_pre" localSheetId="26" hidden="1">0.000001</definedName>
    <definedName name="solver_pre" localSheetId="27" hidden="1">0.000001</definedName>
    <definedName name="solver_pre" localSheetId="28" hidden="1">0.000001</definedName>
    <definedName name="solver_pre" localSheetId="29" hidden="1">0.000001</definedName>
    <definedName name="solver_pre" localSheetId="30" hidden="1">0.000001</definedName>
    <definedName name="solver_pre" localSheetId="31" hidden="1">0.000001</definedName>
    <definedName name="solver_pre" localSheetId="5" hidden="1">0.000001</definedName>
    <definedName name="solver_pre" localSheetId="32" hidden="1">0.000001</definedName>
    <definedName name="solver_pre" localSheetId="33" hidden="1">0.000001</definedName>
    <definedName name="solver_pre" localSheetId="34" hidden="1">0.000001</definedName>
    <definedName name="solver_pre" localSheetId="35" hidden="1">0.000001</definedName>
    <definedName name="solver_pre" localSheetId="36" hidden="1">0.000001</definedName>
    <definedName name="solver_pre" localSheetId="37" hidden="1">0.000001</definedName>
    <definedName name="solver_pre" localSheetId="38" hidden="1">0.000001</definedName>
    <definedName name="solver_pre" localSheetId="39" hidden="1">0.000001</definedName>
    <definedName name="solver_pre" localSheetId="40" hidden="1">0.000001</definedName>
    <definedName name="solver_pre" localSheetId="41" hidden="1">0.000001</definedName>
    <definedName name="solver_pre" localSheetId="6" hidden="1">0.000001</definedName>
    <definedName name="solver_pre" localSheetId="42" hidden="1">0.000001</definedName>
    <definedName name="solver_pre" localSheetId="43" hidden="1">0.000001</definedName>
    <definedName name="solver_pre" localSheetId="44" hidden="1">0.000001</definedName>
    <definedName name="solver_pre" localSheetId="45" hidden="1">0.000001</definedName>
    <definedName name="solver_pre" localSheetId="46" hidden="1">0.000001</definedName>
    <definedName name="solver_pre" localSheetId="47" hidden="1">0.000001</definedName>
    <definedName name="solver_pre" localSheetId="48" hidden="1">0.000001</definedName>
    <definedName name="solver_pre" localSheetId="49" hidden="1">0.000001</definedName>
    <definedName name="solver_pre" localSheetId="50" hidden="1">0.000001</definedName>
    <definedName name="solver_pre" localSheetId="51" hidden="1">0.000001</definedName>
    <definedName name="solver_pre" localSheetId="7" hidden="1">0.000001</definedName>
    <definedName name="solver_pre" localSheetId="52" hidden="1">0.000001</definedName>
    <definedName name="solver_pre" localSheetId="53" hidden="1">0.000001</definedName>
    <definedName name="solver_pre" localSheetId="54" hidden="1">0.000001</definedName>
    <definedName name="solver_pre" localSheetId="55" hidden="1">0.000001</definedName>
    <definedName name="solver_pre" localSheetId="56" hidden="1">0.000001</definedName>
    <definedName name="solver_pre" localSheetId="57" hidden="1">0.000001</definedName>
    <definedName name="solver_pre" localSheetId="58" hidden="1">0.000001</definedName>
    <definedName name="solver_pre" localSheetId="59" hidden="1">0.000001</definedName>
    <definedName name="solver_pre" localSheetId="60" hidden="1">0.000001</definedName>
    <definedName name="solver_pre" localSheetId="61" hidden="1">0.000001</definedName>
    <definedName name="solver_pre" localSheetId="8" hidden="1">0.000001</definedName>
    <definedName name="solver_pre" localSheetId="62" hidden="1">0.000001</definedName>
    <definedName name="solver_pre" localSheetId="63" hidden="1">0.000001</definedName>
    <definedName name="solver_pre" localSheetId="64" hidden="1">0.000001</definedName>
    <definedName name="solver_pre" localSheetId="65" hidden="1">0.000001</definedName>
    <definedName name="solver_pre" localSheetId="66" hidden="1">0.000001</definedName>
    <definedName name="solver_pre" localSheetId="67" hidden="1">0.000001</definedName>
    <definedName name="solver_pre" localSheetId="68" hidden="1">0.000001</definedName>
    <definedName name="solver_pre" localSheetId="69" hidden="1">0.000001</definedName>
    <definedName name="solver_pre" localSheetId="70" hidden="1">0.000001</definedName>
    <definedName name="solver_pre" localSheetId="71" hidden="1">0.000001</definedName>
    <definedName name="solver_pre" localSheetId="9" hidden="1">0.000001</definedName>
    <definedName name="solver_pre" localSheetId="72" hidden="1">0.000001</definedName>
    <definedName name="solver_pre" localSheetId="10" hidden="1">0.000001</definedName>
    <definedName name="solver_pre" localSheetId="11" hidden="1">0.000001</definedName>
    <definedName name="solver_rbv" localSheetId="3" hidden="1">1</definedName>
    <definedName name="solver_rbv" localSheetId="12" hidden="1">1</definedName>
    <definedName name="solver_rbv" localSheetId="13" hidden="1">1</definedName>
    <definedName name="solver_rbv" localSheetId="14" hidden="1">1</definedName>
    <definedName name="solver_rbv" localSheetId="15" hidden="1">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bv" localSheetId="21" hidden="1">1</definedName>
    <definedName name="solver_rbv" localSheetId="4" hidden="1">1</definedName>
    <definedName name="solver_rbv" localSheetId="22" hidden="1">1</definedName>
    <definedName name="solver_rbv" localSheetId="23" hidden="1">1</definedName>
    <definedName name="solver_rbv" localSheetId="24" hidden="1">1</definedName>
    <definedName name="solver_rbv" localSheetId="25" hidden="1">1</definedName>
    <definedName name="solver_rbv" localSheetId="26" hidden="1">1</definedName>
    <definedName name="solver_rbv" localSheetId="27" hidden="1">1</definedName>
    <definedName name="solver_rbv" localSheetId="28" hidden="1">1</definedName>
    <definedName name="solver_rbv" localSheetId="29" hidden="1">1</definedName>
    <definedName name="solver_rbv" localSheetId="30" hidden="1">1</definedName>
    <definedName name="solver_rbv" localSheetId="31" hidden="1">1</definedName>
    <definedName name="solver_rbv" localSheetId="5" hidden="1">1</definedName>
    <definedName name="solver_rbv" localSheetId="32" hidden="1">1</definedName>
    <definedName name="solver_rbv" localSheetId="33" hidden="1">1</definedName>
    <definedName name="solver_rbv" localSheetId="34" hidden="1">1</definedName>
    <definedName name="solver_rbv" localSheetId="35" hidden="1">1</definedName>
    <definedName name="solver_rbv" localSheetId="36" hidden="1">1</definedName>
    <definedName name="solver_rbv" localSheetId="37" hidden="1">1</definedName>
    <definedName name="solver_rbv" localSheetId="38" hidden="1">1</definedName>
    <definedName name="solver_rbv" localSheetId="39" hidden="1">1</definedName>
    <definedName name="solver_rbv" localSheetId="40" hidden="1">1</definedName>
    <definedName name="solver_rbv" localSheetId="41" hidden="1">1</definedName>
    <definedName name="solver_rbv" localSheetId="6" hidden="1">1</definedName>
    <definedName name="solver_rbv" localSheetId="42" hidden="1">1</definedName>
    <definedName name="solver_rbv" localSheetId="43" hidden="1">1</definedName>
    <definedName name="solver_rbv" localSheetId="44" hidden="1">1</definedName>
    <definedName name="solver_rbv" localSheetId="45" hidden="1">1</definedName>
    <definedName name="solver_rbv" localSheetId="46" hidden="1">1</definedName>
    <definedName name="solver_rbv" localSheetId="47" hidden="1">1</definedName>
    <definedName name="solver_rbv" localSheetId="48" hidden="1">1</definedName>
    <definedName name="solver_rbv" localSheetId="49" hidden="1">1</definedName>
    <definedName name="solver_rbv" localSheetId="50" hidden="1">1</definedName>
    <definedName name="solver_rbv" localSheetId="51" hidden="1">1</definedName>
    <definedName name="solver_rbv" localSheetId="7" hidden="1">1</definedName>
    <definedName name="solver_rbv" localSheetId="52" hidden="1">1</definedName>
    <definedName name="solver_rbv" localSheetId="53" hidden="1">1</definedName>
    <definedName name="solver_rbv" localSheetId="54" hidden="1">1</definedName>
    <definedName name="solver_rbv" localSheetId="55" hidden="1">1</definedName>
    <definedName name="solver_rbv" localSheetId="56" hidden="1">1</definedName>
    <definedName name="solver_rbv" localSheetId="57" hidden="1">1</definedName>
    <definedName name="solver_rbv" localSheetId="58" hidden="1">1</definedName>
    <definedName name="solver_rbv" localSheetId="59" hidden="1">1</definedName>
    <definedName name="solver_rbv" localSheetId="60" hidden="1">1</definedName>
    <definedName name="solver_rbv" localSheetId="61" hidden="1">1</definedName>
    <definedName name="solver_rbv" localSheetId="8" hidden="1">1</definedName>
    <definedName name="solver_rbv" localSheetId="62" hidden="1">1</definedName>
    <definedName name="solver_rbv" localSheetId="63" hidden="1">1</definedName>
    <definedName name="solver_rbv" localSheetId="64" hidden="1">1</definedName>
    <definedName name="solver_rbv" localSheetId="65" hidden="1">1</definedName>
    <definedName name="solver_rbv" localSheetId="66" hidden="1">1</definedName>
    <definedName name="solver_rbv" localSheetId="67" hidden="1">1</definedName>
    <definedName name="solver_rbv" localSheetId="68" hidden="1">1</definedName>
    <definedName name="solver_rbv" localSheetId="69" hidden="1">1</definedName>
    <definedName name="solver_rbv" localSheetId="70" hidden="1">1</definedName>
    <definedName name="solver_rbv" localSheetId="71" hidden="1">1</definedName>
    <definedName name="solver_rbv" localSheetId="9" hidden="1">1</definedName>
    <definedName name="solver_rbv" localSheetId="72" hidden="1">1</definedName>
    <definedName name="solver_rbv" localSheetId="10" hidden="1">1</definedName>
    <definedName name="solver_rbv" localSheetId="11" hidden="1">1</definedName>
    <definedName name="solver_rel1" localSheetId="3" hidden="1">3</definedName>
    <definedName name="solver_rel1" localSheetId="12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21" hidden="1">1</definedName>
    <definedName name="solver_rel1" localSheetId="4" hidden="1">1</definedName>
    <definedName name="solver_rel1" localSheetId="22" hidden="1">1</definedName>
    <definedName name="solver_rel1" localSheetId="23" hidden="1">1</definedName>
    <definedName name="solver_rel1" localSheetId="24" hidden="1">1</definedName>
    <definedName name="solver_rel1" localSheetId="25" hidden="1">1</definedName>
    <definedName name="solver_rel1" localSheetId="26" hidden="1">1</definedName>
    <definedName name="solver_rel1" localSheetId="27" hidden="1">1</definedName>
    <definedName name="solver_rel1" localSheetId="28" hidden="1">1</definedName>
    <definedName name="solver_rel1" localSheetId="29" hidden="1">1</definedName>
    <definedName name="solver_rel1" localSheetId="30" hidden="1">1</definedName>
    <definedName name="solver_rel1" localSheetId="31" hidden="1">1</definedName>
    <definedName name="solver_rel1" localSheetId="5" hidden="1">1</definedName>
    <definedName name="solver_rel1" localSheetId="32" hidden="1">1</definedName>
    <definedName name="solver_rel1" localSheetId="33" hidden="1">1</definedName>
    <definedName name="solver_rel1" localSheetId="34" hidden="1">1</definedName>
    <definedName name="solver_rel1" localSheetId="35" hidden="1">1</definedName>
    <definedName name="solver_rel1" localSheetId="36" hidden="1">1</definedName>
    <definedName name="solver_rel1" localSheetId="37" hidden="1">1</definedName>
    <definedName name="solver_rel1" localSheetId="38" hidden="1">1</definedName>
    <definedName name="solver_rel1" localSheetId="39" hidden="1">1</definedName>
    <definedName name="solver_rel1" localSheetId="40" hidden="1">1</definedName>
    <definedName name="solver_rel1" localSheetId="41" hidden="1">1</definedName>
    <definedName name="solver_rel1" localSheetId="6" hidden="1">1</definedName>
    <definedName name="solver_rel1" localSheetId="42" hidden="1">1</definedName>
    <definedName name="solver_rel1" localSheetId="43" hidden="1">1</definedName>
    <definedName name="solver_rel1" localSheetId="44" hidden="1">1</definedName>
    <definedName name="solver_rel1" localSheetId="45" hidden="1">1</definedName>
    <definedName name="solver_rel1" localSheetId="46" hidden="1">1</definedName>
    <definedName name="solver_rel1" localSheetId="47" hidden="1">1</definedName>
    <definedName name="solver_rel1" localSheetId="48" hidden="1">1</definedName>
    <definedName name="solver_rel1" localSheetId="49" hidden="1">1</definedName>
    <definedName name="solver_rel1" localSheetId="50" hidden="1">1</definedName>
    <definedName name="solver_rel1" localSheetId="51" hidden="1">1</definedName>
    <definedName name="solver_rel1" localSheetId="7" hidden="1">1</definedName>
    <definedName name="solver_rel1" localSheetId="52" hidden="1">1</definedName>
    <definedName name="solver_rel1" localSheetId="53" hidden="1">1</definedName>
    <definedName name="solver_rel1" localSheetId="54" hidden="1">1</definedName>
    <definedName name="solver_rel1" localSheetId="55" hidden="1">1</definedName>
    <definedName name="solver_rel1" localSheetId="56" hidden="1">1</definedName>
    <definedName name="solver_rel1" localSheetId="57" hidden="1">1</definedName>
    <definedName name="solver_rel1" localSheetId="58" hidden="1">1</definedName>
    <definedName name="solver_rel1" localSheetId="59" hidden="1">1</definedName>
    <definedName name="solver_rel1" localSheetId="60" hidden="1">1</definedName>
    <definedName name="solver_rel1" localSheetId="61" hidden="1">1</definedName>
    <definedName name="solver_rel1" localSheetId="8" hidden="1">1</definedName>
    <definedName name="solver_rel1" localSheetId="62" hidden="1">1</definedName>
    <definedName name="solver_rel1" localSheetId="63" hidden="1">1</definedName>
    <definedName name="solver_rel1" localSheetId="64" hidden="1">1</definedName>
    <definedName name="solver_rel1" localSheetId="65" hidden="1">1</definedName>
    <definedName name="solver_rel1" localSheetId="66" hidden="1">1</definedName>
    <definedName name="solver_rel1" localSheetId="67" hidden="1">1</definedName>
    <definedName name="solver_rel1" localSheetId="68" hidden="1">1</definedName>
    <definedName name="solver_rel1" localSheetId="69" hidden="1">1</definedName>
    <definedName name="solver_rel1" localSheetId="70" hidden="1">1</definedName>
    <definedName name="solver_rel1" localSheetId="71" hidden="1">1</definedName>
    <definedName name="solver_rel1" localSheetId="9" hidden="1">1</definedName>
    <definedName name="solver_rel1" localSheetId="72" hidden="1">1</definedName>
    <definedName name="solver_rel1" localSheetId="10" hidden="1">1</definedName>
    <definedName name="solver_rel1" localSheetId="11" hidden="1">1</definedName>
    <definedName name="solver_rel2" localSheetId="3" hidden="1">3</definedName>
    <definedName name="solver_rel2" localSheetId="12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21" hidden="1">3</definedName>
    <definedName name="solver_rel2" localSheetId="4" hidden="1">3</definedName>
    <definedName name="solver_rel2" localSheetId="22" hidden="1">3</definedName>
    <definedName name="solver_rel2" localSheetId="23" hidden="1">3</definedName>
    <definedName name="solver_rel2" localSheetId="24" hidden="1">3</definedName>
    <definedName name="solver_rel2" localSheetId="25" hidden="1">3</definedName>
    <definedName name="solver_rel2" localSheetId="26" hidden="1">3</definedName>
    <definedName name="solver_rel2" localSheetId="27" hidden="1">3</definedName>
    <definedName name="solver_rel2" localSheetId="28" hidden="1">3</definedName>
    <definedName name="solver_rel2" localSheetId="29" hidden="1">3</definedName>
    <definedName name="solver_rel2" localSheetId="30" hidden="1">3</definedName>
    <definedName name="solver_rel2" localSheetId="31" hidden="1">3</definedName>
    <definedName name="solver_rel2" localSheetId="5" hidden="1">3</definedName>
    <definedName name="solver_rel2" localSheetId="32" hidden="1">3</definedName>
    <definedName name="solver_rel2" localSheetId="33" hidden="1">3</definedName>
    <definedName name="solver_rel2" localSheetId="34" hidden="1">3</definedName>
    <definedName name="solver_rel2" localSheetId="35" hidden="1">3</definedName>
    <definedName name="solver_rel2" localSheetId="36" hidden="1">3</definedName>
    <definedName name="solver_rel2" localSheetId="37" hidden="1">3</definedName>
    <definedName name="solver_rel2" localSheetId="38" hidden="1">3</definedName>
    <definedName name="solver_rel2" localSheetId="39" hidden="1">3</definedName>
    <definedName name="solver_rel2" localSheetId="40" hidden="1">3</definedName>
    <definedName name="solver_rel2" localSheetId="41" hidden="1">3</definedName>
    <definedName name="solver_rel2" localSheetId="6" hidden="1">3</definedName>
    <definedName name="solver_rel2" localSheetId="42" hidden="1">3</definedName>
    <definedName name="solver_rel2" localSheetId="43" hidden="1">3</definedName>
    <definedName name="solver_rel2" localSheetId="44" hidden="1">3</definedName>
    <definedName name="solver_rel2" localSheetId="45" hidden="1">3</definedName>
    <definedName name="solver_rel2" localSheetId="46" hidden="1">3</definedName>
    <definedName name="solver_rel2" localSheetId="47" hidden="1">3</definedName>
    <definedName name="solver_rel2" localSheetId="48" hidden="1">3</definedName>
    <definedName name="solver_rel2" localSheetId="49" hidden="1">3</definedName>
    <definedName name="solver_rel2" localSheetId="50" hidden="1">3</definedName>
    <definedName name="solver_rel2" localSheetId="51" hidden="1">3</definedName>
    <definedName name="solver_rel2" localSheetId="7" hidden="1">3</definedName>
    <definedName name="solver_rel2" localSheetId="52" hidden="1">3</definedName>
    <definedName name="solver_rel2" localSheetId="53" hidden="1">3</definedName>
    <definedName name="solver_rel2" localSheetId="54" hidden="1">3</definedName>
    <definedName name="solver_rel2" localSheetId="55" hidden="1">3</definedName>
    <definedName name="solver_rel2" localSheetId="56" hidden="1">3</definedName>
    <definedName name="solver_rel2" localSheetId="57" hidden="1">3</definedName>
    <definedName name="solver_rel2" localSheetId="58" hidden="1">3</definedName>
    <definedName name="solver_rel2" localSheetId="59" hidden="1">3</definedName>
    <definedName name="solver_rel2" localSheetId="60" hidden="1">3</definedName>
    <definedName name="solver_rel2" localSheetId="61" hidden="1">3</definedName>
    <definedName name="solver_rel2" localSheetId="8" hidden="1">3</definedName>
    <definedName name="solver_rel2" localSheetId="62" hidden="1">3</definedName>
    <definedName name="solver_rel2" localSheetId="63" hidden="1">3</definedName>
    <definedName name="solver_rel2" localSheetId="64" hidden="1">3</definedName>
    <definedName name="solver_rel2" localSheetId="65" hidden="1">3</definedName>
    <definedName name="solver_rel2" localSheetId="66" hidden="1">3</definedName>
    <definedName name="solver_rel2" localSheetId="67" hidden="1">3</definedName>
    <definedName name="solver_rel2" localSheetId="68" hidden="1">3</definedName>
    <definedName name="solver_rel2" localSheetId="69" hidden="1">3</definedName>
    <definedName name="solver_rel2" localSheetId="70" hidden="1">3</definedName>
    <definedName name="solver_rel2" localSheetId="71" hidden="1">3</definedName>
    <definedName name="solver_rel2" localSheetId="9" hidden="1">3</definedName>
    <definedName name="solver_rel2" localSheetId="72" hidden="1">3</definedName>
    <definedName name="solver_rel2" localSheetId="10" hidden="1">3</definedName>
    <definedName name="solver_rel2" localSheetId="11" hidden="1">3</definedName>
    <definedName name="solver_rel3" localSheetId="3" hidden="1">1</definedName>
    <definedName name="solver_rel3" localSheetId="12" hidden="1">1</definedName>
    <definedName name="solver_rel3" localSheetId="13" hidden="1">1</definedName>
    <definedName name="solver_rel3" localSheetId="14" hidden="1">1</definedName>
    <definedName name="solver_rel3" localSheetId="15" hidden="1">1</definedName>
    <definedName name="solver_rel3" localSheetId="16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0" hidden="1">1</definedName>
    <definedName name="solver_rel3" localSheetId="21" hidden="1">1</definedName>
    <definedName name="solver_rel3" localSheetId="4" hidden="1">1</definedName>
    <definedName name="solver_rel3" localSheetId="22" hidden="1">1</definedName>
    <definedName name="solver_rel3" localSheetId="23" hidden="1">1</definedName>
    <definedName name="solver_rel3" localSheetId="24" hidden="1">1</definedName>
    <definedName name="solver_rel3" localSheetId="25" hidden="1">1</definedName>
    <definedName name="solver_rel3" localSheetId="26" hidden="1">1</definedName>
    <definedName name="solver_rel3" localSheetId="27" hidden="1">1</definedName>
    <definedName name="solver_rel3" localSheetId="28" hidden="1">1</definedName>
    <definedName name="solver_rel3" localSheetId="29" hidden="1">1</definedName>
    <definedName name="solver_rel3" localSheetId="30" hidden="1">1</definedName>
    <definedName name="solver_rel3" localSheetId="31" hidden="1">1</definedName>
    <definedName name="solver_rel3" localSheetId="5" hidden="1">1</definedName>
    <definedName name="solver_rel3" localSheetId="32" hidden="1">1</definedName>
    <definedName name="solver_rel3" localSheetId="33" hidden="1">1</definedName>
    <definedName name="solver_rel3" localSheetId="34" hidden="1">1</definedName>
    <definedName name="solver_rel3" localSheetId="35" hidden="1">1</definedName>
    <definedName name="solver_rel3" localSheetId="36" hidden="1">1</definedName>
    <definedName name="solver_rel3" localSheetId="37" hidden="1">1</definedName>
    <definedName name="solver_rel3" localSheetId="38" hidden="1">1</definedName>
    <definedName name="solver_rel3" localSheetId="39" hidden="1">1</definedName>
    <definedName name="solver_rel3" localSheetId="40" hidden="1">1</definedName>
    <definedName name="solver_rel3" localSheetId="41" hidden="1">1</definedName>
    <definedName name="solver_rel3" localSheetId="6" hidden="1">1</definedName>
    <definedName name="solver_rel3" localSheetId="42" hidden="1">1</definedName>
    <definedName name="solver_rel3" localSheetId="43" hidden="1">1</definedName>
    <definedName name="solver_rel3" localSheetId="44" hidden="1">1</definedName>
    <definedName name="solver_rel3" localSheetId="45" hidden="1">1</definedName>
    <definedName name="solver_rel3" localSheetId="46" hidden="1">1</definedName>
    <definedName name="solver_rel3" localSheetId="47" hidden="1">1</definedName>
    <definedName name="solver_rel3" localSheetId="48" hidden="1">1</definedName>
    <definedName name="solver_rel3" localSheetId="49" hidden="1">1</definedName>
    <definedName name="solver_rel3" localSheetId="50" hidden="1">1</definedName>
    <definedName name="solver_rel3" localSheetId="51" hidden="1">1</definedName>
    <definedName name="solver_rel3" localSheetId="7" hidden="1">1</definedName>
    <definedName name="solver_rel3" localSheetId="52" hidden="1">1</definedName>
    <definedName name="solver_rel3" localSheetId="53" hidden="1">1</definedName>
    <definedName name="solver_rel3" localSheetId="54" hidden="1">1</definedName>
    <definedName name="solver_rel3" localSheetId="55" hidden="1">1</definedName>
    <definedName name="solver_rel3" localSheetId="56" hidden="1">1</definedName>
    <definedName name="solver_rel3" localSheetId="57" hidden="1">1</definedName>
    <definedName name="solver_rel3" localSheetId="58" hidden="1">1</definedName>
    <definedName name="solver_rel3" localSheetId="59" hidden="1">1</definedName>
    <definedName name="solver_rel3" localSheetId="60" hidden="1">1</definedName>
    <definedName name="solver_rel3" localSheetId="61" hidden="1">1</definedName>
    <definedName name="solver_rel3" localSheetId="8" hidden="1">1</definedName>
    <definedName name="solver_rel3" localSheetId="62" hidden="1">1</definedName>
    <definedName name="solver_rel3" localSheetId="63" hidden="1">1</definedName>
    <definedName name="solver_rel3" localSheetId="64" hidden="1">1</definedName>
    <definedName name="solver_rel3" localSheetId="65" hidden="1">1</definedName>
    <definedName name="solver_rel3" localSheetId="66" hidden="1">1</definedName>
    <definedName name="solver_rel3" localSheetId="67" hidden="1">1</definedName>
    <definedName name="solver_rel3" localSheetId="68" hidden="1">1</definedName>
    <definedName name="solver_rel3" localSheetId="69" hidden="1">1</definedName>
    <definedName name="solver_rel3" localSheetId="70" hidden="1">1</definedName>
    <definedName name="solver_rel3" localSheetId="71" hidden="1">1</definedName>
    <definedName name="solver_rel3" localSheetId="9" hidden="1">1</definedName>
    <definedName name="solver_rel3" localSheetId="72" hidden="1">1</definedName>
    <definedName name="solver_rel3" localSheetId="10" hidden="1">1</definedName>
    <definedName name="solver_rel3" localSheetId="11" hidden="1">1</definedName>
    <definedName name="solver_rel4" localSheetId="3" hidden="1">3</definedName>
    <definedName name="solver_rel4" localSheetId="12" hidden="1">3</definedName>
    <definedName name="solver_rel4" localSheetId="13" hidden="1">3</definedName>
    <definedName name="solver_rel4" localSheetId="14" hidden="1">3</definedName>
    <definedName name="solver_rel4" localSheetId="15" hidden="1">3</definedName>
    <definedName name="solver_rel4" localSheetId="16" hidden="1">3</definedName>
    <definedName name="solver_rel4" localSheetId="17" hidden="1">3</definedName>
    <definedName name="solver_rel4" localSheetId="18" hidden="1">3</definedName>
    <definedName name="solver_rel4" localSheetId="19" hidden="1">3</definedName>
    <definedName name="solver_rel4" localSheetId="20" hidden="1">3</definedName>
    <definedName name="solver_rel4" localSheetId="21" hidden="1">3</definedName>
    <definedName name="solver_rel4" localSheetId="4" hidden="1">3</definedName>
    <definedName name="solver_rel4" localSheetId="22" hidden="1">3</definedName>
    <definedName name="solver_rel4" localSheetId="23" hidden="1">3</definedName>
    <definedName name="solver_rel4" localSheetId="24" hidden="1">3</definedName>
    <definedName name="solver_rel4" localSheetId="25" hidden="1">3</definedName>
    <definedName name="solver_rel4" localSheetId="26" hidden="1">3</definedName>
    <definedName name="solver_rel4" localSheetId="27" hidden="1">3</definedName>
    <definedName name="solver_rel4" localSheetId="28" hidden="1">3</definedName>
    <definedName name="solver_rel4" localSheetId="29" hidden="1">3</definedName>
    <definedName name="solver_rel4" localSheetId="30" hidden="1">3</definedName>
    <definedName name="solver_rel4" localSheetId="31" hidden="1">3</definedName>
    <definedName name="solver_rel4" localSheetId="5" hidden="1">3</definedName>
    <definedName name="solver_rel4" localSheetId="32" hidden="1">3</definedName>
    <definedName name="solver_rel4" localSheetId="33" hidden="1">3</definedName>
    <definedName name="solver_rel4" localSheetId="34" hidden="1">3</definedName>
    <definedName name="solver_rel4" localSheetId="35" hidden="1">3</definedName>
    <definedName name="solver_rel4" localSheetId="36" hidden="1">3</definedName>
    <definedName name="solver_rel4" localSheetId="37" hidden="1">3</definedName>
    <definedName name="solver_rel4" localSheetId="38" hidden="1">3</definedName>
    <definedName name="solver_rel4" localSheetId="39" hidden="1">3</definedName>
    <definedName name="solver_rel4" localSheetId="40" hidden="1">3</definedName>
    <definedName name="solver_rel4" localSheetId="41" hidden="1">3</definedName>
    <definedName name="solver_rel4" localSheetId="6" hidden="1">3</definedName>
    <definedName name="solver_rel4" localSheetId="42" hidden="1">3</definedName>
    <definedName name="solver_rel4" localSheetId="43" hidden="1">3</definedName>
    <definedName name="solver_rel4" localSheetId="44" hidden="1">3</definedName>
    <definedName name="solver_rel4" localSheetId="45" hidden="1">3</definedName>
    <definedName name="solver_rel4" localSheetId="46" hidden="1">3</definedName>
    <definedName name="solver_rel4" localSheetId="47" hidden="1">3</definedName>
    <definedName name="solver_rel4" localSheetId="48" hidden="1">3</definedName>
    <definedName name="solver_rel4" localSheetId="49" hidden="1">3</definedName>
    <definedName name="solver_rel4" localSheetId="50" hidden="1">3</definedName>
    <definedName name="solver_rel4" localSheetId="51" hidden="1">3</definedName>
    <definedName name="solver_rel4" localSheetId="7" hidden="1">3</definedName>
    <definedName name="solver_rel4" localSheetId="52" hidden="1">3</definedName>
    <definedName name="solver_rel4" localSheetId="53" hidden="1">3</definedName>
    <definedName name="solver_rel4" localSheetId="54" hidden="1">3</definedName>
    <definedName name="solver_rel4" localSheetId="55" hidden="1">3</definedName>
    <definedName name="solver_rel4" localSheetId="56" hidden="1">3</definedName>
    <definedName name="solver_rel4" localSheetId="57" hidden="1">3</definedName>
    <definedName name="solver_rel4" localSheetId="58" hidden="1">3</definedName>
    <definedName name="solver_rel4" localSheetId="59" hidden="1">3</definedName>
    <definedName name="solver_rel4" localSheetId="60" hidden="1">3</definedName>
    <definedName name="solver_rel4" localSheetId="61" hidden="1">3</definedName>
    <definedName name="solver_rel4" localSheetId="8" hidden="1">3</definedName>
    <definedName name="solver_rel4" localSheetId="62" hidden="1">3</definedName>
    <definedName name="solver_rel4" localSheetId="63" hidden="1">3</definedName>
    <definedName name="solver_rel4" localSheetId="64" hidden="1">3</definedName>
    <definedName name="solver_rel4" localSheetId="65" hidden="1">3</definedName>
    <definedName name="solver_rel4" localSheetId="66" hidden="1">3</definedName>
    <definedName name="solver_rel4" localSheetId="67" hidden="1">3</definedName>
    <definedName name="solver_rel4" localSheetId="68" hidden="1">3</definedName>
    <definedName name="solver_rel4" localSheetId="69" hidden="1">3</definedName>
    <definedName name="solver_rel4" localSheetId="70" hidden="1">3</definedName>
    <definedName name="solver_rel4" localSheetId="71" hidden="1">3</definedName>
    <definedName name="solver_rel4" localSheetId="9" hidden="1">3</definedName>
    <definedName name="solver_rel4" localSheetId="72" hidden="1">3</definedName>
    <definedName name="solver_rel4" localSheetId="10" hidden="1">3</definedName>
    <definedName name="solver_rel4" localSheetId="11" hidden="1">3</definedName>
    <definedName name="solver_rel5" localSheetId="3" hidden="1">1</definedName>
    <definedName name="solver_rel5" localSheetId="12" hidden="1">1</definedName>
    <definedName name="solver_rel5" localSheetId="13" hidden="1">1</definedName>
    <definedName name="solver_rel5" localSheetId="14" hidden="1">1</definedName>
    <definedName name="solver_rel5" localSheetId="15" hidden="1">1</definedName>
    <definedName name="solver_rel5" localSheetId="16" hidden="1">1</definedName>
    <definedName name="solver_rel5" localSheetId="17" hidden="1">1</definedName>
    <definedName name="solver_rel5" localSheetId="18" hidden="1">1</definedName>
    <definedName name="solver_rel5" localSheetId="19" hidden="1">1</definedName>
    <definedName name="solver_rel5" localSheetId="20" hidden="1">1</definedName>
    <definedName name="solver_rel5" localSheetId="21" hidden="1">1</definedName>
    <definedName name="solver_rel5" localSheetId="4" hidden="1">1</definedName>
    <definedName name="solver_rel5" localSheetId="22" hidden="1">1</definedName>
    <definedName name="solver_rel5" localSheetId="23" hidden="1">1</definedName>
    <definedName name="solver_rel5" localSheetId="24" hidden="1">1</definedName>
    <definedName name="solver_rel5" localSheetId="25" hidden="1">1</definedName>
    <definedName name="solver_rel5" localSheetId="26" hidden="1">1</definedName>
    <definedName name="solver_rel5" localSheetId="27" hidden="1">1</definedName>
    <definedName name="solver_rel5" localSheetId="28" hidden="1">1</definedName>
    <definedName name="solver_rel5" localSheetId="29" hidden="1">1</definedName>
    <definedName name="solver_rel5" localSheetId="30" hidden="1">1</definedName>
    <definedName name="solver_rel5" localSheetId="31" hidden="1">1</definedName>
    <definedName name="solver_rel5" localSheetId="5" hidden="1">1</definedName>
    <definedName name="solver_rel5" localSheetId="32" hidden="1">1</definedName>
    <definedName name="solver_rel5" localSheetId="33" hidden="1">1</definedName>
    <definedName name="solver_rel5" localSheetId="34" hidden="1">1</definedName>
    <definedName name="solver_rel5" localSheetId="35" hidden="1">1</definedName>
    <definedName name="solver_rel5" localSheetId="36" hidden="1">1</definedName>
    <definedName name="solver_rel5" localSheetId="37" hidden="1">1</definedName>
    <definedName name="solver_rel5" localSheetId="38" hidden="1">1</definedName>
    <definedName name="solver_rel5" localSheetId="39" hidden="1">1</definedName>
    <definedName name="solver_rel5" localSheetId="40" hidden="1">1</definedName>
    <definedName name="solver_rel5" localSheetId="41" hidden="1">1</definedName>
    <definedName name="solver_rel5" localSheetId="6" hidden="1">1</definedName>
    <definedName name="solver_rel5" localSheetId="42" hidden="1">1</definedName>
    <definedName name="solver_rel5" localSheetId="43" hidden="1">1</definedName>
    <definedName name="solver_rel5" localSheetId="44" hidden="1">1</definedName>
    <definedName name="solver_rel5" localSheetId="45" hidden="1">1</definedName>
    <definedName name="solver_rel5" localSheetId="46" hidden="1">1</definedName>
    <definedName name="solver_rel5" localSheetId="47" hidden="1">1</definedName>
    <definedName name="solver_rel5" localSheetId="48" hidden="1">1</definedName>
    <definedName name="solver_rel5" localSheetId="49" hidden="1">1</definedName>
    <definedName name="solver_rel5" localSheetId="50" hidden="1">1</definedName>
    <definedName name="solver_rel5" localSheetId="51" hidden="1">1</definedName>
    <definedName name="solver_rel5" localSheetId="7" hidden="1">1</definedName>
    <definedName name="solver_rel5" localSheetId="52" hidden="1">1</definedName>
    <definedName name="solver_rel5" localSheetId="53" hidden="1">1</definedName>
    <definedName name="solver_rel5" localSheetId="54" hidden="1">1</definedName>
    <definedName name="solver_rel5" localSheetId="55" hidden="1">1</definedName>
    <definedName name="solver_rel5" localSheetId="56" hidden="1">1</definedName>
    <definedName name="solver_rel5" localSheetId="57" hidden="1">1</definedName>
    <definedName name="solver_rel5" localSheetId="58" hidden="1">1</definedName>
    <definedName name="solver_rel5" localSheetId="59" hidden="1">1</definedName>
    <definedName name="solver_rel5" localSheetId="60" hidden="1">1</definedName>
    <definedName name="solver_rel5" localSheetId="61" hidden="1">1</definedName>
    <definedName name="solver_rel5" localSheetId="8" hidden="1">1</definedName>
    <definedName name="solver_rel5" localSheetId="62" hidden="1">1</definedName>
    <definedName name="solver_rel5" localSheetId="63" hidden="1">1</definedName>
    <definedName name="solver_rel5" localSheetId="64" hidden="1">1</definedName>
    <definedName name="solver_rel5" localSheetId="65" hidden="1">1</definedName>
    <definedName name="solver_rel5" localSheetId="66" hidden="1">1</definedName>
    <definedName name="solver_rel5" localSheetId="67" hidden="1">1</definedName>
    <definedName name="solver_rel5" localSheetId="68" hidden="1">1</definedName>
    <definedName name="solver_rel5" localSheetId="69" hidden="1">1</definedName>
    <definedName name="solver_rel5" localSheetId="70" hidden="1">1</definedName>
    <definedName name="solver_rel5" localSheetId="71" hidden="1">1</definedName>
    <definedName name="solver_rel5" localSheetId="9" hidden="1">1</definedName>
    <definedName name="solver_rel5" localSheetId="72" hidden="1">1</definedName>
    <definedName name="solver_rel5" localSheetId="10" hidden="1">1</definedName>
    <definedName name="solver_rel5" localSheetId="11" hidden="1">1</definedName>
    <definedName name="solver_rel6" localSheetId="3" hidden="1">3</definedName>
    <definedName name="solver_rel6" localSheetId="12" hidden="1">3</definedName>
    <definedName name="solver_rel6" localSheetId="13" hidden="1">3</definedName>
    <definedName name="solver_rel6" localSheetId="14" hidden="1">3</definedName>
    <definedName name="solver_rel6" localSheetId="15" hidden="1">3</definedName>
    <definedName name="solver_rel6" localSheetId="16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0" hidden="1">3</definedName>
    <definedName name="solver_rel6" localSheetId="21" hidden="1">3</definedName>
    <definedName name="solver_rel6" localSheetId="4" hidden="1">3</definedName>
    <definedName name="solver_rel6" localSheetId="22" hidden="1">3</definedName>
    <definedName name="solver_rel6" localSheetId="23" hidden="1">3</definedName>
    <definedName name="solver_rel6" localSheetId="24" hidden="1">3</definedName>
    <definedName name="solver_rel6" localSheetId="25" hidden="1">3</definedName>
    <definedName name="solver_rel6" localSheetId="26" hidden="1">3</definedName>
    <definedName name="solver_rel6" localSheetId="27" hidden="1">3</definedName>
    <definedName name="solver_rel6" localSheetId="28" hidden="1">3</definedName>
    <definedName name="solver_rel6" localSheetId="29" hidden="1">3</definedName>
    <definedName name="solver_rel6" localSheetId="30" hidden="1">3</definedName>
    <definedName name="solver_rel6" localSheetId="31" hidden="1">3</definedName>
    <definedName name="solver_rel6" localSheetId="5" hidden="1">3</definedName>
    <definedName name="solver_rel6" localSheetId="32" hidden="1">3</definedName>
    <definedName name="solver_rel6" localSheetId="33" hidden="1">3</definedName>
    <definedName name="solver_rel6" localSheetId="34" hidden="1">3</definedName>
    <definedName name="solver_rel6" localSheetId="35" hidden="1">3</definedName>
    <definedName name="solver_rel6" localSheetId="36" hidden="1">3</definedName>
    <definedName name="solver_rel6" localSheetId="37" hidden="1">3</definedName>
    <definedName name="solver_rel6" localSheetId="38" hidden="1">3</definedName>
    <definedName name="solver_rel6" localSheetId="39" hidden="1">3</definedName>
    <definedName name="solver_rel6" localSheetId="40" hidden="1">3</definedName>
    <definedName name="solver_rel6" localSheetId="41" hidden="1">3</definedName>
    <definedName name="solver_rel6" localSheetId="6" hidden="1">3</definedName>
    <definedName name="solver_rel6" localSheetId="42" hidden="1">3</definedName>
    <definedName name="solver_rel6" localSheetId="43" hidden="1">3</definedName>
    <definedName name="solver_rel6" localSheetId="44" hidden="1">3</definedName>
    <definedName name="solver_rel6" localSheetId="45" hidden="1">3</definedName>
    <definedName name="solver_rel6" localSheetId="46" hidden="1">3</definedName>
    <definedName name="solver_rel6" localSheetId="47" hidden="1">3</definedName>
    <definedName name="solver_rel6" localSheetId="48" hidden="1">3</definedName>
    <definedName name="solver_rel6" localSheetId="49" hidden="1">3</definedName>
    <definedName name="solver_rel6" localSheetId="50" hidden="1">3</definedName>
    <definedName name="solver_rel6" localSheetId="51" hidden="1">3</definedName>
    <definedName name="solver_rel6" localSheetId="7" hidden="1">3</definedName>
    <definedName name="solver_rel6" localSheetId="52" hidden="1">3</definedName>
    <definedName name="solver_rel6" localSheetId="53" hidden="1">3</definedName>
    <definedName name="solver_rel6" localSheetId="54" hidden="1">3</definedName>
    <definedName name="solver_rel6" localSheetId="55" hidden="1">3</definedName>
    <definedName name="solver_rel6" localSheetId="56" hidden="1">3</definedName>
    <definedName name="solver_rel6" localSheetId="57" hidden="1">3</definedName>
    <definedName name="solver_rel6" localSheetId="58" hidden="1">3</definedName>
    <definedName name="solver_rel6" localSheetId="59" hidden="1">3</definedName>
    <definedName name="solver_rel6" localSheetId="60" hidden="1">3</definedName>
    <definedName name="solver_rel6" localSheetId="61" hidden="1">3</definedName>
    <definedName name="solver_rel6" localSheetId="8" hidden="1">3</definedName>
    <definedName name="solver_rel6" localSheetId="62" hidden="1">3</definedName>
    <definedName name="solver_rel6" localSheetId="63" hidden="1">3</definedName>
    <definedName name="solver_rel6" localSheetId="64" hidden="1">3</definedName>
    <definedName name="solver_rel6" localSheetId="65" hidden="1">3</definedName>
    <definedName name="solver_rel6" localSheetId="66" hidden="1">3</definedName>
    <definedName name="solver_rel6" localSheetId="67" hidden="1">3</definedName>
    <definedName name="solver_rel6" localSheetId="68" hidden="1">3</definedName>
    <definedName name="solver_rel6" localSheetId="69" hidden="1">3</definedName>
    <definedName name="solver_rel6" localSheetId="70" hidden="1">3</definedName>
    <definedName name="solver_rel6" localSheetId="71" hidden="1">3</definedName>
    <definedName name="solver_rel6" localSheetId="9" hidden="1">3</definedName>
    <definedName name="solver_rel6" localSheetId="72" hidden="1">3</definedName>
    <definedName name="solver_rel6" localSheetId="10" hidden="1">3</definedName>
    <definedName name="solver_rel6" localSheetId="11" hidden="1">3</definedName>
    <definedName name="solver_rhs1" localSheetId="3" hidden="1">0</definedName>
    <definedName name="solver_rhs1" localSheetId="12" hidden="1">5</definedName>
    <definedName name="solver_rhs1" localSheetId="13" hidden="1">5</definedName>
    <definedName name="solver_rhs1" localSheetId="14" hidden="1">5</definedName>
    <definedName name="solver_rhs1" localSheetId="15" hidden="1">5</definedName>
    <definedName name="solver_rhs1" localSheetId="16" hidden="1">5</definedName>
    <definedName name="solver_rhs1" localSheetId="17" hidden="1">5</definedName>
    <definedName name="solver_rhs1" localSheetId="18" hidden="1">5</definedName>
    <definedName name="solver_rhs1" localSheetId="19" hidden="1">5</definedName>
    <definedName name="solver_rhs1" localSheetId="20" hidden="1">5</definedName>
    <definedName name="solver_rhs1" localSheetId="21" hidden="1">5</definedName>
    <definedName name="solver_rhs1" localSheetId="4" hidden="1">5</definedName>
    <definedName name="solver_rhs1" localSheetId="22" hidden="1">5</definedName>
    <definedName name="solver_rhs1" localSheetId="23" hidden="1">5</definedName>
    <definedName name="solver_rhs1" localSheetId="24" hidden="1">5</definedName>
    <definedName name="solver_rhs1" localSheetId="25" hidden="1">5</definedName>
    <definedName name="solver_rhs1" localSheetId="26" hidden="1">5</definedName>
    <definedName name="solver_rhs1" localSheetId="27" hidden="1">5</definedName>
    <definedName name="solver_rhs1" localSheetId="28" hidden="1">5</definedName>
    <definedName name="solver_rhs1" localSheetId="29" hidden="1">5</definedName>
    <definedName name="solver_rhs1" localSheetId="30" hidden="1">5</definedName>
    <definedName name="solver_rhs1" localSheetId="31" hidden="1">5</definedName>
    <definedName name="solver_rhs1" localSheetId="5" hidden="1">5</definedName>
    <definedName name="solver_rhs1" localSheetId="32" hidden="1">5</definedName>
    <definedName name="solver_rhs1" localSheetId="33" hidden="1">5</definedName>
    <definedName name="solver_rhs1" localSheetId="34" hidden="1">5</definedName>
    <definedName name="solver_rhs1" localSheetId="35" hidden="1">5</definedName>
    <definedName name="solver_rhs1" localSheetId="36" hidden="1">5</definedName>
    <definedName name="solver_rhs1" localSheetId="37" hidden="1">5</definedName>
    <definedName name="solver_rhs1" localSheetId="38" hidden="1">5</definedName>
    <definedName name="solver_rhs1" localSheetId="39" hidden="1">5</definedName>
    <definedName name="solver_rhs1" localSheetId="40" hidden="1">5</definedName>
    <definedName name="solver_rhs1" localSheetId="41" hidden="1">5</definedName>
    <definedName name="solver_rhs1" localSheetId="6" hidden="1">5</definedName>
    <definedName name="solver_rhs1" localSheetId="42" hidden="1">5</definedName>
    <definedName name="solver_rhs1" localSheetId="43" hidden="1">5</definedName>
    <definedName name="solver_rhs1" localSheetId="44" hidden="1">5</definedName>
    <definedName name="solver_rhs1" localSheetId="45" hidden="1">5</definedName>
    <definedName name="solver_rhs1" localSheetId="46" hidden="1">5</definedName>
    <definedName name="solver_rhs1" localSheetId="47" hidden="1">5</definedName>
    <definedName name="solver_rhs1" localSheetId="48" hidden="1">5</definedName>
    <definedName name="solver_rhs1" localSheetId="49" hidden="1">5</definedName>
    <definedName name="solver_rhs1" localSheetId="50" hidden="1">5</definedName>
    <definedName name="solver_rhs1" localSheetId="51" hidden="1">5</definedName>
    <definedName name="solver_rhs1" localSheetId="7" hidden="1">5</definedName>
    <definedName name="solver_rhs1" localSheetId="52" hidden="1">5</definedName>
    <definedName name="solver_rhs1" localSheetId="53" hidden="1">5</definedName>
    <definedName name="solver_rhs1" localSheetId="54" hidden="1">5</definedName>
    <definedName name="solver_rhs1" localSheetId="55" hidden="1">5</definedName>
    <definedName name="solver_rhs1" localSheetId="56" hidden="1">5</definedName>
    <definedName name="solver_rhs1" localSheetId="57" hidden="1">5</definedName>
    <definedName name="solver_rhs1" localSheetId="58" hidden="1">5</definedName>
    <definedName name="solver_rhs1" localSheetId="59" hidden="1">5</definedName>
    <definedName name="solver_rhs1" localSheetId="60" hidden="1">5</definedName>
    <definedName name="solver_rhs1" localSheetId="61" hidden="1">5</definedName>
    <definedName name="solver_rhs1" localSheetId="8" hidden="1">5</definedName>
    <definedName name="solver_rhs1" localSheetId="62" hidden="1">5</definedName>
    <definedName name="solver_rhs1" localSheetId="63" hidden="1">5</definedName>
    <definedName name="solver_rhs1" localSheetId="64" hidden="1">5</definedName>
    <definedName name="solver_rhs1" localSheetId="65" hidden="1">5</definedName>
    <definedName name="solver_rhs1" localSheetId="66" hidden="1">5</definedName>
    <definedName name="solver_rhs1" localSheetId="67" hidden="1">5</definedName>
    <definedName name="solver_rhs1" localSheetId="68" hidden="1">5</definedName>
    <definedName name="solver_rhs1" localSheetId="69" hidden="1">5</definedName>
    <definedName name="solver_rhs1" localSheetId="70" hidden="1">5</definedName>
    <definedName name="solver_rhs1" localSheetId="71" hidden="1">5</definedName>
    <definedName name="solver_rhs1" localSheetId="9" hidden="1">5</definedName>
    <definedName name="solver_rhs1" localSheetId="72" hidden="1">5</definedName>
    <definedName name="solver_rhs1" localSheetId="10" hidden="1">5</definedName>
    <definedName name="solver_rhs1" localSheetId="11" hidden="1">5</definedName>
    <definedName name="solver_rhs2" localSheetId="3" hidden="1">-5</definedName>
    <definedName name="solver_rhs2" localSheetId="12" hidden="1">-5</definedName>
    <definedName name="solver_rhs2" localSheetId="13" hidden="1">-5</definedName>
    <definedName name="solver_rhs2" localSheetId="14" hidden="1">-5</definedName>
    <definedName name="solver_rhs2" localSheetId="15" hidden="1">-5</definedName>
    <definedName name="solver_rhs2" localSheetId="16" hidden="1">-5</definedName>
    <definedName name="solver_rhs2" localSheetId="17" hidden="1">-5</definedName>
    <definedName name="solver_rhs2" localSheetId="18" hidden="1">-5</definedName>
    <definedName name="solver_rhs2" localSheetId="19" hidden="1">-5</definedName>
    <definedName name="solver_rhs2" localSheetId="20" hidden="1">-5</definedName>
    <definedName name="solver_rhs2" localSheetId="21" hidden="1">-5</definedName>
    <definedName name="solver_rhs2" localSheetId="4" hidden="1">-5</definedName>
    <definedName name="solver_rhs2" localSheetId="22" hidden="1">-5</definedName>
    <definedName name="solver_rhs2" localSheetId="23" hidden="1">-5</definedName>
    <definedName name="solver_rhs2" localSheetId="24" hidden="1">-5</definedName>
    <definedName name="solver_rhs2" localSheetId="25" hidden="1">-5</definedName>
    <definedName name="solver_rhs2" localSheetId="26" hidden="1">-5</definedName>
    <definedName name="solver_rhs2" localSheetId="27" hidden="1">-5</definedName>
    <definedName name="solver_rhs2" localSheetId="28" hidden="1">-5</definedName>
    <definedName name="solver_rhs2" localSheetId="29" hidden="1">-5</definedName>
    <definedName name="solver_rhs2" localSheetId="30" hidden="1">-5</definedName>
    <definedName name="solver_rhs2" localSheetId="31" hidden="1">-5</definedName>
    <definedName name="solver_rhs2" localSheetId="5" hidden="1">-5</definedName>
    <definedName name="solver_rhs2" localSheetId="32" hidden="1">-5</definedName>
    <definedName name="solver_rhs2" localSheetId="33" hidden="1">-5</definedName>
    <definedName name="solver_rhs2" localSheetId="34" hidden="1">-5</definedName>
    <definedName name="solver_rhs2" localSheetId="35" hidden="1">-5</definedName>
    <definedName name="solver_rhs2" localSheetId="36" hidden="1">-5</definedName>
    <definedName name="solver_rhs2" localSheetId="37" hidden="1">-5</definedName>
    <definedName name="solver_rhs2" localSheetId="38" hidden="1">-5</definedName>
    <definedName name="solver_rhs2" localSheetId="39" hidden="1">-5</definedName>
    <definedName name="solver_rhs2" localSheetId="40" hidden="1">-5</definedName>
    <definedName name="solver_rhs2" localSheetId="41" hidden="1">-5</definedName>
    <definedName name="solver_rhs2" localSheetId="6" hidden="1">-5</definedName>
    <definedName name="solver_rhs2" localSheetId="42" hidden="1">-5</definedName>
    <definedName name="solver_rhs2" localSheetId="43" hidden="1">-5</definedName>
    <definedName name="solver_rhs2" localSheetId="44" hidden="1">-5</definedName>
    <definedName name="solver_rhs2" localSheetId="45" hidden="1">-5</definedName>
    <definedName name="solver_rhs2" localSheetId="46" hidden="1">-5</definedName>
    <definedName name="solver_rhs2" localSheetId="47" hidden="1">-5</definedName>
    <definedName name="solver_rhs2" localSheetId="48" hidden="1">-5</definedName>
    <definedName name="solver_rhs2" localSheetId="49" hidden="1">-5</definedName>
    <definedName name="solver_rhs2" localSheetId="50" hidden="1">-5</definedName>
    <definedName name="solver_rhs2" localSheetId="51" hidden="1">-5</definedName>
    <definedName name="solver_rhs2" localSheetId="7" hidden="1">-5</definedName>
    <definedName name="solver_rhs2" localSheetId="52" hidden="1">-5</definedName>
    <definedName name="solver_rhs2" localSheetId="53" hidden="1">-5</definedName>
    <definedName name="solver_rhs2" localSheetId="54" hidden="1">-5</definedName>
    <definedName name="solver_rhs2" localSheetId="55" hidden="1">-5</definedName>
    <definedName name="solver_rhs2" localSheetId="56" hidden="1">-5</definedName>
    <definedName name="solver_rhs2" localSheetId="57" hidden="1">-5</definedName>
    <definedName name="solver_rhs2" localSheetId="58" hidden="1">-5</definedName>
    <definedName name="solver_rhs2" localSheetId="59" hidden="1">-5</definedName>
    <definedName name="solver_rhs2" localSheetId="60" hidden="1">-5</definedName>
    <definedName name="solver_rhs2" localSheetId="61" hidden="1">-5</definedName>
    <definedName name="solver_rhs2" localSheetId="8" hidden="1">-5</definedName>
    <definedName name="solver_rhs2" localSheetId="62" hidden="1">-5</definedName>
    <definedName name="solver_rhs2" localSheetId="63" hidden="1">-5</definedName>
    <definedName name="solver_rhs2" localSheetId="64" hidden="1">-5</definedName>
    <definedName name="solver_rhs2" localSheetId="65" hidden="1">-5</definedName>
    <definedName name="solver_rhs2" localSheetId="66" hidden="1">-5</definedName>
    <definedName name="solver_rhs2" localSheetId="67" hidden="1">-5</definedName>
    <definedName name="solver_rhs2" localSheetId="68" hidden="1">-5</definedName>
    <definedName name="solver_rhs2" localSheetId="69" hidden="1">-5</definedName>
    <definedName name="solver_rhs2" localSheetId="70" hidden="1">-5</definedName>
    <definedName name="solver_rhs2" localSheetId="71" hidden="1">-5</definedName>
    <definedName name="solver_rhs2" localSheetId="9" hidden="1">-5</definedName>
    <definedName name="solver_rhs2" localSheetId="72" hidden="1">-5</definedName>
    <definedName name="solver_rhs2" localSheetId="10" hidden="1">-5</definedName>
    <definedName name="solver_rhs2" localSheetId="11" hidden="1">-5</definedName>
    <definedName name="solver_rhs3" localSheetId="3" hidden="1">1000</definedName>
    <definedName name="solver_rhs3" localSheetId="12" hidden="1">1000</definedName>
    <definedName name="solver_rhs3" localSheetId="13" hidden="1">1000</definedName>
    <definedName name="solver_rhs3" localSheetId="14" hidden="1">1000</definedName>
    <definedName name="solver_rhs3" localSheetId="15" hidden="1">1000</definedName>
    <definedName name="solver_rhs3" localSheetId="16" hidden="1">1000</definedName>
    <definedName name="solver_rhs3" localSheetId="17" hidden="1">1000</definedName>
    <definedName name="solver_rhs3" localSheetId="18" hidden="1">1000</definedName>
    <definedName name="solver_rhs3" localSheetId="19" hidden="1">1000</definedName>
    <definedName name="solver_rhs3" localSheetId="20" hidden="1">1000</definedName>
    <definedName name="solver_rhs3" localSheetId="21" hidden="1">1000</definedName>
    <definedName name="solver_rhs3" localSheetId="4" hidden="1">1000</definedName>
    <definedName name="solver_rhs3" localSheetId="22" hidden="1">1000</definedName>
    <definedName name="solver_rhs3" localSheetId="23" hidden="1">1000</definedName>
    <definedName name="solver_rhs3" localSheetId="24" hidden="1">1000</definedName>
    <definedName name="solver_rhs3" localSheetId="25" hidden="1">1000</definedName>
    <definedName name="solver_rhs3" localSheetId="26" hidden="1">1000</definedName>
    <definedName name="solver_rhs3" localSheetId="27" hidden="1">1000</definedName>
    <definedName name="solver_rhs3" localSheetId="28" hidden="1">1000</definedName>
    <definedName name="solver_rhs3" localSheetId="29" hidden="1">1000</definedName>
    <definedName name="solver_rhs3" localSheetId="30" hidden="1">1000</definedName>
    <definedName name="solver_rhs3" localSheetId="31" hidden="1">1000</definedName>
    <definedName name="solver_rhs3" localSheetId="5" hidden="1">1000</definedName>
    <definedName name="solver_rhs3" localSheetId="32" hidden="1">1000</definedName>
    <definedName name="solver_rhs3" localSheetId="33" hidden="1">1000</definedName>
    <definedName name="solver_rhs3" localSheetId="34" hidden="1">1000</definedName>
    <definedName name="solver_rhs3" localSheetId="35" hidden="1">1000</definedName>
    <definedName name="solver_rhs3" localSheetId="36" hidden="1">1000</definedName>
    <definedName name="solver_rhs3" localSheetId="37" hidden="1">1000</definedName>
    <definedName name="solver_rhs3" localSheetId="38" hidden="1">1000</definedName>
    <definedName name="solver_rhs3" localSheetId="39" hidden="1">1000</definedName>
    <definedName name="solver_rhs3" localSheetId="40" hidden="1">1000</definedName>
    <definedName name="solver_rhs3" localSheetId="41" hidden="1">1000</definedName>
    <definedName name="solver_rhs3" localSheetId="6" hidden="1">1000</definedName>
    <definedName name="solver_rhs3" localSheetId="42" hidden="1">1000</definedName>
    <definedName name="solver_rhs3" localSheetId="43" hidden="1">1000</definedName>
    <definedName name="solver_rhs3" localSheetId="44" hidden="1">1000</definedName>
    <definedName name="solver_rhs3" localSheetId="45" hidden="1">1000</definedName>
    <definedName name="solver_rhs3" localSheetId="46" hidden="1">1000</definedName>
    <definedName name="solver_rhs3" localSheetId="47" hidden="1">1000</definedName>
    <definedName name="solver_rhs3" localSheetId="48" hidden="1">1000</definedName>
    <definedName name="solver_rhs3" localSheetId="49" hidden="1">1000</definedName>
    <definedName name="solver_rhs3" localSheetId="50" hidden="1">1000</definedName>
    <definedName name="solver_rhs3" localSheetId="51" hidden="1">1000</definedName>
    <definedName name="solver_rhs3" localSheetId="7" hidden="1">1000</definedName>
    <definedName name="solver_rhs3" localSheetId="52" hidden="1">1000</definedName>
    <definedName name="solver_rhs3" localSheetId="53" hidden="1">1000</definedName>
    <definedName name="solver_rhs3" localSheetId="54" hidden="1">1000</definedName>
    <definedName name="solver_rhs3" localSheetId="55" hidden="1">1000</definedName>
    <definedName name="solver_rhs3" localSheetId="56" hidden="1">1000</definedName>
    <definedName name="solver_rhs3" localSheetId="57" hidden="1">1000</definedName>
    <definedName name="solver_rhs3" localSheetId="58" hidden="1">1000</definedName>
    <definedName name="solver_rhs3" localSheetId="59" hidden="1">1000</definedName>
    <definedName name="solver_rhs3" localSheetId="60" hidden="1">1000</definedName>
    <definedName name="solver_rhs3" localSheetId="61" hidden="1">1000</definedName>
    <definedName name="solver_rhs3" localSheetId="8" hidden="1">1000</definedName>
    <definedName name="solver_rhs3" localSheetId="62" hidden="1">1000</definedName>
    <definedName name="solver_rhs3" localSheetId="63" hidden="1">1000</definedName>
    <definedName name="solver_rhs3" localSheetId="64" hidden="1">1000</definedName>
    <definedName name="solver_rhs3" localSheetId="65" hidden="1">1000</definedName>
    <definedName name="solver_rhs3" localSheetId="66" hidden="1">1000</definedName>
    <definedName name="solver_rhs3" localSheetId="67" hidden="1">1000</definedName>
    <definedName name="solver_rhs3" localSheetId="68" hidden="1">1000</definedName>
    <definedName name="solver_rhs3" localSheetId="69" hidden="1">1000</definedName>
    <definedName name="solver_rhs3" localSheetId="70" hidden="1">1000</definedName>
    <definedName name="solver_rhs3" localSheetId="71" hidden="1">1000</definedName>
    <definedName name="solver_rhs3" localSheetId="9" hidden="1">1000</definedName>
    <definedName name="solver_rhs3" localSheetId="72" hidden="1">1000</definedName>
    <definedName name="solver_rhs3" localSheetId="10" hidden="1">1000</definedName>
    <definedName name="solver_rhs3" localSheetId="11" hidden="1">1000</definedName>
    <definedName name="solver_rhs4" localSheetId="3" hidden="1">250</definedName>
    <definedName name="solver_rhs4" localSheetId="12" hidden="1">250</definedName>
    <definedName name="solver_rhs4" localSheetId="13" hidden="1">250</definedName>
    <definedName name="solver_rhs4" localSheetId="14" hidden="1">250</definedName>
    <definedName name="solver_rhs4" localSheetId="15" hidden="1">250</definedName>
    <definedName name="solver_rhs4" localSheetId="16" hidden="1">250</definedName>
    <definedName name="solver_rhs4" localSheetId="17" hidden="1">250</definedName>
    <definedName name="solver_rhs4" localSheetId="18" hidden="1">250</definedName>
    <definedName name="solver_rhs4" localSheetId="19" hidden="1">250</definedName>
    <definedName name="solver_rhs4" localSheetId="20" hidden="1">250</definedName>
    <definedName name="solver_rhs4" localSheetId="21" hidden="1">250</definedName>
    <definedName name="solver_rhs4" localSheetId="4" hidden="1">250</definedName>
    <definedName name="solver_rhs4" localSheetId="22" hidden="1">250</definedName>
    <definedName name="solver_rhs4" localSheetId="23" hidden="1">250</definedName>
    <definedName name="solver_rhs4" localSheetId="24" hidden="1">250</definedName>
    <definedName name="solver_rhs4" localSheetId="25" hidden="1">250</definedName>
    <definedName name="solver_rhs4" localSheetId="26" hidden="1">250</definedName>
    <definedName name="solver_rhs4" localSheetId="27" hidden="1">250</definedName>
    <definedName name="solver_rhs4" localSheetId="28" hidden="1">250</definedName>
    <definedName name="solver_rhs4" localSheetId="29" hidden="1">250</definedName>
    <definedName name="solver_rhs4" localSheetId="30" hidden="1">250</definedName>
    <definedName name="solver_rhs4" localSheetId="31" hidden="1">250</definedName>
    <definedName name="solver_rhs4" localSheetId="5" hidden="1">250</definedName>
    <definedName name="solver_rhs4" localSheetId="32" hidden="1">250</definedName>
    <definedName name="solver_rhs4" localSheetId="33" hidden="1">250</definedName>
    <definedName name="solver_rhs4" localSheetId="34" hidden="1">250</definedName>
    <definedName name="solver_rhs4" localSheetId="35" hidden="1">250</definedName>
    <definedName name="solver_rhs4" localSheetId="36" hidden="1">250</definedName>
    <definedName name="solver_rhs4" localSheetId="37" hidden="1">250</definedName>
    <definedName name="solver_rhs4" localSheetId="38" hidden="1">250</definedName>
    <definedName name="solver_rhs4" localSheetId="39" hidden="1">250</definedName>
    <definedName name="solver_rhs4" localSheetId="40" hidden="1">250</definedName>
    <definedName name="solver_rhs4" localSheetId="41" hidden="1">250</definedName>
    <definedName name="solver_rhs4" localSheetId="6" hidden="1">250</definedName>
    <definedName name="solver_rhs4" localSheetId="42" hidden="1">250</definedName>
    <definedName name="solver_rhs4" localSheetId="43" hidden="1">250</definedName>
    <definedName name="solver_rhs4" localSheetId="44" hidden="1">250</definedName>
    <definedName name="solver_rhs4" localSheetId="45" hidden="1">250</definedName>
    <definedName name="solver_rhs4" localSheetId="46" hidden="1">250</definedName>
    <definedName name="solver_rhs4" localSheetId="47" hidden="1">250</definedName>
    <definedName name="solver_rhs4" localSheetId="48" hidden="1">250</definedName>
    <definedName name="solver_rhs4" localSheetId="49" hidden="1">250</definedName>
    <definedName name="solver_rhs4" localSheetId="50" hidden="1">250</definedName>
    <definedName name="solver_rhs4" localSheetId="51" hidden="1">250</definedName>
    <definedName name="solver_rhs4" localSheetId="7" hidden="1">250</definedName>
    <definedName name="solver_rhs4" localSheetId="52" hidden="1">250</definedName>
    <definedName name="solver_rhs4" localSheetId="53" hidden="1">250</definedName>
    <definedName name="solver_rhs4" localSheetId="54" hidden="1">250</definedName>
    <definedName name="solver_rhs4" localSheetId="55" hidden="1">250</definedName>
    <definedName name="solver_rhs4" localSheetId="56" hidden="1">250</definedName>
    <definedName name="solver_rhs4" localSheetId="57" hidden="1">250</definedName>
    <definedName name="solver_rhs4" localSheetId="58" hidden="1">250</definedName>
    <definedName name="solver_rhs4" localSheetId="59" hidden="1">250</definedName>
    <definedName name="solver_rhs4" localSheetId="60" hidden="1">250</definedName>
    <definedName name="solver_rhs4" localSheetId="61" hidden="1">250</definedName>
    <definedName name="solver_rhs4" localSheetId="8" hidden="1">250</definedName>
    <definedName name="solver_rhs4" localSheetId="62" hidden="1">250</definedName>
    <definedName name="solver_rhs4" localSheetId="63" hidden="1">250</definedName>
    <definedName name="solver_rhs4" localSheetId="64" hidden="1">250</definedName>
    <definedName name="solver_rhs4" localSheetId="65" hidden="1">250</definedName>
    <definedName name="solver_rhs4" localSheetId="66" hidden="1">250</definedName>
    <definedName name="solver_rhs4" localSheetId="67" hidden="1">250</definedName>
    <definedName name="solver_rhs4" localSheetId="68" hidden="1">250</definedName>
    <definedName name="solver_rhs4" localSheetId="69" hidden="1">250</definedName>
    <definedName name="solver_rhs4" localSheetId="70" hidden="1">250</definedName>
    <definedName name="solver_rhs4" localSheetId="71" hidden="1">250</definedName>
    <definedName name="solver_rhs4" localSheetId="9" hidden="1">250</definedName>
    <definedName name="solver_rhs4" localSheetId="72" hidden="1">250</definedName>
    <definedName name="solver_rhs4" localSheetId="10" hidden="1">250</definedName>
    <definedName name="solver_rhs4" localSheetId="11" hidden="1">250</definedName>
    <definedName name="solver_rhs5" localSheetId="3" hidden="1">10000000</definedName>
    <definedName name="solver_rhs5" localSheetId="12" hidden="1">10000000</definedName>
    <definedName name="solver_rhs5" localSheetId="13" hidden="1">10000000</definedName>
    <definedName name="solver_rhs5" localSheetId="14" hidden="1">10000000</definedName>
    <definedName name="solver_rhs5" localSheetId="15" hidden="1">10000000</definedName>
    <definedName name="solver_rhs5" localSheetId="16" hidden="1">10000000</definedName>
    <definedName name="solver_rhs5" localSheetId="17" hidden="1">10000000</definedName>
    <definedName name="solver_rhs5" localSheetId="18" hidden="1">10000000</definedName>
    <definedName name="solver_rhs5" localSheetId="19" hidden="1">10000000</definedName>
    <definedName name="solver_rhs5" localSheetId="20" hidden="1">10000000</definedName>
    <definedName name="solver_rhs5" localSheetId="21" hidden="1">10000000</definedName>
    <definedName name="solver_rhs5" localSheetId="4" hidden="1">10000000</definedName>
    <definedName name="solver_rhs5" localSheetId="22" hidden="1">10000000</definedName>
    <definedName name="solver_rhs5" localSheetId="23" hidden="1">10000000</definedName>
    <definedName name="solver_rhs5" localSheetId="24" hidden="1">10000000</definedName>
    <definedName name="solver_rhs5" localSheetId="25" hidden="1">10000000</definedName>
    <definedName name="solver_rhs5" localSheetId="26" hidden="1">10000000</definedName>
    <definedName name="solver_rhs5" localSheetId="27" hidden="1">10000000</definedName>
    <definedName name="solver_rhs5" localSheetId="28" hidden="1">10000000</definedName>
    <definedName name="solver_rhs5" localSheetId="29" hidden="1">10000000</definedName>
    <definedName name="solver_rhs5" localSheetId="30" hidden="1">10000000</definedName>
    <definedName name="solver_rhs5" localSheetId="31" hidden="1">10000000</definedName>
    <definedName name="solver_rhs5" localSheetId="5" hidden="1">10000000</definedName>
    <definedName name="solver_rhs5" localSheetId="32" hidden="1">10000000</definedName>
    <definedName name="solver_rhs5" localSheetId="33" hidden="1">10000000</definedName>
    <definedName name="solver_rhs5" localSheetId="34" hidden="1">10000000</definedName>
    <definedName name="solver_rhs5" localSheetId="35" hidden="1">10000000</definedName>
    <definedName name="solver_rhs5" localSheetId="36" hidden="1">10000000</definedName>
    <definedName name="solver_rhs5" localSheetId="37" hidden="1">10000000</definedName>
    <definedName name="solver_rhs5" localSheetId="38" hidden="1">10000000</definedName>
    <definedName name="solver_rhs5" localSheetId="39" hidden="1">10000000</definedName>
    <definedName name="solver_rhs5" localSheetId="40" hidden="1">10000000</definedName>
    <definedName name="solver_rhs5" localSheetId="41" hidden="1">10000000</definedName>
    <definedName name="solver_rhs5" localSheetId="6" hidden="1">10000000</definedName>
    <definedName name="solver_rhs5" localSheetId="42" hidden="1">10000000</definedName>
    <definedName name="solver_rhs5" localSheetId="43" hidden="1">10000000</definedName>
    <definedName name="solver_rhs5" localSheetId="44" hidden="1">10000000</definedName>
    <definedName name="solver_rhs5" localSheetId="45" hidden="1">10000000</definedName>
    <definedName name="solver_rhs5" localSheetId="46" hidden="1">10000000</definedName>
    <definedName name="solver_rhs5" localSheetId="47" hidden="1">10000000</definedName>
    <definedName name="solver_rhs5" localSheetId="48" hidden="1">10000000</definedName>
    <definedName name="solver_rhs5" localSheetId="49" hidden="1">10000000</definedName>
    <definedName name="solver_rhs5" localSheetId="50" hidden="1">10000000</definedName>
    <definedName name="solver_rhs5" localSheetId="51" hidden="1">10000000</definedName>
    <definedName name="solver_rhs5" localSheetId="7" hidden="1">10000000</definedName>
    <definedName name="solver_rhs5" localSheetId="52" hidden="1">10000000</definedName>
    <definedName name="solver_rhs5" localSheetId="53" hidden="1">10000000</definedName>
    <definedName name="solver_rhs5" localSheetId="54" hidden="1">10000000</definedName>
    <definedName name="solver_rhs5" localSheetId="55" hidden="1">10000000</definedName>
    <definedName name="solver_rhs5" localSheetId="56" hidden="1">10000000</definedName>
    <definedName name="solver_rhs5" localSheetId="57" hidden="1">10000000</definedName>
    <definedName name="solver_rhs5" localSheetId="58" hidden="1">10000000</definedName>
    <definedName name="solver_rhs5" localSheetId="59" hidden="1">10000000</definedName>
    <definedName name="solver_rhs5" localSheetId="60" hidden="1">10000000</definedName>
    <definedName name="solver_rhs5" localSheetId="61" hidden="1">10000000</definedName>
    <definedName name="solver_rhs5" localSheetId="8" hidden="1">10000000</definedName>
    <definedName name="solver_rhs5" localSheetId="62" hidden="1">10000000</definedName>
    <definedName name="solver_rhs5" localSheetId="63" hidden="1">10000000</definedName>
    <definedName name="solver_rhs5" localSheetId="64" hidden="1">10000000</definedName>
    <definedName name="solver_rhs5" localSheetId="65" hidden="1">10000000</definedName>
    <definedName name="solver_rhs5" localSheetId="66" hidden="1">10000000</definedName>
    <definedName name="solver_rhs5" localSheetId="67" hidden="1">10000000</definedName>
    <definedName name="solver_rhs5" localSheetId="68" hidden="1">10000000</definedName>
    <definedName name="solver_rhs5" localSheetId="69" hidden="1">10000000</definedName>
    <definedName name="solver_rhs5" localSheetId="70" hidden="1">10000000</definedName>
    <definedName name="solver_rhs5" localSheetId="71" hidden="1">10000000</definedName>
    <definedName name="solver_rhs5" localSheetId="9" hidden="1">10000000</definedName>
    <definedName name="solver_rhs5" localSheetId="72" hidden="1">10000000</definedName>
    <definedName name="solver_rhs5" localSheetId="10" hidden="1">10000000</definedName>
    <definedName name="solver_rhs5" localSheetId="11" hidden="1">10000000</definedName>
    <definedName name="solver_rhs6" localSheetId="3" hidden="1">2500000</definedName>
    <definedName name="solver_rhs6" localSheetId="12" hidden="1">2500000</definedName>
    <definedName name="solver_rhs6" localSheetId="13" hidden="1">2500000</definedName>
    <definedName name="solver_rhs6" localSheetId="14" hidden="1">2500000</definedName>
    <definedName name="solver_rhs6" localSheetId="15" hidden="1">2500000</definedName>
    <definedName name="solver_rhs6" localSheetId="16" hidden="1">2500000</definedName>
    <definedName name="solver_rhs6" localSheetId="17" hidden="1">2500000</definedName>
    <definedName name="solver_rhs6" localSheetId="18" hidden="1">2500000</definedName>
    <definedName name="solver_rhs6" localSheetId="19" hidden="1">2500000</definedName>
    <definedName name="solver_rhs6" localSheetId="20" hidden="1">2500000</definedName>
    <definedName name="solver_rhs6" localSheetId="21" hidden="1">2500000</definedName>
    <definedName name="solver_rhs6" localSheetId="4" hidden="1">2500000</definedName>
    <definedName name="solver_rhs6" localSheetId="22" hidden="1">2500000</definedName>
    <definedName name="solver_rhs6" localSheetId="23" hidden="1">2500000</definedName>
    <definedName name="solver_rhs6" localSheetId="24" hidden="1">2500000</definedName>
    <definedName name="solver_rhs6" localSheetId="25" hidden="1">2500000</definedName>
    <definedName name="solver_rhs6" localSheetId="26" hidden="1">2500000</definedName>
    <definedName name="solver_rhs6" localSheetId="27" hidden="1">2500000</definedName>
    <definedName name="solver_rhs6" localSheetId="28" hidden="1">2500000</definedName>
    <definedName name="solver_rhs6" localSheetId="29" hidden="1">2500000</definedName>
    <definedName name="solver_rhs6" localSheetId="30" hidden="1">2500000</definedName>
    <definedName name="solver_rhs6" localSheetId="31" hidden="1">2500000</definedName>
    <definedName name="solver_rhs6" localSheetId="5" hidden="1">2500000</definedName>
    <definedName name="solver_rhs6" localSheetId="32" hidden="1">2500000</definedName>
    <definedName name="solver_rhs6" localSheetId="33" hidden="1">2500000</definedName>
    <definedName name="solver_rhs6" localSheetId="34" hidden="1">2500000</definedName>
    <definedName name="solver_rhs6" localSheetId="35" hidden="1">2500000</definedName>
    <definedName name="solver_rhs6" localSheetId="36" hidden="1">2500000</definedName>
    <definedName name="solver_rhs6" localSheetId="37" hidden="1">2500000</definedName>
    <definedName name="solver_rhs6" localSheetId="38" hidden="1">2500000</definedName>
    <definedName name="solver_rhs6" localSheetId="39" hidden="1">2500000</definedName>
    <definedName name="solver_rhs6" localSheetId="40" hidden="1">2500000</definedName>
    <definedName name="solver_rhs6" localSheetId="41" hidden="1">2500000</definedName>
    <definedName name="solver_rhs6" localSheetId="6" hidden="1">2500000</definedName>
    <definedName name="solver_rhs6" localSheetId="42" hidden="1">2500000</definedName>
    <definedName name="solver_rhs6" localSheetId="43" hidden="1">2500000</definedName>
    <definedName name="solver_rhs6" localSheetId="44" hidden="1">2500000</definedName>
    <definedName name="solver_rhs6" localSheetId="45" hidden="1">2500000</definedName>
    <definedName name="solver_rhs6" localSheetId="46" hidden="1">2500000</definedName>
    <definedName name="solver_rhs6" localSheetId="47" hidden="1">2500000</definedName>
    <definedName name="solver_rhs6" localSheetId="48" hidden="1">2500000</definedName>
    <definedName name="solver_rhs6" localSheetId="49" hidden="1">2500000</definedName>
    <definedName name="solver_rhs6" localSheetId="50" hidden="1">2500000</definedName>
    <definedName name="solver_rhs6" localSheetId="51" hidden="1">2500000</definedName>
    <definedName name="solver_rhs6" localSheetId="7" hidden="1">2500000</definedName>
    <definedName name="solver_rhs6" localSheetId="52" hidden="1">2500000</definedName>
    <definedName name="solver_rhs6" localSheetId="53" hidden="1">2500000</definedName>
    <definedName name="solver_rhs6" localSheetId="54" hidden="1">2500000</definedName>
    <definedName name="solver_rhs6" localSheetId="55" hidden="1">2500000</definedName>
    <definedName name="solver_rhs6" localSheetId="56" hidden="1">2500000</definedName>
    <definedName name="solver_rhs6" localSheetId="57" hidden="1">2500000</definedName>
    <definedName name="solver_rhs6" localSheetId="58" hidden="1">2500000</definedName>
    <definedName name="solver_rhs6" localSheetId="59" hidden="1">2500000</definedName>
    <definedName name="solver_rhs6" localSheetId="60" hidden="1">2500000</definedName>
    <definedName name="solver_rhs6" localSheetId="61" hidden="1">2500000</definedName>
    <definedName name="solver_rhs6" localSheetId="8" hidden="1">2500000</definedName>
    <definedName name="solver_rhs6" localSheetId="62" hidden="1">2500000</definedName>
    <definedName name="solver_rhs6" localSheetId="63" hidden="1">2500000</definedName>
    <definedName name="solver_rhs6" localSheetId="64" hidden="1">2500000</definedName>
    <definedName name="solver_rhs6" localSheetId="65" hidden="1">2500000</definedName>
    <definedName name="solver_rhs6" localSheetId="66" hidden="1">2500000</definedName>
    <definedName name="solver_rhs6" localSheetId="67" hidden="1">2500000</definedName>
    <definedName name="solver_rhs6" localSheetId="68" hidden="1">2500000</definedName>
    <definedName name="solver_rhs6" localSheetId="69" hidden="1">2500000</definedName>
    <definedName name="solver_rhs6" localSheetId="70" hidden="1">2500000</definedName>
    <definedName name="solver_rhs6" localSheetId="71" hidden="1">2500000</definedName>
    <definedName name="solver_rhs6" localSheetId="9" hidden="1">2500000</definedName>
    <definedName name="solver_rhs6" localSheetId="72" hidden="1">2500000</definedName>
    <definedName name="solver_rhs6" localSheetId="10" hidden="1">2500000</definedName>
    <definedName name="solver_rhs6" localSheetId="11" hidden="1">2500000</definedName>
    <definedName name="solver_rlx" localSheetId="3" hidden="1">2</definedName>
    <definedName name="solver_rlx" localSheetId="12" hidden="1">2</definedName>
    <definedName name="solver_rlx" localSheetId="13" hidden="1">2</definedName>
    <definedName name="solver_rlx" localSheetId="14" hidden="1">2</definedName>
    <definedName name="solver_rlx" localSheetId="15" hidden="1">2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20" hidden="1">2</definedName>
    <definedName name="solver_rlx" localSheetId="21" hidden="1">2</definedName>
    <definedName name="solver_rlx" localSheetId="4" hidden="1">2</definedName>
    <definedName name="solver_rlx" localSheetId="22" hidden="1">2</definedName>
    <definedName name="solver_rlx" localSheetId="23" hidden="1">2</definedName>
    <definedName name="solver_rlx" localSheetId="24" hidden="1">2</definedName>
    <definedName name="solver_rlx" localSheetId="25" hidden="1">2</definedName>
    <definedName name="solver_rlx" localSheetId="26" hidden="1">2</definedName>
    <definedName name="solver_rlx" localSheetId="27" hidden="1">2</definedName>
    <definedName name="solver_rlx" localSheetId="28" hidden="1">2</definedName>
    <definedName name="solver_rlx" localSheetId="29" hidden="1">2</definedName>
    <definedName name="solver_rlx" localSheetId="30" hidden="1">2</definedName>
    <definedName name="solver_rlx" localSheetId="31" hidden="1">2</definedName>
    <definedName name="solver_rlx" localSheetId="5" hidden="1">2</definedName>
    <definedName name="solver_rlx" localSheetId="32" hidden="1">2</definedName>
    <definedName name="solver_rlx" localSheetId="33" hidden="1">2</definedName>
    <definedName name="solver_rlx" localSheetId="34" hidden="1">2</definedName>
    <definedName name="solver_rlx" localSheetId="35" hidden="1">2</definedName>
    <definedName name="solver_rlx" localSheetId="36" hidden="1">2</definedName>
    <definedName name="solver_rlx" localSheetId="37" hidden="1">2</definedName>
    <definedName name="solver_rlx" localSheetId="38" hidden="1">2</definedName>
    <definedName name="solver_rlx" localSheetId="39" hidden="1">2</definedName>
    <definedName name="solver_rlx" localSheetId="40" hidden="1">2</definedName>
    <definedName name="solver_rlx" localSheetId="41" hidden="1">2</definedName>
    <definedName name="solver_rlx" localSheetId="6" hidden="1">2</definedName>
    <definedName name="solver_rlx" localSheetId="42" hidden="1">2</definedName>
    <definedName name="solver_rlx" localSheetId="43" hidden="1">2</definedName>
    <definedName name="solver_rlx" localSheetId="44" hidden="1">2</definedName>
    <definedName name="solver_rlx" localSheetId="45" hidden="1">2</definedName>
    <definedName name="solver_rlx" localSheetId="46" hidden="1">2</definedName>
    <definedName name="solver_rlx" localSheetId="47" hidden="1">2</definedName>
    <definedName name="solver_rlx" localSheetId="48" hidden="1">2</definedName>
    <definedName name="solver_rlx" localSheetId="49" hidden="1">2</definedName>
    <definedName name="solver_rlx" localSheetId="50" hidden="1">2</definedName>
    <definedName name="solver_rlx" localSheetId="51" hidden="1">2</definedName>
    <definedName name="solver_rlx" localSheetId="7" hidden="1">2</definedName>
    <definedName name="solver_rlx" localSheetId="52" hidden="1">2</definedName>
    <definedName name="solver_rlx" localSheetId="53" hidden="1">2</definedName>
    <definedName name="solver_rlx" localSheetId="54" hidden="1">2</definedName>
    <definedName name="solver_rlx" localSheetId="55" hidden="1">2</definedName>
    <definedName name="solver_rlx" localSheetId="56" hidden="1">2</definedName>
    <definedName name="solver_rlx" localSheetId="57" hidden="1">2</definedName>
    <definedName name="solver_rlx" localSheetId="58" hidden="1">2</definedName>
    <definedName name="solver_rlx" localSheetId="59" hidden="1">2</definedName>
    <definedName name="solver_rlx" localSheetId="60" hidden="1">2</definedName>
    <definedName name="solver_rlx" localSheetId="61" hidden="1">2</definedName>
    <definedName name="solver_rlx" localSheetId="8" hidden="1">2</definedName>
    <definedName name="solver_rlx" localSheetId="62" hidden="1">2</definedName>
    <definedName name="solver_rlx" localSheetId="63" hidden="1">2</definedName>
    <definedName name="solver_rlx" localSheetId="64" hidden="1">2</definedName>
    <definedName name="solver_rlx" localSheetId="65" hidden="1">2</definedName>
    <definedName name="solver_rlx" localSheetId="66" hidden="1">2</definedName>
    <definedName name="solver_rlx" localSheetId="67" hidden="1">2</definedName>
    <definedName name="solver_rlx" localSheetId="68" hidden="1">2</definedName>
    <definedName name="solver_rlx" localSheetId="69" hidden="1">2</definedName>
    <definedName name="solver_rlx" localSheetId="70" hidden="1">2</definedName>
    <definedName name="solver_rlx" localSheetId="71" hidden="1">2</definedName>
    <definedName name="solver_rlx" localSheetId="9" hidden="1">2</definedName>
    <definedName name="solver_rlx" localSheetId="72" hidden="1">2</definedName>
    <definedName name="solver_rlx" localSheetId="10" hidden="1">2</definedName>
    <definedName name="solver_rlx" localSheetId="11" hidden="1">2</definedName>
    <definedName name="solver_rsd" localSheetId="3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rsd" localSheetId="21" hidden="1">0</definedName>
    <definedName name="solver_rsd" localSheetId="4" hidden="1">0</definedName>
    <definedName name="solver_rsd" localSheetId="22" hidden="1">0</definedName>
    <definedName name="solver_rsd" localSheetId="23" hidden="1">0</definedName>
    <definedName name="solver_rsd" localSheetId="24" hidden="1">0</definedName>
    <definedName name="solver_rsd" localSheetId="25" hidden="1">0</definedName>
    <definedName name="solver_rsd" localSheetId="26" hidden="1">0</definedName>
    <definedName name="solver_rsd" localSheetId="27" hidden="1">0</definedName>
    <definedName name="solver_rsd" localSheetId="28" hidden="1">0</definedName>
    <definedName name="solver_rsd" localSheetId="29" hidden="1">0</definedName>
    <definedName name="solver_rsd" localSheetId="30" hidden="1">0</definedName>
    <definedName name="solver_rsd" localSheetId="31" hidden="1">0</definedName>
    <definedName name="solver_rsd" localSheetId="5" hidden="1">0</definedName>
    <definedName name="solver_rsd" localSheetId="32" hidden="1">0</definedName>
    <definedName name="solver_rsd" localSheetId="33" hidden="1">0</definedName>
    <definedName name="solver_rsd" localSheetId="34" hidden="1">0</definedName>
    <definedName name="solver_rsd" localSheetId="35" hidden="1">0</definedName>
    <definedName name="solver_rsd" localSheetId="36" hidden="1">0</definedName>
    <definedName name="solver_rsd" localSheetId="37" hidden="1">0</definedName>
    <definedName name="solver_rsd" localSheetId="38" hidden="1">0</definedName>
    <definedName name="solver_rsd" localSheetId="39" hidden="1">0</definedName>
    <definedName name="solver_rsd" localSheetId="40" hidden="1">0</definedName>
    <definedName name="solver_rsd" localSheetId="41" hidden="1">0</definedName>
    <definedName name="solver_rsd" localSheetId="6" hidden="1">0</definedName>
    <definedName name="solver_rsd" localSheetId="42" hidden="1">0</definedName>
    <definedName name="solver_rsd" localSheetId="43" hidden="1">0</definedName>
    <definedName name="solver_rsd" localSheetId="44" hidden="1">0</definedName>
    <definedName name="solver_rsd" localSheetId="45" hidden="1">0</definedName>
    <definedName name="solver_rsd" localSheetId="46" hidden="1">0</definedName>
    <definedName name="solver_rsd" localSheetId="47" hidden="1">0</definedName>
    <definedName name="solver_rsd" localSheetId="48" hidden="1">0</definedName>
    <definedName name="solver_rsd" localSheetId="49" hidden="1">0</definedName>
    <definedName name="solver_rsd" localSheetId="50" hidden="1">0</definedName>
    <definedName name="solver_rsd" localSheetId="51" hidden="1">0</definedName>
    <definedName name="solver_rsd" localSheetId="7" hidden="1">0</definedName>
    <definedName name="solver_rsd" localSheetId="52" hidden="1">0</definedName>
    <definedName name="solver_rsd" localSheetId="53" hidden="1">0</definedName>
    <definedName name="solver_rsd" localSheetId="54" hidden="1">0</definedName>
    <definedName name="solver_rsd" localSheetId="55" hidden="1">0</definedName>
    <definedName name="solver_rsd" localSheetId="56" hidden="1">0</definedName>
    <definedName name="solver_rsd" localSheetId="57" hidden="1">0</definedName>
    <definedName name="solver_rsd" localSheetId="58" hidden="1">0</definedName>
    <definedName name="solver_rsd" localSheetId="59" hidden="1">0</definedName>
    <definedName name="solver_rsd" localSheetId="60" hidden="1">0</definedName>
    <definedName name="solver_rsd" localSheetId="61" hidden="1">0</definedName>
    <definedName name="solver_rsd" localSheetId="8" hidden="1">0</definedName>
    <definedName name="solver_rsd" localSheetId="62" hidden="1">0</definedName>
    <definedName name="solver_rsd" localSheetId="63" hidden="1">0</definedName>
    <definedName name="solver_rsd" localSheetId="64" hidden="1">0</definedName>
    <definedName name="solver_rsd" localSheetId="65" hidden="1">0</definedName>
    <definedName name="solver_rsd" localSheetId="66" hidden="1">0</definedName>
    <definedName name="solver_rsd" localSheetId="67" hidden="1">0</definedName>
    <definedName name="solver_rsd" localSheetId="68" hidden="1">0</definedName>
    <definedName name="solver_rsd" localSheetId="69" hidden="1">0</definedName>
    <definedName name="solver_rsd" localSheetId="70" hidden="1">0</definedName>
    <definedName name="solver_rsd" localSheetId="71" hidden="1">0</definedName>
    <definedName name="solver_rsd" localSheetId="9" hidden="1">0</definedName>
    <definedName name="solver_rsd" localSheetId="72" hidden="1">0</definedName>
    <definedName name="solver_rsd" localSheetId="10" hidden="1">0</definedName>
    <definedName name="solver_rsd" localSheetId="11" hidden="1">0</definedName>
    <definedName name="solver_scl" localSheetId="3" hidden="1">1</definedName>
    <definedName name="solver_scl" localSheetId="12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21" hidden="1">1</definedName>
    <definedName name="solver_scl" localSheetId="4" hidden="1">1</definedName>
    <definedName name="solver_scl" localSheetId="22" hidden="1">1</definedName>
    <definedName name="solver_scl" localSheetId="23" hidden="1">1</definedName>
    <definedName name="solver_scl" localSheetId="24" hidden="1">1</definedName>
    <definedName name="solver_scl" localSheetId="25" hidden="1">1</definedName>
    <definedName name="solver_scl" localSheetId="26" hidden="1">1</definedName>
    <definedName name="solver_scl" localSheetId="27" hidden="1">1</definedName>
    <definedName name="solver_scl" localSheetId="28" hidden="1">1</definedName>
    <definedName name="solver_scl" localSheetId="29" hidden="1">1</definedName>
    <definedName name="solver_scl" localSheetId="30" hidden="1">1</definedName>
    <definedName name="solver_scl" localSheetId="31" hidden="1">1</definedName>
    <definedName name="solver_scl" localSheetId="5" hidden="1">1</definedName>
    <definedName name="solver_scl" localSheetId="32" hidden="1">1</definedName>
    <definedName name="solver_scl" localSheetId="33" hidden="1">1</definedName>
    <definedName name="solver_scl" localSheetId="34" hidden="1">1</definedName>
    <definedName name="solver_scl" localSheetId="35" hidden="1">1</definedName>
    <definedName name="solver_scl" localSheetId="36" hidden="1">1</definedName>
    <definedName name="solver_scl" localSheetId="37" hidden="1">1</definedName>
    <definedName name="solver_scl" localSheetId="38" hidden="1">1</definedName>
    <definedName name="solver_scl" localSheetId="39" hidden="1">1</definedName>
    <definedName name="solver_scl" localSheetId="40" hidden="1">1</definedName>
    <definedName name="solver_scl" localSheetId="41" hidden="1">1</definedName>
    <definedName name="solver_scl" localSheetId="6" hidden="1">1</definedName>
    <definedName name="solver_scl" localSheetId="42" hidden="1">1</definedName>
    <definedName name="solver_scl" localSheetId="43" hidden="1">1</definedName>
    <definedName name="solver_scl" localSheetId="44" hidden="1">1</definedName>
    <definedName name="solver_scl" localSheetId="45" hidden="1">1</definedName>
    <definedName name="solver_scl" localSheetId="46" hidden="1">1</definedName>
    <definedName name="solver_scl" localSheetId="47" hidden="1">1</definedName>
    <definedName name="solver_scl" localSheetId="48" hidden="1">1</definedName>
    <definedName name="solver_scl" localSheetId="49" hidden="1">1</definedName>
    <definedName name="solver_scl" localSheetId="50" hidden="1">1</definedName>
    <definedName name="solver_scl" localSheetId="51" hidden="1">1</definedName>
    <definedName name="solver_scl" localSheetId="7" hidden="1">1</definedName>
    <definedName name="solver_scl" localSheetId="52" hidden="1">1</definedName>
    <definedName name="solver_scl" localSheetId="53" hidden="1">1</definedName>
    <definedName name="solver_scl" localSheetId="54" hidden="1">1</definedName>
    <definedName name="solver_scl" localSheetId="55" hidden="1">1</definedName>
    <definedName name="solver_scl" localSheetId="56" hidden="1">1</definedName>
    <definedName name="solver_scl" localSheetId="57" hidden="1">1</definedName>
    <definedName name="solver_scl" localSheetId="58" hidden="1">1</definedName>
    <definedName name="solver_scl" localSheetId="59" hidden="1">1</definedName>
    <definedName name="solver_scl" localSheetId="60" hidden="1">1</definedName>
    <definedName name="solver_scl" localSheetId="61" hidden="1">1</definedName>
    <definedName name="solver_scl" localSheetId="8" hidden="1">1</definedName>
    <definedName name="solver_scl" localSheetId="62" hidden="1">1</definedName>
    <definedName name="solver_scl" localSheetId="63" hidden="1">1</definedName>
    <definedName name="solver_scl" localSheetId="64" hidden="1">1</definedName>
    <definedName name="solver_scl" localSheetId="65" hidden="1">1</definedName>
    <definedName name="solver_scl" localSheetId="66" hidden="1">1</definedName>
    <definedName name="solver_scl" localSheetId="67" hidden="1">1</definedName>
    <definedName name="solver_scl" localSheetId="68" hidden="1">1</definedName>
    <definedName name="solver_scl" localSheetId="69" hidden="1">1</definedName>
    <definedName name="solver_scl" localSheetId="70" hidden="1">1</definedName>
    <definedName name="solver_scl" localSheetId="71" hidden="1">1</definedName>
    <definedName name="solver_scl" localSheetId="9" hidden="1">1</definedName>
    <definedName name="solver_scl" localSheetId="72" hidden="1">1</definedName>
    <definedName name="solver_scl" localSheetId="10" hidden="1">1</definedName>
    <definedName name="solver_scl" localSheetId="11" hidden="1">1</definedName>
    <definedName name="solver_sho" localSheetId="3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4" hidden="1">2</definedName>
    <definedName name="solver_sho" localSheetId="22" hidden="1">2</definedName>
    <definedName name="solver_sho" localSheetId="23" hidden="1">2</definedName>
    <definedName name="solver_sho" localSheetId="24" hidden="1">2</definedName>
    <definedName name="solver_sho" localSheetId="25" hidden="1">2</definedName>
    <definedName name="solver_sho" localSheetId="26" hidden="1">2</definedName>
    <definedName name="solver_sho" localSheetId="27" hidden="1">2</definedName>
    <definedName name="solver_sho" localSheetId="28" hidden="1">2</definedName>
    <definedName name="solver_sho" localSheetId="29" hidden="1">2</definedName>
    <definedName name="solver_sho" localSheetId="30" hidden="1">2</definedName>
    <definedName name="solver_sho" localSheetId="31" hidden="1">2</definedName>
    <definedName name="solver_sho" localSheetId="5" hidden="1">2</definedName>
    <definedName name="solver_sho" localSheetId="32" hidden="1">2</definedName>
    <definedName name="solver_sho" localSheetId="33" hidden="1">2</definedName>
    <definedName name="solver_sho" localSheetId="34" hidden="1">2</definedName>
    <definedName name="solver_sho" localSheetId="35" hidden="1">2</definedName>
    <definedName name="solver_sho" localSheetId="36" hidden="1">2</definedName>
    <definedName name="solver_sho" localSheetId="37" hidden="1">2</definedName>
    <definedName name="solver_sho" localSheetId="38" hidden="1">2</definedName>
    <definedName name="solver_sho" localSheetId="39" hidden="1">2</definedName>
    <definedName name="solver_sho" localSheetId="40" hidden="1">2</definedName>
    <definedName name="solver_sho" localSheetId="41" hidden="1">2</definedName>
    <definedName name="solver_sho" localSheetId="6" hidden="1">2</definedName>
    <definedName name="solver_sho" localSheetId="42" hidden="1">2</definedName>
    <definedName name="solver_sho" localSheetId="43" hidden="1">2</definedName>
    <definedName name="solver_sho" localSheetId="44" hidden="1">2</definedName>
    <definedName name="solver_sho" localSheetId="45" hidden="1">2</definedName>
    <definedName name="solver_sho" localSheetId="46" hidden="1">2</definedName>
    <definedName name="solver_sho" localSheetId="47" hidden="1">2</definedName>
    <definedName name="solver_sho" localSheetId="48" hidden="1">2</definedName>
    <definedName name="solver_sho" localSheetId="49" hidden="1">2</definedName>
    <definedName name="solver_sho" localSheetId="50" hidden="1">2</definedName>
    <definedName name="solver_sho" localSheetId="51" hidden="1">2</definedName>
    <definedName name="solver_sho" localSheetId="7" hidden="1">2</definedName>
    <definedName name="solver_sho" localSheetId="52" hidden="1">2</definedName>
    <definedName name="solver_sho" localSheetId="53" hidden="1">2</definedName>
    <definedName name="solver_sho" localSheetId="54" hidden="1">2</definedName>
    <definedName name="solver_sho" localSheetId="55" hidden="1">2</definedName>
    <definedName name="solver_sho" localSheetId="56" hidden="1">2</definedName>
    <definedName name="solver_sho" localSheetId="57" hidden="1">2</definedName>
    <definedName name="solver_sho" localSheetId="58" hidden="1">2</definedName>
    <definedName name="solver_sho" localSheetId="59" hidden="1">2</definedName>
    <definedName name="solver_sho" localSheetId="60" hidden="1">2</definedName>
    <definedName name="solver_sho" localSheetId="61" hidden="1">2</definedName>
    <definedName name="solver_sho" localSheetId="8" hidden="1">2</definedName>
    <definedName name="solver_sho" localSheetId="62" hidden="1">2</definedName>
    <definedName name="solver_sho" localSheetId="63" hidden="1">2</definedName>
    <definedName name="solver_sho" localSheetId="64" hidden="1">2</definedName>
    <definedName name="solver_sho" localSheetId="65" hidden="1">2</definedName>
    <definedName name="solver_sho" localSheetId="66" hidden="1">2</definedName>
    <definedName name="solver_sho" localSheetId="67" hidden="1">2</definedName>
    <definedName name="solver_sho" localSheetId="68" hidden="1">2</definedName>
    <definedName name="solver_sho" localSheetId="69" hidden="1">2</definedName>
    <definedName name="solver_sho" localSheetId="70" hidden="1">2</definedName>
    <definedName name="solver_sho" localSheetId="71" hidden="1">2</definedName>
    <definedName name="solver_sho" localSheetId="9" hidden="1">2</definedName>
    <definedName name="solver_sho" localSheetId="72" hidden="1">2</definedName>
    <definedName name="solver_sho" localSheetId="10" hidden="1">2</definedName>
    <definedName name="solver_sho" localSheetId="11" hidden="1">2</definedName>
    <definedName name="solver_ssz" localSheetId="3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ssz" localSheetId="21" hidden="1">100</definedName>
    <definedName name="solver_ssz" localSheetId="4" hidden="1">100</definedName>
    <definedName name="solver_ssz" localSheetId="22" hidden="1">100</definedName>
    <definedName name="solver_ssz" localSheetId="23" hidden="1">100</definedName>
    <definedName name="solver_ssz" localSheetId="24" hidden="1">100</definedName>
    <definedName name="solver_ssz" localSheetId="25" hidden="1">100</definedName>
    <definedName name="solver_ssz" localSheetId="26" hidden="1">100</definedName>
    <definedName name="solver_ssz" localSheetId="27" hidden="1">100</definedName>
    <definedName name="solver_ssz" localSheetId="28" hidden="1">100</definedName>
    <definedName name="solver_ssz" localSheetId="29" hidden="1">100</definedName>
    <definedName name="solver_ssz" localSheetId="30" hidden="1">100</definedName>
    <definedName name="solver_ssz" localSheetId="31" hidden="1">100</definedName>
    <definedName name="solver_ssz" localSheetId="5" hidden="1">100</definedName>
    <definedName name="solver_ssz" localSheetId="32" hidden="1">100</definedName>
    <definedName name="solver_ssz" localSheetId="33" hidden="1">100</definedName>
    <definedName name="solver_ssz" localSheetId="34" hidden="1">100</definedName>
    <definedName name="solver_ssz" localSheetId="35" hidden="1">100</definedName>
    <definedName name="solver_ssz" localSheetId="36" hidden="1">100</definedName>
    <definedName name="solver_ssz" localSheetId="37" hidden="1">100</definedName>
    <definedName name="solver_ssz" localSheetId="38" hidden="1">100</definedName>
    <definedName name="solver_ssz" localSheetId="39" hidden="1">100</definedName>
    <definedName name="solver_ssz" localSheetId="40" hidden="1">100</definedName>
    <definedName name="solver_ssz" localSheetId="41" hidden="1">100</definedName>
    <definedName name="solver_ssz" localSheetId="6" hidden="1">100</definedName>
    <definedName name="solver_ssz" localSheetId="42" hidden="1">100</definedName>
    <definedName name="solver_ssz" localSheetId="43" hidden="1">100</definedName>
    <definedName name="solver_ssz" localSheetId="44" hidden="1">100</definedName>
    <definedName name="solver_ssz" localSheetId="45" hidden="1">100</definedName>
    <definedName name="solver_ssz" localSheetId="46" hidden="1">100</definedName>
    <definedName name="solver_ssz" localSheetId="47" hidden="1">100</definedName>
    <definedName name="solver_ssz" localSheetId="48" hidden="1">100</definedName>
    <definedName name="solver_ssz" localSheetId="49" hidden="1">100</definedName>
    <definedName name="solver_ssz" localSheetId="50" hidden="1">100</definedName>
    <definedName name="solver_ssz" localSheetId="51" hidden="1">100</definedName>
    <definedName name="solver_ssz" localSheetId="7" hidden="1">100</definedName>
    <definedName name="solver_ssz" localSheetId="52" hidden="1">100</definedName>
    <definedName name="solver_ssz" localSheetId="53" hidden="1">100</definedName>
    <definedName name="solver_ssz" localSheetId="54" hidden="1">100</definedName>
    <definedName name="solver_ssz" localSheetId="55" hidden="1">100</definedName>
    <definedName name="solver_ssz" localSheetId="56" hidden="1">100</definedName>
    <definedName name="solver_ssz" localSheetId="57" hidden="1">100</definedName>
    <definedName name="solver_ssz" localSheetId="58" hidden="1">100</definedName>
    <definedName name="solver_ssz" localSheetId="59" hidden="1">100</definedName>
    <definedName name="solver_ssz" localSheetId="60" hidden="1">100</definedName>
    <definedName name="solver_ssz" localSheetId="61" hidden="1">100</definedName>
    <definedName name="solver_ssz" localSheetId="8" hidden="1">100</definedName>
    <definedName name="solver_ssz" localSheetId="62" hidden="1">100</definedName>
    <definedName name="solver_ssz" localSheetId="63" hidden="1">100</definedName>
    <definedName name="solver_ssz" localSheetId="64" hidden="1">100</definedName>
    <definedName name="solver_ssz" localSheetId="65" hidden="1">100</definedName>
    <definedName name="solver_ssz" localSheetId="66" hidden="1">100</definedName>
    <definedName name="solver_ssz" localSheetId="67" hidden="1">100</definedName>
    <definedName name="solver_ssz" localSheetId="68" hidden="1">100</definedName>
    <definedName name="solver_ssz" localSheetId="69" hidden="1">100</definedName>
    <definedName name="solver_ssz" localSheetId="70" hidden="1">100</definedName>
    <definedName name="solver_ssz" localSheetId="71" hidden="1">100</definedName>
    <definedName name="solver_ssz" localSheetId="9" hidden="1">100</definedName>
    <definedName name="solver_ssz" localSheetId="72" hidden="1">100</definedName>
    <definedName name="solver_ssz" localSheetId="10" hidden="1">100</definedName>
    <definedName name="solver_ssz" localSheetId="11" hidden="1">100</definedName>
    <definedName name="solver_tim" localSheetId="3" hidden="1">2147483647</definedName>
    <definedName name="solver_tim" localSheetId="12" hidden="1">2147483647</definedName>
    <definedName name="solver_tim" localSheetId="13" hidden="1">2147483647</definedName>
    <definedName name="solver_tim" localSheetId="14" hidden="1">2147483647</definedName>
    <definedName name="solver_tim" localSheetId="15" hidden="1">2147483647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20" hidden="1">2147483647</definedName>
    <definedName name="solver_tim" localSheetId="21" hidden="1">2147483647</definedName>
    <definedName name="solver_tim" localSheetId="4" hidden="1">2147483647</definedName>
    <definedName name="solver_tim" localSheetId="22" hidden="1">2147483647</definedName>
    <definedName name="solver_tim" localSheetId="23" hidden="1">2147483647</definedName>
    <definedName name="solver_tim" localSheetId="24" hidden="1">2147483647</definedName>
    <definedName name="solver_tim" localSheetId="25" hidden="1">2147483647</definedName>
    <definedName name="solver_tim" localSheetId="26" hidden="1">2147483647</definedName>
    <definedName name="solver_tim" localSheetId="27" hidden="1">2147483647</definedName>
    <definedName name="solver_tim" localSheetId="28" hidden="1">2147483647</definedName>
    <definedName name="solver_tim" localSheetId="29" hidden="1">2147483647</definedName>
    <definedName name="solver_tim" localSheetId="30" hidden="1">2147483647</definedName>
    <definedName name="solver_tim" localSheetId="31" hidden="1">2147483647</definedName>
    <definedName name="solver_tim" localSheetId="5" hidden="1">2147483647</definedName>
    <definedName name="solver_tim" localSheetId="32" hidden="1">2147483647</definedName>
    <definedName name="solver_tim" localSheetId="33" hidden="1">2147483647</definedName>
    <definedName name="solver_tim" localSheetId="34" hidden="1">2147483647</definedName>
    <definedName name="solver_tim" localSheetId="35" hidden="1">2147483647</definedName>
    <definedName name="solver_tim" localSheetId="36" hidden="1">2147483647</definedName>
    <definedName name="solver_tim" localSheetId="37" hidden="1">2147483647</definedName>
    <definedName name="solver_tim" localSheetId="38" hidden="1">2147483647</definedName>
    <definedName name="solver_tim" localSheetId="39" hidden="1">2147483647</definedName>
    <definedName name="solver_tim" localSheetId="40" hidden="1">2147483647</definedName>
    <definedName name="solver_tim" localSheetId="41" hidden="1">2147483647</definedName>
    <definedName name="solver_tim" localSheetId="6" hidden="1">2147483647</definedName>
    <definedName name="solver_tim" localSheetId="42" hidden="1">2147483647</definedName>
    <definedName name="solver_tim" localSheetId="43" hidden="1">2147483647</definedName>
    <definedName name="solver_tim" localSheetId="44" hidden="1">2147483647</definedName>
    <definedName name="solver_tim" localSheetId="45" hidden="1">2147483647</definedName>
    <definedName name="solver_tim" localSheetId="46" hidden="1">2147483647</definedName>
    <definedName name="solver_tim" localSheetId="47" hidden="1">2147483647</definedName>
    <definedName name="solver_tim" localSheetId="48" hidden="1">2147483647</definedName>
    <definedName name="solver_tim" localSheetId="49" hidden="1">2147483647</definedName>
    <definedName name="solver_tim" localSheetId="50" hidden="1">2147483647</definedName>
    <definedName name="solver_tim" localSheetId="51" hidden="1">2147483647</definedName>
    <definedName name="solver_tim" localSheetId="7" hidden="1">2147483647</definedName>
    <definedName name="solver_tim" localSheetId="52" hidden="1">2147483647</definedName>
    <definedName name="solver_tim" localSheetId="53" hidden="1">2147483647</definedName>
    <definedName name="solver_tim" localSheetId="54" hidden="1">2147483647</definedName>
    <definedName name="solver_tim" localSheetId="55" hidden="1">2147483647</definedName>
    <definedName name="solver_tim" localSheetId="56" hidden="1">2147483647</definedName>
    <definedName name="solver_tim" localSheetId="57" hidden="1">2147483647</definedName>
    <definedName name="solver_tim" localSheetId="58" hidden="1">2147483647</definedName>
    <definedName name="solver_tim" localSheetId="59" hidden="1">2147483647</definedName>
    <definedName name="solver_tim" localSheetId="60" hidden="1">2147483647</definedName>
    <definedName name="solver_tim" localSheetId="61" hidden="1">2147483647</definedName>
    <definedName name="solver_tim" localSheetId="8" hidden="1">2147483647</definedName>
    <definedName name="solver_tim" localSheetId="62" hidden="1">2147483647</definedName>
    <definedName name="solver_tim" localSheetId="63" hidden="1">2147483647</definedName>
    <definedName name="solver_tim" localSheetId="64" hidden="1">2147483647</definedName>
    <definedName name="solver_tim" localSheetId="65" hidden="1">2147483647</definedName>
    <definedName name="solver_tim" localSheetId="66" hidden="1">2147483647</definedName>
    <definedName name="solver_tim" localSheetId="67" hidden="1">2147483647</definedName>
    <definedName name="solver_tim" localSheetId="68" hidden="1">2147483647</definedName>
    <definedName name="solver_tim" localSheetId="69" hidden="1">2147483647</definedName>
    <definedName name="solver_tim" localSheetId="70" hidden="1">2147483647</definedName>
    <definedName name="solver_tim" localSheetId="71" hidden="1">2147483647</definedName>
    <definedName name="solver_tim" localSheetId="9" hidden="1">2147483647</definedName>
    <definedName name="solver_tim" localSheetId="72" hidden="1">2147483647</definedName>
    <definedName name="solver_tim" localSheetId="10" hidden="1">2147483647</definedName>
    <definedName name="solver_tim" localSheetId="11" hidden="1">2147483647</definedName>
    <definedName name="solver_tol" localSheetId="3" hidden="1">0.01</definedName>
    <definedName name="solver_tol" localSheetId="12" hidden="1">0.01</definedName>
    <definedName name="solver_tol" localSheetId="13" hidden="1">0.01</definedName>
    <definedName name="solver_tol" localSheetId="14" hidden="1">0.01</definedName>
    <definedName name="solver_tol" localSheetId="15" hidden="1">0.01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20" hidden="1">0.01</definedName>
    <definedName name="solver_tol" localSheetId="21" hidden="1">0.01</definedName>
    <definedName name="solver_tol" localSheetId="4" hidden="1">0.01</definedName>
    <definedName name="solver_tol" localSheetId="22" hidden="1">0.01</definedName>
    <definedName name="solver_tol" localSheetId="23" hidden="1">0.01</definedName>
    <definedName name="solver_tol" localSheetId="24" hidden="1">0.01</definedName>
    <definedName name="solver_tol" localSheetId="25" hidden="1">0.01</definedName>
    <definedName name="solver_tol" localSheetId="26" hidden="1">0.01</definedName>
    <definedName name="solver_tol" localSheetId="27" hidden="1">0.01</definedName>
    <definedName name="solver_tol" localSheetId="28" hidden="1">0.01</definedName>
    <definedName name="solver_tol" localSheetId="29" hidden="1">0.01</definedName>
    <definedName name="solver_tol" localSheetId="30" hidden="1">0.01</definedName>
    <definedName name="solver_tol" localSheetId="31" hidden="1">0.01</definedName>
    <definedName name="solver_tol" localSheetId="5" hidden="1">0.01</definedName>
    <definedName name="solver_tol" localSheetId="32" hidden="1">0.01</definedName>
    <definedName name="solver_tol" localSheetId="33" hidden="1">0.01</definedName>
    <definedName name="solver_tol" localSheetId="34" hidden="1">0.01</definedName>
    <definedName name="solver_tol" localSheetId="35" hidden="1">0.01</definedName>
    <definedName name="solver_tol" localSheetId="36" hidden="1">0.01</definedName>
    <definedName name="solver_tol" localSheetId="37" hidden="1">0.01</definedName>
    <definedName name="solver_tol" localSheetId="38" hidden="1">0.01</definedName>
    <definedName name="solver_tol" localSheetId="39" hidden="1">0.01</definedName>
    <definedName name="solver_tol" localSheetId="40" hidden="1">0.01</definedName>
    <definedName name="solver_tol" localSheetId="41" hidden="1">0.01</definedName>
    <definedName name="solver_tol" localSheetId="6" hidden="1">0.01</definedName>
    <definedName name="solver_tol" localSheetId="42" hidden="1">0.01</definedName>
    <definedName name="solver_tol" localSheetId="43" hidden="1">0.01</definedName>
    <definedName name="solver_tol" localSheetId="44" hidden="1">0.01</definedName>
    <definedName name="solver_tol" localSheetId="45" hidden="1">0.01</definedName>
    <definedName name="solver_tol" localSheetId="46" hidden="1">0.01</definedName>
    <definedName name="solver_tol" localSheetId="47" hidden="1">0.01</definedName>
    <definedName name="solver_tol" localSheetId="48" hidden="1">0.01</definedName>
    <definedName name="solver_tol" localSheetId="49" hidden="1">0.01</definedName>
    <definedName name="solver_tol" localSheetId="50" hidden="1">0.01</definedName>
    <definedName name="solver_tol" localSheetId="51" hidden="1">0.01</definedName>
    <definedName name="solver_tol" localSheetId="7" hidden="1">0.01</definedName>
    <definedName name="solver_tol" localSheetId="52" hidden="1">0.01</definedName>
    <definedName name="solver_tol" localSheetId="53" hidden="1">0.01</definedName>
    <definedName name="solver_tol" localSheetId="54" hidden="1">0.01</definedName>
    <definedName name="solver_tol" localSheetId="55" hidden="1">0.01</definedName>
    <definedName name="solver_tol" localSheetId="56" hidden="1">0.01</definedName>
    <definedName name="solver_tol" localSheetId="57" hidden="1">0.01</definedName>
    <definedName name="solver_tol" localSheetId="58" hidden="1">0.01</definedName>
    <definedName name="solver_tol" localSheetId="59" hidden="1">0.01</definedName>
    <definedName name="solver_tol" localSheetId="60" hidden="1">0.01</definedName>
    <definedName name="solver_tol" localSheetId="61" hidden="1">0.01</definedName>
    <definedName name="solver_tol" localSheetId="8" hidden="1">0.01</definedName>
    <definedName name="solver_tol" localSheetId="62" hidden="1">0.01</definedName>
    <definedName name="solver_tol" localSheetId="63" hidden="1">0.01</definedName>
    <definedName name="solver_tol" localSheetId="64" hidden="1">0.01</definedName>
    <definedName name="solver_tol" localSheetId="65" hidden="1">0.01</definedName>
    <definedName name="solver_tol" localSheetId="66" hidden="1">0.01</definedName>
    <definedName name="solver_tol" localSheetId="67" hidden="1">0.01</definedName>
    <definedName name="solver_tol" localSheetId="68" hidden="1">0.01</definedName>
    <definedName name="solver_tol" localSheetId="69" hidden="1">0.01</definedName>
    <definedName name="solver_tol" localSheetId="70" hidden="1">0.01</definedName>
    <definedName name="solver_tol" localSheetId="71" hidden="1">0.01</definedName>
    <definedName name="solver_tol" localSheetId="9" hidden="1">0.01</definedName>
    <definedName name="solver_tol" localSheetId="72" hidden="1">0.01</definedName>
    <definedName name="solver_tol" localSheetId="10" hidden="1">0.01</definedName>
    <definedName name="solver_tol" localSheetId="11" hidden="1">0.01</definedName>
    <definedName name="solver_typ" localSheetId="3" hidden="1">1</definedName>
    <definedName name="solver_typ" localSheetId="12" hidden="1">1</definedName>
    <definedName name="solver_typ" localSheetId="13" hidden="1">1</definedName>
    <definedName name="solver_typ" localSheetId="14" hidden="1">1</definedName>
    <definedName name="solver_typ" localSheetId="15" hidden="1">1</definedName>
    <definedName name="solver_typ" localSheetId="16" hidden="1">1</definedName>
    <definedName name="solver_typ" localSheetId="17" hidden="1">1</definedName>
    <definedName name="solver_typ" localSheetId="18" hidden="1">1</definedName>
    <definedName name="solver_typ" localSheetId="19" hidden="1">1</definedName>
    <definedName name="solver_typ" localSheetId="20" hidden="1">1</definedName>
    <definedName name="solver_typ" localSheetId="21" hidden="1">1</definedName>
    <definedName name="solver_typ" localSheetId="4" hidden="1">1</definedName>
    <definedName name="solver_typ" localSheetId="22" hidden="1">1</definedName>
    <definedName name="solver_typ" localSheetId="23" hidden="1">1</definedName>
    <definedName name="solver_typ" localSheetId="24" hidden="1">1</definedName>
    <definedName name="solver_typ" localSheetId="25" hidden="1">1</definedName>
    <definedName name="solver_typ" localSheetId="26" hidden="1">1</definedName>
    <definedName name="solver_typ" localSheetId="27" hidden="1">1</definedName>
    <definedName name="solver_typ" localSheetId="28" hidden="1">1</definedName>
    <definedName name="solver_typ" localSheetId="29" hidden="1">1</definedName>
    <definedName name="solver_typ" localSheetId="30" hidden="1">1</definedName>
    <definedName name="solver_typ" localSheetId="31" hidden="1">1</definedName>
    <definedName name="solver_typ" localSheetId="5" hidden="1">1</definedName>
    <definedName name="solver_typ" localSheetId="32" hidden="1">1</definedName>
    <definedName name="solver_typ" localSheetId="33" hidden="1">1</definedName>
    <definedName name="solver_typ" localSheetId="34" hidden="1">1</definedName>
    <definedName name="solver_typ" localSheetId="35" hidden="1">1</definedName>
    <definedName name="solver_typ" localSheetId="36" hidden="1">1</definedName>
    <definedName name="solver_typ" localSheetId="37" hidden="1">1</definedName>
    <definedName name="solver_typ" localSheetId="38" hidden="1">1</definedName>
    <definedName name="solver_typ" localSheetId="39" hidden="1">1</definedName>
    <definedName name="solver_typ" localSheetId="40" hidden="1">1</definedName>
    <definedName name="solver_typ" localSheetId="41" hidden="1">1</definedName>
    <definedName name="solver_typ" localSheetId="6" hidden="1">1</definedName>
    <definedName name="solver_typ" localSheetId="42" hidden="1">1</definedName>
    <definedName name="solver_typ" localSheetId="43" hidden="1">1</definedName>
    <definedName name="solver_typ" localSheetId="44" hidden="1">1</definedName>
    <definedName name="solver_typ" localSheetId="45" hidden="1">1</definedName>
    <definedName name="solver_typ" localSheetId="46" hidden="1">1</definedName>
    <definedName name="solver_typ" localSheetId="47" hidden="1">1</definedName>
    <definedName name="solver_typ" localSheetId="48" hidden="1">1</definedName>
    <definedName name="solver_typ" localSheetId="49" hidden="1">1</definedName>
    <definedName name="solver_typ" localSheetId="50" hidden="1">1</definedName>
    <definedName name="solver_typ" localSheetId="51" hidden="1">1</definedName>
    <definedName name="solver_typ" localSheetId="7" hidden="1">1</definedName>
    <definedName name="solver_typ" localSheetId="52" hidden="1">1</definedName>
    <definedName name="solver_typ" localSheetId="53" hidden="1">1</definedName>
    <definedName name="solver_typ" localSheetId="54" hidden="1">1</definedName>
    <definedName name="solver_typ" localSheetId="55" hidden="1">1</definedName>
    <definedName name="solver_typ" localSheetId="56" hidden="1">1</definedName>
    <definedName name="solver_typ" localSheetId="57" hidden="1">1</definedName>
    <definedName name="solver_typ" localSheetId="58" hidden="1">1</definedName>
    <definedName name="solver_typ" localSheetId="59" hidden="1">1</definedName>
    <definedName name="solver_typ" localSheetId="60" hidden="1">1</definedName>
    <definedName name="solver_typ" localSheetId="61" hidden="1">1</definedName>
    <definedName name="solver_typ" localSheetId="8" hidden="1">1</definedName>
    <definedName name="solver_typ" localSheetId="62" hidden="1">1</definedName>
    <definedName name="solver_typ" localSheetId="63" hidden="1">1</definedName>
    <definedName name="solver_typ" localSheetId="64" hidden="1">1</definedName>
    <definedName name="solver_typ" localSheetId="65" hidden="1">1</definedName>
    <definedName name="solver_typ" localSheetId="66" hidden="1">1</definedName>
    <definedName name="solver_typ" localSheetId="67" hidden="1">1</definedName>
    <definedName name="solver_typ" localSheetId="68" hidden="1">1</definedName>
    <definedName name="solver_typ" localSheetId="69" hidden="1">1</definedName>
    <definedName name="solver_typ" localSheetId="70" hidden="1">1</definedName>
    <definedName name="solver_typ" localSheetId="71" hidden="1">1</definedName>
    <definedName name="solver_typ" localSheetId="9" hidden="1">1</definedName>
    <definedName name="solver_typ" localSheetId="72" hidden="1">1</definedName>
    <definedName name="solver_typ" localSheetId="10" hidden="1">1</definedName>
    <definedName name="solver_typ" localSheetId="11" hidden="1">1</definedName>
    <definedName name="solver_val" localSheetId="3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4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25" hidden="1">0</definedName>
    <definedName name="solver_val" localSheetId="26" hidden="1">0</definedName>
    <definedName name="solver_val" localSheetId="27" hidden="1">0</definedName>
    <definedName name="solver_val" localSheetId="28" hidden="1">0</definedName>
    <definedName name="solver_val" localSheetId="29" hidden="1">0</definedName>
    <definedName name="solver_val" localSheetId="30" hidden="1">0</definedName>
    <definedName name="solver_val" localSheetId="31" hidden="1">0</definedName>
    <definedName name="solver_val" localSheetId="5" hidden="1">0</definedName>
    <definedName name="solver_val" localSheetId="32" hidden="1">0</definedName>
    <definedName name="solver_val" localSheetId="33" hidden="1">0</definedName>
    <definedName name="solver_val" localSheetId="34" hidden="1">0</definedName>
    <definedName name="solver_val" localSheetId="35" hidden="1">0</definedName>
    <definedName name="solver_val" localSheetId="36" hidden="1">0</definedName>
    <definedName name="solver_val" localSheetId="37" hidden="1">0</definedName>
    <definedName name="solver_val" localSheetId="38" hidden="1">0</definedName>
    <definedName name="solver_val" localSheetId="39" hidden="1">0</definedName>
    <definedName name="solver_val" localSheetId="40" hidden="1">0</definedName>
    <definedName name="solver_val" localSheetId="41" hidden="1">0</definedName>
    <definedName name="solver_val" localSheetId="6" hidden="1">0</definedName>
    <definedName name="solver_val" localSheetId="42" hidden="1">0</definedName>
    <definedName name="solver_val" localSheetId="43" hidden="1">0</definedName>
    <definedName name="solver_val" localSheetId="44" hidden="1">0</definedName>
    <definedName name="solver_val" localSheetId="45" hidden="1">0</definedName>
    <definedName name="solver_val" localSheetId="46" hidden="1">0</definedName>
    <definedName name="solver_val" localSheetId="47" hidden="1">0</definedName>
    <definedName name="solver_val" localSheetId="48" hidden="1">0</definedName>
    <definedName name="solver_val" localSheetId="49" hidden="1">0</definedName>
    <definedName name="solver_val" localSheetId="50" hidden="1">0</definedName>
    <definedName name="solver_val" localSheetId="51" hidden="1">0</definedName>
    <definedName name="solver_val" localSheetId="7" hidden="1">0</definedName>
    <definedName name="solver_val" localSheetId="52" hidden="1">0</definedName>
    <definedName name="solver_val" localSheetId="53" hidden="1">0</definedName>
    <definedName name="solver_val" localSheetId="54" hidden="1">0</definedName>
    <definedName name="solver_val" localSheetId="55" hidden="1">0</definedName>
    <definedName name="solver_val" localSheetId="56" hidden="1">0</definedName>
    <definedName name="solver_val" localSheetId="57" hidden="1">0</definedName>
    <definedName name="solver_val" localSheetId="58" hidden="1">0</definedName>
    <definedName name="solver_val" localSheetId="59" hidden="1">0</definedName>
    <definedName name="solver_val" localSheetId="60" hidden="1">0</definedName>
    <definedName name="solver_val" localSheetId="61" hidden="1">0</definedName>
    <definedName name="solver_val" localSheetId="8" hidden="1">0</definedName>
    <definedName name="solver_val" localSheetId="62" hidden="1">0</definedName>
    <definedName name="solver_val" localSheetId="63" hidden="1">0</definedName>
    <definedName name="solver_val" localSheetId="64" hidden="1">0</definedName>
    <definedName name="solver_val" localSheetId="65" hidden="1">0</definedName>
    <definedName name="solver_val" localSheetId="66" hidden="1">0</definedName>
    <definedName name="solver_val" localSheetId="67" hidden="1">0</definedName>
    <definedName name="solver_val" localSheetId="68" hidden="1">0</definedName>
    <definedName name="solver_val" localSheetId="69" hidden="1">0</definedName>
    <definedName name="solver_val" localSheetId="70" hidden="1">0</definedName>
    <definedName name="solver_val" localSheetId="71" hidden="1">0</definedName>
    <definedName name="solver_val" localSheetId="9" hidden="1">0</definedName>
    <definedName name="solver_val" localSheetId="72" hidden="1">0</definedName>
    <definedName name="solver_val" localSheetId="10" hidden="1">0</definedName>
    <definedName name="solver_val" localSheetId="11" hidden="1">0</definedName>
    <definedName name="solver_ver" localSheetId="3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4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25" hidden="1">3</definedName>
    <definedName name="solver_ver" localSheetId="26" hidden="1">3</definedName>
    <definedName name="solver_ver" localSheetId="27" hidden="1">3</definedName>
    <definedName name="solver_ver" localSheetId="28" hidden="1">3</definedName>
    <definedName name="solver_ver" localSheetId="29" hidden="1">3</definedName>
    <definedName name="solver_ver" localSheetId="30" hidden="1">3</definedName>
    <definedName name="solver_ver" localSheetId="31" hidden="1">3</definedName>
    <definedName name="solver_ver" localSheetId="5" hidden="1">3</definedName>
    <definedName name="solver_ver" localSheetId="32" hidden="1">3</definedName>
    <definedName name="solver_ver" localSheetId="33" hidden="1">3</definedName>
    <definedName name="solver_ver" localSheetId="34" hidden="1">3</definedName>
    <definedName name="solver_ver" localSheetId="35" hidden="1">3</definedName>
    <definedName name="solver_ver" localSheetId="36" hidden="1">3</definedName>
    <definedName name="solver_ver" localSheetId="37" hidden="1">3</definedName>
    <definedName name="solver_ver" localSheetId="38" hidden="1">3</definedName>
    <definedName name="solver_ver" localSheetId="39" hidden="1">3</definedName>
    <definedName name="solver_ver" localSheetId="40" hidden="1">3</definedName>
    <definedName name="solver_ver" localSheetId="41" hidden="1">3</definedName>
    <definedName name="solver_ver" localSheetId="6" hidden="1">3</definedName>
    <definedName name="solver_ver" localSheetId="42" hidden="1">3</definedName>
    <definedName name="solver_ver" localSheetId="43" hidden="1">3</definedName>
    <definedName name="solver_ver" localSheetId="44" hidden="1">3</definedName>
    <definedName name="solver_ver" localSheetId="45" hidden="1">3</definedName>
    <definedName name="solver_ver" localSheetId="46" hidden="1">3</definedName>
    <definedName name="solver_ver" localSheetId="47" hidden="1">3</definedName>
    <definedName name="solver_ver" localSheetId="48" hidden="1">3</definedName>
    <definedName name="solver_ver" localSheetId="49" hidden="1">3</definedName>
    <definedName name="solver_ver" localSheetId="50" hidden="1">3</definedName>
    <definedName name="solver_ver" localSheetId="51" hidden="1">3</definedName>
    <definedName name="solver_ver" localSheetId="7" hidden="1">3</definedName>
    <definedName name="solver_ver" localSheetId="52" hidden="1">3</definedName>
    <definedName name="solver_ver" localSheetId="53" hidden="1">3</definedName>
    <definedName name="solver_ver" localSheetId="54" hidden="1">3</definedName>
    <definedName name="solver_ver" localSheetId="55" hidden="1">3</definedName>
    <definedName name="solver_ver" localSheetId="56" hidden="1">3</definedName>
    <definedName name="solver_ver" localSheetId="57" hidden="1">3</definedName>
    <definedName name="solver_ver" localSheetId="58" hidden="1">3</definedName>
    <definedName name="solver_ver" localSheetId="59" hidden="1">3</definedName>
    <definedName name="solver_ver" localSheetId="60" hidden="1">3</definedName>
    <definedName name="solver_ver" localSheetId="61" hidden="1">3</definedName>
    <definedName name="solver_ver" localSheetId="8" hidden="1">3</definedName>
    <definedName name="solver_ver" localSheetId="62" hidden="1">3</definedName>
    <definedName name="solver_ver" localSheetId="63" hidden="1">3</definedName>
    <definedName name="solver_ver" localSheetId="64" hidden="1">3</definedName>
    <definedName name="solver_ver" localSheetId="65" hidden="1">3</definedName>
    <definedName name="solver_ver" localSheetId="66" hidden="1">3</definedName>
    <definedName name="solver_ver" localSheetId="67" hidden="1">3</definedName>
    <definedName name="solver_ver" localSheetId="68" hidden="1">3</definedName>
    <definedName name="solver_ver" localSheetId="69" hidden="1">3</definedName>
    <definedName name="solver_ver" localSheetId="70" hidden="1">3</definedName>
    <definedName name="solver_ver" localSheetId="71" hidden="1">3</definedName>
    <definedName name="solver_ver" localSheetId="9" hidden="1">3</definedName>
    <definedName name="solver_ver" localSheetId="72" hidden="1">3</definedName>
    <definedName name="solver_ver" localSheetId="10" hidden="1">3</definedName>
    <definedName name="solver_ver" localSheetId="11" hidden="1">3</definedName>
    <definedName name="SQRbouwDroog" localSheetId="3">'1'!$N$3:$N$16</definedName>
    <definedName name="SQRbouwDroog" localSheetId="12">'10'!$N$3:$N$16</definedName>
    <definedName name="SQRbouwDroog" localSheetId="13">'11'!$N$3:$N$16</definedName>
    <definedName name="SQRbouwDroog" localSheetId="14">'12'!$N$3:$N$16</definedName>
    <definedName name="SQRbouwDroog" localSheetId="15">'13'!$N$3:$N$16</definedName>
    <definedName name="SQRbouwDroog" localSheetId="16">'14'!$N$3:$N$16</definedName>
    <definedName name="SQRbouwDroog" localSheetId="17">'15'!$N$3:$N$16</definedName>
    <definedName name="SQRbouwDroog" localSheetId="18">'16'!$N$3:$N$16</definedName>
    <definedName name="SQRbouwDroog" localSheetId="19">'17'!$N$3:$N$16</definedName>
    <definedName name="SQRbouwDroog" localSheetId="20">'18'!$N$3:$N$16</definedName>
    <definedName name="SQRbouwDroog" localSheetId="21">'19'!$N$3:$N$16</definedName>
    <definedName name="SQRbouwDroog" localSheetId="4">'2'!$N$3:$N$16</definedName>
    <definedName name="SQRbouwDroog" localSheetId="22">'20'!$N$3:$N$16</definedName>
    <definedName name="SQRbouwDroog" localSheetId="23">'21'!$N$3:$N$16</definedName>
    <definedName name="SQRbouwDroog" localSheetId="24">'22'!$N$3:$N$16</definedName>
    <definedName name="SQRbouwDroog" localSheetId="25">'23'!$N$3:$N$16</definedName>
    <definedName name="SQRbouwDroog" localSheetId="26">'24'!$N$3:$N$16</definedName>
    <definedName name="SQRbouwDroog" localSheetId="27">'25'!$N$3:$N$16</definedName>
    <definedName name="SQRbouwDroog" localSheetId="28">'26'!$N$3:$N$16</definedName>
    <definedName name="SQRbouwDroog" localSheetId="29">'27'!$N$3:$N$16</definedName>
    <definedName name="SQRbouwDroog" localSheetId="30">'28'!$N$3:$N$16</definedName>
    <definedName name="SQRbouwDroog" localSheetId="31">'29'!$N$3:$N$16</definedName>
    <definedName name="SQRbouwDroog" localSheetId="5">'3'!$N$3:$N$16</definedName>
    <definedName name="SQRbouwDroog" localSheetId="32">'30'!$N$3:$N$16</definedName>
    <definedName name="SQRbouwDroog" localSheetId="33">'31'!$N$3:$N$16</definedName>
    <definedName name="SQRbouwDroog" localSheetId="34">'32'!$N$3:$N$16</definedName>
    <definedName name="SQRbouwDroog" localSheetId="35">'33'!$N$3:$N$16</definedName>
    <definedName name="SQRbouwDroog" localSheetId="36">'34'!$N$3:$N$16</definedName>
    <definedName name="SQRbouwDroog" localSheetId="37">'35'!$N$3:$N$16</definedName>
    <definedName name="SQRbouwDroog" localSheetId="38">'36'!$N$3:$N$16</definedName>
    <definedName name="SQRbouwDroog" localSheetId="39">'37'!$N$3:$N$16</definedName>
    <definedName name="SQRbouwDroog" localSheetId="40">'38'!$N$3:$N$16</definedName>
    <definedName name="SQRbouwDroog" localSheetId="41">'39'!$N$3:$N$16</definedName>
    <definedName name="SQRbouwDroog" localSheetId="6">'4'!$N$3:$N$16</definedName>
    <definedName name="SQRbouwDroog" localSheetId="42">'40'!$N$3:$N$16</definedName>
    <definedName name="SQRbouwDroog" localSheetId="43">'41'!$N$3:$N$16</definedName>
    <definedName name="SQRbouwDroog" localSheetId="44">'42'!$N$3:$N$16</definedName>
    <definedName name="SQRbouwDroog" localSheetId="45">'43'!$N$3:$N$16</definedName>
    <definedName name="SQRbouwDroog" localSheetId="46">'44'!$N$3:$N$16</definedName>
    <definedName name="SQRbouwDroog" localSheetId="47">'45'!$N$3:$N$16</definedName>
    <definedName name="SQRbouwDroog" localSheetId="48">'46'!$N$3:$N$16</definedName>
    <definedName name="SQRbouwDroog" localSheetId="49">'47'!$N$3:$N$16</definedName>
    <definedName name="SQRbouwDroog" localSheetId="50">'48'!$N$3:$N$16</definedName>
    <definedName name="SQRbouwDroog" localSheetId="51">'49'!$N$3:$N$16</definedName>
    <definedName name="SQRbouwDroog" localSheetId="7">'5'!$N$3:$N$16</definedName>
    <definedName name="SQRbouwDroog" localSheetId="52">'50'!$N$3:$N$16</definedName>
    <definedName name="SQRbouwDroog" localSheetId="53">'51'!$N$3:$N$16</definedName>
    <definedName name="SQRbouwDroog" localSheetId="54">'52'!$N$3:$N$16</definedName>
    <definedName name="SQRbouwDroog" localSheetId="55">'53'!$N$3:$N$16</definedName>
    <definedName name="SQRbouwDroog" localSheetId="56">'54'!$N$3:$N$16</definedName>
    <definedName name="SQRbouwDroog" localSheetId="57">'55'!$N$3:$N$16</definedName>
    <definedName name="SQRbouwDroog" localSheetId="58">'56'!$N$3:$N$16</definedName>
    <definedName name="SQRbouwDroog" localSheetId="59">'57'!$N$3:$N$16</definedName>
    <definedName name="SQRbouwDroog" localSheetId="60">'58'!$N$3:$N$16</definedName>
    <definedName name="SQRbouwDroog" localSheetId="61">'59'!$N$3:$N$16</definedName>
    <definedName name="SQRbouwDroog" localSheetId="8">'6'!$N$3:$N$16</definedName>
    <definedName name="SQRbouwDroog" localSheetId="62">'60'!$N$3:$N$16</definedName>
    <definedName name="SQRbouwDroog" localSheetId="63">'61'!$N$3:$N$16</definedName>
    <definedName name="SQRbouwDroog" localSheetId="64">'62'!$N$3:$N$16</definedName>
    <definedName name="SQRbouwDroog" localSheetId="65">'63'!$N$3:$N$16</definedName>
    <definedName name="SQRbouwDroog" localSheetId="66">'64'!$N$3:$N$16</definedName>
    <definedName name="SQRbouwDroog" localSheetId="67">'65'!$N$3:$N$16</definedName>
    <definedName name="SQRbouwDroog" localSheetId="68">'66'!$N$3:$N$16</definedName>
    <definedName name="SQRbouwDroog" localSheetId="69">'67'!$N$3:$N$16</definedName>
    <definedName name="SQRbouwDroog" localSheetId="70">'68'!$N$3:$N$16</definedName>
    <definedName name="SQRbouwDroog" localSheetId="71">'69'!$N$3:$N$16</definedName>
    <definedName name="SQRbouwDroog" localSheetId="9">'7'!$N$3:$N$16</definedName>
    <definedName name="SQRbouwDroog" localSheetId="72">'70'!$N$3:$N$16</definedName>
    <definedName name="SQRbouwDroog" localSheetId="10">'8'!$N$3:$N$16</definedName>
    <definedName name="SQRbouwDroog" localSheetId="11">'9'!$N$3:$N$16</definedName>
    <definedName name="SQRbouwNat" localSheetId="3">'1'!$L$3:$L$16</definedName>
    <definedName name="SQRbouwNat" localSheetId="12">'10'!$L$3:$L$16</definedName>
    <definedName name="SQRbouwNat" localSheetId="13">'11'!$L$3:$L$16</definedName>
    <definedName name="SQRbouwNat" localSheetId="14">'12'!$L$3:$L$16</definedName>
    <definedName name="SQRbouwNat" localSheetId="15">'13'!$L$3:$L$16</definedName>
    <definedName name="SQRbouwNat" localSheetId="16">'14'!$L$3:$L$16</definedName>
    <definedName name="SQRbouwNat" localSheetId="17">'15'!$L$3:$L$16</definedName>
    <definedName name="SQRbouwNat" localSheetId="18">'16'!$L$3:$L$16</definedName>
    <definedName name="SQRbouwNat" localSheetId="19">'17'!$L$3:$L$16</definedName>
    <definedName name="SQRbouwNat" localSheetId="20">'18'!$L$3:$L$16</definedName>
    <definedName name="SQRbouwNat" localSheetId="21">'19'!$L$3:$L$16</definedName>
    <definedName name="SQRbouwNat" localSheetId="4">'2'!$L$3:$L$16</definedName>
    <definedName name="SQRbouwNat" localSheetId="22">'20'!$L$3:$L$16</definedName>
    <definedName name="SQRbouwNat" localSheetId="23">'21'!$L$3:$L$16</definedName>
    <definedName name="SQRbouwNat" localSheetId="24">'22'!$L$3:$L$16</definedName>
    <definedName name="SQRbouwNat" localSheetId="25">'23'!$L$3:$L$16</definedName>
    <definedName name="SQRbouwNat" localSheetId="26">'24'!$L$3:$L$16</definedName>
    <definedName name="SQRbouwNat" localSheetId="27">'25'!$L$3:$L$16</definedName>
    <definedName name="SQRbouwNat" localSheetId="28">'26'!$L$3:$L$16</definedName>
    <definedName name="SQRbouwNat" localSheetId="29">'27'!$L$3:$L$16</definedName>
    <definedName name="SQRbouwNat" localSheetId="30">'28'!$L$3:$L$16</definedName>
    <definedName name="SQRbouwNat" localSheetId="31">'29'!$L$3:$L$16</definedName>
    <definedName name="SQRbouwNat" localSheetId="5">'3'!$L$3:$L$16</definedName>
    <definedName name="SQRbouwNat" localSheetId="32">'30'!$L$3:$L$16</definedName>
    <definedName name="SQRbouwNat" localSheetId="33">'31'!$L$3:$L$16</definedName>
    <definedName name="SQRbouwNat" localSheetId="34">'32'!$L$3:$L$16</definedName>
    <definedName name="SQRbouwNat" localSheetId="35">'33'!$L$3:$L$16</definedName>
    <definedName name="SQRbouwNat" localSheetId="36">'34'!$L$3:$L$16</definedName>
    <definedName name="SQRbouwNat" localSheetId="37">'35'!$L$3:$L$16</definedName>
    <definedName name="SQRbouwNat" localSheetId="38">'36'!$L$3:$L$16</definedName>
    <definedName name="SQRbouwNat" localSheetId="39">'37'!$L$3:$L$16</definedName>
    <definedName name="SQRbouwNat" localSheetId="40">'38'!$L$3:$L$16</definedName>
    <definedName name="SQRbouwNat" localSheetId="41">'39'!$L$3:$L$16</definedName>
    <definedName name="SQRbouwNat" localSheetId="6">'4'!$L$3:$L$16</definedName>
    <definedName name="SQRbouwNat" localSheetId="42">'40'!$L$3:$L$16</definedName>
    <definedName name="SQRbouwNat" localSheetId="43">'41'!$L$3:$L$16</definedName>
    <definedName name="SQRbouwNat" localSheetId="44">'42'!$L$3:$L$16</definedName>
    <definedName name="SQRbouwNat" localSheetId="45">'43'!$L$3:$L$16</definedName>
    <definedName name="SQRbouwNat" localSheetId="46">'44'!$L$3:$L$16</definedName>
    <definedName name="SQRbouwNat" localSheetId="47">'45'!$L$3:$L$16</definedName>
    <definedName name="SQRbouwNat" localSheetId="48">'46'!$L$3:$L$16</definedName>
    <definedName name="SQRbouwNat" localSheetId="49">'47'!$L$3:$L$16</definedName>
    <definedName name="SQRbouwNat" localSheetId="50">'48'!$L$3:$L$16</definedName>
    <definedName name="SQRbouwNat" localSheetId="51">'49'!$L$3:$L$16</definedName>
    <definedName name="SQRbouwNat" localSheetId="7">'5'!$L$3:$L$16</definedName>
    <definedName name="SQRbouwNat" localSheetId="52">'50'!$L$3:$L$16</definedName>
    <definedName name="SQRbouwNat" localSheetId="53">'51'!$L$3:$L$16</definedName>
    <definedName name="SQRbouwNat" localSheetId="54">'52'!$L$3:$L$16</definedName>
    <definedName name="SQRbouwNat" localSheetId="55">'53'!$L$3:$L$16</definedName>
    <definedName name="SQRbouwNat" localSheetId="56">'54'!$L$3:$L$16</definedName>
    <definedName name="SQRbouwNat" localSheetId="57">'55'!$L$3:$L$16</definedName>
    <definedName name="SQRbouwNat" localSheetId="58">'56'!$L$3:$L$16</definedName>
    <definedName name="SQRbouwNat" localSheetId="59">'57'!$L$3:$L$16</definedName>
    <definedName name="SQRbouwNat" localSheetId="60">'58'!$L$3:$L$16</definedName>
    <definedName name="SQRbouwNat" localSheetId="61">'59'!$L$3:$L$16</definedName>
    <definedName name="SQRbouwNat" localSheetId="8">'6'!$L$3:$L$16</definedName>
    <definedName name="SQRbouwNat" localSheetId="62">'60'!$L$3:$L$16</definedName>
    <definedName name="SQRbouwNat" localSheetId="63">'61'!$L$3:$L$16</definedName>
    <definedName name="SQRbouwNat" localSheetId="64">'62'!$L$3:$L$16</definedName>
    <definedName name="SQRbouwNat" localSheetId="65">'63'!$L$3:$L$16</definedName>
    <definedName name="SQRbouwNat" localSheetId="66">'64'!$L$3:$L$16</definedName>
    <definedName name="SQRbouwNat" localSheetId="67">'65'!$L$3:$L$16</definedName>
    <definedName name="SQRbouwNat" localSheetId="68">'66'!$L$3:$L$16</definedName>
    <definedName name="SQRbouwNat" localSheetId="69">'67'!$L$3:$L$16</definedName>
    <definedName name="SQRbouwNat" localSheetId="70">'68'!$L$3:$L$16</definedName>
    <definedName name="SQRbouwNat" localSheetId="71">'69'!$L$3:$L$16</definedName>
    <definedName name="SQRbouwNat" localSheetId="9">'7'!$L$3:$L$16</definedName>
    <definedName name="SQRbouwNat" localSheetId="72">'70'!$L$3:$L$16</definedName>
    <definedName name="SQRbouwNat" localSheetId="10">'8'!$L$3:$L$16</definedName>
    <definedName name="SQRbouwNat" localSheetId="11">'9'!$L$3:$L$16</definedName>
    <definedName name="SQRgraDrg" localSheetId="3">'1'!$J$3:$J$16</definedName>
    <definedName name="SQRgraDrg" localSheetId="12">'10'!$J$3:$J$16</definedName>
    <definedName name="SQRgraDrg" localSheetId="13">'11'!$J$3:$J$16</definedName>
    <definedName name="SQRgraDrg" localSheetId="14">'12'!$J$3:$J$16</definedName>
    <definedName name="SQRgraDrg" localSheetId="15">'13'!$J$3:$J$16</definedName>
    <definedName name="SQRgraDrg" localSheetId="16">'14'!$J$3:$J$16</definedName>
    <definedName name="SQRgraDrg" localSheetId="17">'15'!$J$3:$J$16</definedName>
    <definedName name="SQRgraDrg" localSheetId="18">'16'!$J$3:$J$16</definedName>
    <definedName name="SQRgraDrg" localSheetId="19">'17'!$J$3:$J$16</definedName>
    <definedName name="SQRgraDrg" localSheetId="20">'18'!$J$3:$J$16</definedName>
    <definedName name="SQRgraDrg" localSheetId="21">'19'!$J$3:$J$16</definedName>
    <definedName name="SQRgraDrg" localSheetId="4">'2'!$J$3:$J$16</definedName>
    <definedName name="SQRgraDrg" localSheetId="22">'20'!$J$3:$J$16</definedName>
    <definedName name="SQRgraDrg" localSheetId="23">'21'!$J$3:$J$16</definedName>
    <definedName name="SQRgraDrg" localSheetId="24">'22'!$J$3:$J$16</definedName>
    <definedName name="SQRgraDrg" localSheetId="25">'23'!$J$3:$J$16</definedName>
    <definedName name="SQRgraDrg" localSheetId="26">'24'!$J$3:$J$16</definedName>
    <definedName name="SQRgraDrg" localSheetId="27">'25'!$J$3:$J$16</definedName>
    <definedName name="SQRgraDrg" localSheetId="28">'26'!$J$3:$J$16</definedName>
    <definedName name="SQRgraDrg" localSheetId="29">'27'!$J$3:$J$16</definedName>
    <definedName name="SQRgraDrg" localSheetId="30">'28'!$J$3:$J$16</definedName>
    <definedName name="SQRgraDrg" localSheetId="31">'29'!$J$3:$J$16</definedName>
    <definedName name="SQRgraDrg" localSheetId="5">'3'!$J$3:$J$16</definedName>
    <definedName name="SQRgraDrg" localSheetId="32">'30'!$J$3:$J$16</definedName>
    <definedName name="SQRgraDrg" localSheetId="33">'31'!$J$3:$J$16</definedName>
    <definedName name="SQRgraDrg" localSheetId="34">'32'!$J$3:$J$16</definedName>
    <definedName name="SQRgraDrg" localSheetId="35">'33'!$J$3:$J$16</definedName>
    <definedName name="SQRgraDrg" localSheetId="36">'34'!$J$3:$J$16</definedName>
    <definedName name="SQRgraDrg" localSheetId="37">'35'!$J$3:$J$16</definedName>
    <definedName name="SQRgraDrg" localSheetId="38">'36'!$J$3:$J$16</definedName>
    <definedName name="SQRgraDrg" localSheetId="39">'37'!$J$3:$J$16</definedName>
    <definedName name="SQRgraDrg" localSheetId="40">'38'!$J$3:$J$16</definedName>
    <definedName name="SQRgraDrg" localSheetId="41">'39'!$J$3:$J$16</definedName>
    <definedName name="SQRgraDrg" localSheetId="6">'4'!$J$3:$J$16</definedName>
    <definedName name="SQRgraDrg" localSheetId="42">'40'!$J$3:$J$16</definedName>
    <definedName name="SQRgraDrg" localSheetId="43">'41'!$J$3:$J$16</definedName>
    <definedName name="SQRgraDrg" localSheetId="44">'42'!$J$3:$J$16</definedName>
    <definedName name="SQRgraDrg" localSheetId="45">'43'!$J$3:$J$16</definedName>
    <definedName name="SQRgraDrg" localSheetId="46">'44'!$J$3:$J$16</definedName>
    <definedName name="SQRgraDrg" localSheetId="47">'45'!$J$3:$J$16</definedName>
    <definedName name="SQRgraDrg" localSheetId="48">'46'!$J$3:$J$16</definedName>
    <definedName name="SQRgraDrg" localSheetId="49">'47'!$J$3:$J$16</definedName>
    <definedName name="SQRgraDrg" localSheetId="50">'48'!$J$3:$J$16</definedName>
    <definedName name="SQRgraDrg" localSheetId="51">'49'!$J$3:$J$16</definedName>
    <definedName name="SQRgraDrg" localSheetId="7">'5'!$J$3:$J$16</definedName>
    <definedName name="SQRgraDrg" localSheetId="52">'50'!$J$3:$J$16</definedName>
    <definedName name="SQRgraDrg" localSheetId="53">'51'!$J$3:$J$16</definedName>
    <definedName name="SQRgraDrg" localSheetId="54">'52'!$J$3:$J$16</definedName>
    <definedName name="SQRgraDrg" localSheetId="55">'53'!$J$3:$J$16</definedName>
    <definedName name="SQRgraDrg" localSheetId="56">'54'!$J$3:$J$16</definedName>
    <definedName name="SQRgraDrg" localSheetId="57">'55'!$J$3:$J$16</definedName>
    <definedName name="SQRgraDrg" localSheetId="58">'56'!$J$3:$J$16</definedName>
    <definedName name="SQRgraDrg" localSheetId="59">'57'!$J$3:$J$16</definedName>
    <definedName name="SQRgraDrg" localSheetId="60">'58'!$J$3:$J$16</definedName>
    <definedName name="SQRgraDrg" localSheetId="61">'59'!$J$3:$J$16</definedName>
    <definedName name="SQRgraDrg" localSheetId="8">'6'!$J$3:$J$16</definedName>
    <definedName name="SQRgraDrg" localSheetId="62">'60'!$J$3:$J$16</definedName>
    <definedName name="SQRgraDrg" localSheetId="63">'61'!$J$3:$J$16</definedName>
    <definedName name="SQRgraDrg" localSheetId="64">'62'!$J$3:$J$16</definedName>
    <definedName name="SQRgraDrg" localSheetId="65">'63'!$J$3:$J$16</definedName>
    <definedName name="SQRgraDrg" localSheetId="66">'64'!$J$3:$J$16</definedName>
    <definedName name="SQRgraDrg" localSheetId="67">'65'!$J$3:$J$16</definedName>
    <definedName name="SQRgraDrg" localSheetId="68">'66'!$J$3:$J$16</definedName>
    <definedName name="SQRgraDrg" localSheetId="69">'67'!$J$3:$J$16</definedName>
    <definedName name="SQRgraDrg" localSheetId="70">'68'!$J$3:$J$16</definedName>
    <definedName name="SQRgraDrg" localSheetId="71">'69'!$J$3:$J$16</definedName>
    <definedName name="SQRgraDrg" localSheetId="9">'7'!$J$3:$J$16</definedName>
    <definedName name="SQRgraDrg" localSheetId="72">'70'!$J$3:$J$16</definedName>
    <definedName name="SQRgraDrg" localSheetId="10">'8'!$J$3:$J$16</definedName>
    <definedName name="SQRgraDrg" localSheetId="11">'9'!$J$3:$J$16</definedName>
    <definedName name="SQRgrasNat" localSheetId="3">'1'!$H$3:$H$16</definedName>
    <definedName name="SQRgrasNat" localSheetId="12">'10'!$H$3:$H$16</definedName>
    <definedName name="SQRgrasNat" localSheetId="13">'11'!$H$3:$H$16</definedName>
    <definedName name="SQRgrasNat" localSheetId="14">'12'!$H$3:$H$16</definedName>
    <definedName name="SQRgrasNat" localSheetId="15">'13'!$H$3:$H$16</definedName>
    <definedName name="SQRgrasNat" localSheetId="16">'14'!$H$3:$H$16</definedName>
    <definedName name="SQRgrasNat" localSheetId="17">'15'!$H$3:$H$16</definedName>
    <definedName name="SQRgrasNat" localSheetId="18">'16'!$H$3:$H$16</definedName>
    <definedName name="SQRgrasNat" localSheetId="19">'17'!$H$3:$H$16</definedName>
    <definedName name="SQRgrasNat" localSheetId="20">'18'!$H$3:$H$16</definedName>
    <definedName name="SQRgrasNat" localSheetId="21">'19'!$H$3:$H$16</definedName>
    <definedName name="SQRgrasNat" localSheetId="4">'2'!$H$3:$H$16</definedName>
    <definedName name="SQRgrasNat" localSheetId="22">'20'!$H$3:$H$16</definedName>
    <definedName name="SQRgrasNat" localSheetId="23">'21'!$H$3:$H$16</definedName>
    <definedName name="SQRgrasNat" localSheetId="24">'22'!$H$3:$H$16</definedName>
    <definedName name="SQRgrasNat" localSheetId="25">'23'!$H$3:$H$16</definedName>
    <definedName name="SQRgrasNat" localSheetId="26">'24'!$H$3:$H$16</definedName>
    <definedName name="SQRgrasNat" localSheetId="27">'25'!$H$3:$H$16</definedName>
    <definedName name="SQRgrasNat" localSheetId="28">'26'!$H$3:$H$16</definedName>
    <definedName name="SQRgrasNat" localSheetId="29">'27'!$H$3:$H$16</definedName>
    <definedName name="SQRgrasNat" localSheetId="30">'28'!$H$3:$H$16</definedName>
    <definedName name="SQRgrasNat" localSheetId="31">'29'!$H$3:$H$16</definedName>
    <definedName name="SQRgrasNat" localSheetId="5">'3'!$H$3:$H$16</definedName>
    <definedName name="SQRgrasNat" localSheetId="32">'30'!$H$3:$H$16</definedName>
    <definedName name="SQRgrasNat" localSheetId="33">'31'!$H$3:$H$16</definedName>
    <definedName name="SQRgrasNat" localSheetId="34">'32'!$H$3:$H$16</definedName>
    <definedName name="SQRgrasNat" localSheetId="35">'33'!$H$3:$H$16</definedName>
    <definedName name="SQRgrasNat" localSheetId="36">'34'!$H$3:$H$16</definedName>
    <definedName name="SQRgrasNat" localSheetId="37">'35'!$H$3:$H$16</definedName>
    <definedName name="SQRgrasNat" localSheetId="38">'36'!$H$3:$H$16</definedName>
    <definedName name="SQRgrasNat" localSheetId="39">'37'!$H$3:$H$16</definedName>
    <definedName name="SQRgrasNat" localSheetId="40">'38'!$H$3:$H$16</definedName>
    <definedName name="SQRgrasNat" localSheetId="41">'39'!$H$3:$H$16</definedName>
    <definedName name="SQRgrasNat" localSheetId="6">'4'!$H$3:$H$16</definedName>
    <definedName name="SQRgrasNat" localSheetId="42">'40'!$H$3:$H$16</definedName>
    <definedName name="SQRgrasNat" localSheetId="43">'41'!$H$3:$H$16</definedName>
    <definedName name="SQRgrasNat" localSheetId="44">'42'!$H$3:$H$16</definedName>
    <definedName name="SQRgrasNat" localSheetId="45">'43'!$H$3:$H$16</definedName>
    <definedName name="SQRgrasNat" localSheetId="46">'44'!$H$3:$H$16</definedName>
    <definedName name="SQRgrasNat" localSheetId="47">'45'!$H$3:$H$16</definedName>
    <definedName name="SQRgrasNat" localSheetId="48">'46'!$H$3:$H$16</definedName>
    <definedName name="SQRgrasNat" localSheetId="49">'47'!$H$3:$H$16</definedName>
    <definedName name="SQRgrasNat" localSheetId="50">'48'!$H$3:$H$16</definedName>
    <definedName name="SQRgrasNat" localSheetId="51">'49'!$H$3:$H$16</definedName>
    <definedName name="SQRgrasNat" localSheetId="7">'5'!$H$3:$H$16</definedName>
    <definedName name="SQRgrasNat" localSheetId="52">'50'!$H$3:$H$16</definedName>
    <definedName name="SQRgrasNat" localSheetId="53">'51'!$H$3:$H$16</definedName>
    <definedName name="SQRgrasNat" localSheetId="54">'52'!$H$3:$H$16</definedName>
    <definedName name="SQRgrasNat" localSheetId="55">'53'!$H$3:$H$16</definedName>
    <definedName name="SQRgrasNat" localSheetId="56">'54'!$H$3:$H$16</definedName>
    <definedName name="SQRgrasNat" localSheetId="57">'55'!$H$3:$H$16</definedName>
    <definedName name="SQRgrasNat" localSheetId="58">'56'!$H$3:$H$16</definedName>
    <definedName name="SQRgrasNat" localSheetId="59">'57'!$H$3:$H$16</definedName>
    <definedName name="SQRgrasNat" localSheetId="60">'58'!$H$3:$H$16</definedName>
    <definedName name="SQRgrasNat" localSheetId="61">'59'!$H$3:$H$16</definedName>
    <definedName name="SQRgrasNat" localSheetId="8">'6'!$H$3:$H$16</definedName>
    <definedName name="SQRgrasNat" localSheetId="62">'60'!$H$3:$H$16</definedName>
    <definedName name="SQRgrasNat" localSheetId="63">'61'!$H$3:$H$16</definedName>
    <definedName name="SQRgrasNat" localSheetId="64">'62'!$H$3:$H$16</definedName>
    <definedName name="SQRgrasNat" localSheetId="65">'63'!$H$3:$H$16</definedName>
    <definedName name="SQRgrasNat" localSheetId="66">'64'!$H$3:$H$16</definedName>
    <definedName name="SQRgrasNat" localSheetId="67">'65'!$H$3:$H$16</definedName>
    <definedName name="SQRgrasNat" localSheetId="68">'66'!$H$3:$H$16</definedName>
    <definedName name="SQRgrasNat" localSheetId="69">'67'!$H$3:$H$16</definedName>
    <definedName name="SQRgrasNat" localSheetId="70">'68'!$H$3:$H$16</definedName>
    <definedName name="SQRgrasNat" localSheetId="71">'69'!$H$3:$H$16</definedName>
    <definedName name="SQRgrasNat" localSheetId="9">'7'!$H$3:$H$16</definedName>
    <definedName name="SQRgrasNat" localSheetId="72">'70'!$H$3:$H$16</definedName>
    <definedName name="SQRgrasNat" localSheetId="10">'8'!$H$3:$H$16</definedName>
    <definedName name="SQRgrasNat" localSheetId="11">'9'!$H$3:$H$16</definedName>
    <definedName name="wrnBouwDroog" localSheetId="3">'1'!$F$3:$F$16</definedName>
    <definedName name="wrnBouwDroog" localSheetId="12">'10'!$F$3:$F$16</definedName>
    <definedName name="wrnBouwDroog" localSheetId="13">'11'!$F$3:$F$16</definedName>
    <definedName name="wrnBouwDroog" localSheetId="14">'12'!$F$3:$F$16</definedName>
    <definedName name="wrnBouwDroog" localSheetId="15">'13'!$F$3:$F$16</definedName>
    <definedName name="wrnBouwDroog" localSheetId="16">'14'!$F$3:$F$16</definedName>
    <definedName name="wrnBouwDroog" localSheetId="17">'15'!$F$3:$F$16</definedName>
    <definedName name="wrnBouwDroog" localSheetId="18">'16'!$F$3:$F$16</definedName>
    <definedName name="wrnBouwDroog" localSheetId="19">'17'!$F$3:$F$16</definedName>
    <definedName name="wrnBouwDroog" localSheetId="20">'18'!$F$3:$F$16</definedName>
    <definedName name="wrnBouwDroog" localSheetId="21">'19'!$F$3:$F$16</definedName>
    <definedName name="wrnBouwDroog" localSheetId="4">'2'!$F$3:$F$16</definedName>
    <definedName name="wrnBouwDroog" localSheetId="22">'20'!$F$3:$F$16</definedName>
    <definedName name="wrnBouwDroog" localSheetId="23">'21'!$F$3:$F$16</definedName>
    <definedName name="wrnBouwDroog" localSheetId="24">'22'!$F$3:$F$16</definedName>
    <definedName name="wrnBouwDroog" localSheetId="25">'23'!$F$3:$F$16</definedName>
    <definedName name="wrnBouwDroog" localSheetId="26">'24'!$F$3:$F$16</definedName>
    <definedName name="wrnBouwDroog" localSheetId="27">'25'!$F$3:$F$16</definedName>
    <definedName name="wrnBouwDroog" localSheetId="28">'26'!$F$3:$F$16</definedName>
    <definedName name="wrnBouwDroog" localSheetId="29">'27'!$F$3:$F$16</definedName>
    <definedName name="wrnBouwDroog" localSheetId="30">'28'!$F$3:$F$16</definedName>
    <definedName name="wrnBouwDroog" localSheetId="31">'29'!$F$3:$F$16</definedName>
    <definedName name="wrnBouwDroog" localSheetId="5">'3'!$F$3:$F$16</definedName>
    <definedName name="wrnBouwDroog" localSheetId="32">'30'!$F$3:$F$16</definedName>
    <definedName name="wrnBouwDroog" localSheetId="33">'31'!$F$3:$F$16</definedName>
    <definedName name="wrnBouwDroog" localSheetId="34">'32'!$F$3:$F$16</definedName>
    <definedName name="wrnBouwDroog" localSheetId="35">'33'!$F$3:$F$16</definedName>
    <definedName name="wrnBouwDroog" localSheetId="36">'34'!$F$3:$F$16</definedName>
    <definedName name="wrnBouwDroog" localSheetId="37">'35'!$F$3:$F$16</definedName>
    <definedName name="wrnBouwDroog" localSheetId="38">'36'!$F$3:$F$16</definedName>
    <definedName name="wrnBouwDroog" localSheetId="39">'37'!$F$3:$F$16</definedName>
    <definedName name="wrnBouwDroog" localSheetId="40">'38'!$F$3:$F$16</definedName>
    <definedName name="wrnBouwDroog" localSheetId="41">'39'!$F$3:$F$16</definedName>
    <definedName name="wrnBouwDroog" localSheetId="6">'4'!$F$3:$F$16</definedName>
    <definedName name="wrnBouwDroog" localSheetId="42">'40'!$F$3:$F$16</definedName>
    <definedName name="wrnBouwDroog" localSheetId="43">'41'!$F$3:$F$16</definedName>
    <definedName name="wrnBouwDroog" localSheetId="44">'42'!$F$3:$F$16</definedName>
    <definedName name="wrnBouwDroog" localSheetId="45">'43'!$F$3:$F$16</definedName>
    <definedName name="wrnBouwDroog" localSheetId="46">'44'!$F$3:$F$16</definedName>
    <definedName name="wrnBouwDroog" localSheetId="47">'45'!$F$3:$F$16</definedName>
    <definedName name="wrnBouwDroog" localSheetId="48">'46'!$F$3:$F$16</definedName>
    <definedName name="wrnBouwDroog" localSheetId="49">'47'!$F$3:$F$16</definedName>
    <definedName name="wrnBouwDroog" localSheetId="50">'48'!$F$3:$F$16</definedName>
    <definedName name="wrnBouwDroog" localSheetId="51">'49'!$F$3:$F$16</definedName>
    <definedName name="wrnBouwDroog" localSheetId="7">'5'!$F$3:$F$16</definedName>
    <definedName name="wrnBouwDroog" localSheetId="52">'50'!$F$3:$F$16</definedName>
    <definedName name="wrnBouwDroog" localSheetId="53">'51'!$F$3:$F$16</definedName>
    <definedName name="wrnBouwDroog" localSheetId="54">'52'!$F$3:$F$16</definedName>
    <definedName name="wrnBouwDroog" localSheetId="55">'53'!$F$3:$F$16</definedName>
    <definedName name="wrnBouwDroog" localSheetId="56">'54'!$F$3:$F$16</definedName>
    <definedName name="wrnBouwDroog" localSheetId="57">'55'!$F$3:$F$16</definedName>
    <definedName name="wrnBouwDroog" localSheetId="58">'56'!$F$3:$F$16</definedName>
    <definedName name="wrnBouwDroog" localSheetId="59">'57'!$F$3:$F$16</definedName>
    <definedName name="wrnBouwDroog" localSheetId="60">'58'!$F$3:$F$16</definedName>
    <definedName name="wrnBouwDroog" localSheetId="61">'59'!$F$3:$F$16</definedName>
    <definedName name="wrnBouwDroog" localSheetId="8">'6'!$F$3:$F$16</definedName>
    <definedName name="wrnBouwDroog" localSheetId="62">'60'!$F$3:$F$16</definedName>
    <definedName name="wrnBouwDroog" localSheetId="63">'61'!$F$3:$F$16</definedName>
    <definedName name="wrnBouwDroog" localSheetId="64">'62'!$F$3:$F$16</definedName>
    <definedName name="wrnBouwDroog" localSheetId="65">'63'!$F$3:$F$16</definedName>
    <definedName name="wrnBouwDroog" localSheetId="66">'64'!$F$3:$F$16</definedName>
    <definedName name="wrnBouwDroog" localSheetId="67">'65'!$F$3:$F$16</definedName>
    <definedName name="wrnBouwDroog" localSheetId="68">'66'!$F$3:$F$16</definedName>
    <definedName name="wrnBouwDroog" localSheetId="69">'67'!$F$3:$F$16</definedName>
    <definedName name="wrnBouwDroog" localSheetId="70">'68'!$F$3:$F$16</definedName>
    <definedName name="wrnBouwDroog" localSheetId="71">'69'!$F$3:$F$16</definedName>
    <definedName name="wrnBouwDroog" localSheetId="9">'7'!$F$3:$F$16</definedName>
    <definedName name="wrnBouwDroog" localSheetId="72">'70'!$F$3:$F$16</definedName>
    <definedName name="wrnBouwDroog" localSheetId="10">'8'!$F$3:$F$16</definedName>
    <definedName name="wrnBouwDroog" localSheetId="11">'9'!$F$3:$F$16</definedName>
    <definedName name="wrnBouwNat" localSheetId="3">'1'!$E$3:$E$16</definedName>
    <definedName name="wrnBouwNat" localSheetId="12">'10'!$E$3:$E$16</definedName>
    <definedName name="wrnBouwNat" localSheetId="13">'11'!$E$3:$E$16</definedName>
    <definedName name="wrnBouwNat" localSheetId="14">'12'!$E$3:$E$16</definedName>
    <definedName name="wrnBouwNat" localSheetId="15">'13'!$E$3:$E$16</definedName>
    <definedName name="wrnBouwNat" localSheetId="16">'14'!$E$3:$E$16</definedName>
    <definedName name="wrnBouwNat" localSheetId="17">'15'!$E$3:$E$16</definedName>
    <definedName name="wrnBouwNat" localSheetId="18">'16'!$E$3:$E$16</definedName>
    <definedName name="wrnBouwNat" localSheetId="19">'17'!$E$3:$E$16</definedName>
    <definedName name="wrnBouwNat" localSheetId="20">'18'!$E$3:$E$16</definedName>
    <definedName name="wrnBouwNat" localSheetId="21">'19'!$E$3:$E$16</definedName>
    <definedName name="wrnBouwNat" localSheetId="4">'2'!$E$3:$E$16</definedName>
    <definedName name="wrnBouwNat" localSheetId="22">'20'!$E$3:$E$16</definedName>
    <definedName name="wrnBouwNat" localSheetId="23">'21'!$E$3:$E$16</definedName>
    <definedName name="wrnBouwNat" localSheetId="24">'22'!$E$3:$E$16</definedName>
    <definedName name="wrnBouwNat" localSheetId="25">'23'!$E$3:$E$16</definedName>
    <definedName name="wrnBouwNat" localSheetId="26">'24'!$E$3:$E$16</definedName>
    <definedName name="wrnBouwNat" localSheetId="27">'25'!$E$3:$E$16</definedName>
    <definedName name="wrnBouwNat" localSheetId="28">'26'!$E$3:$E$16</definedName>
    <definedName name="wrnBouwNat" localSheetId="29">'27'!$E$3:$E$16</definedName>
    <definedName name="wrnBouwNat" localSheetId="30">'28'!$E$3:$E$16</definedName>
    <definedName name="wrnBouwNat" localSheetId="31">'29'!$E$3:$E$16</definedName>
    <definedName name="wrnBouwNat" localSheetId="5">'3'!$E$3:$E$16</definedName>
    <definedName name="wrnBouwNat" localSheetId="32">'30'!$E$3:$E$16</definedName>
    <definedName name="wrnBouwNat" localSheetId="33">'31'!$E$3:$E$16</definedName>
    <definedName name="wrnBouwNat" localSheetId="34">'32'!$E$3:$E$16</definedName>
    <definedName name="wrnBouwNat" localSheetId="35">'33'!$E$3:$E$16</definedName>
    <definedName name="wrnBouwNat" localSheetId="36">'34'!$E$3:$E$16</definedName>
    <definedName name="wrnBouwNat" localSheetId="37">'35'!$E$3:$E$16</definedName>
    <definedName name="wrnBouwNat" localSheetId="38">'36'!$E$3:$E$16</definedName>
    <definedName name="wrnBouwNat" localSheetId="39">'37'!$E$3:$E$16</definedName>
    <definedName name="wrnBouwNat" localSheetId="40">'38'!$E$3:$E$16</definedName>
    <definedName name="wrnBouwNat" localSheetId="41">'39'!$E$3:$E$16</definedName>
    <definedName name="wrnBouwNat" localSheetId="6">'4'!$E$3:$E$16</definedName>
    <definedName name="wrnBouwNat" localSheetId="42">'40'!$E$3:$E$16</definedName>
    <definedName name="wrnBouwNat" localSheetId="43">'41'!$E$3:$E$16</definedName>
    <definedName name="wrnBouwNat" localSheetId="44">'42'!$E$3:$E$16</definedName>
    <definedName name="wrnBouwNat" localSheetId="45">'43'!$E$3:$E$16</definedName>
    <definedName name="wrnBouwNat" localSheetId="46">'44'!$E$3:$E$16</definedName>
    <definedName name="wrnBouwNat" localSheetId="47">'45'!$E$3:$E$16</definedName>
    <definedName name="wrnBouwNat" localSheetId="48">'46'!$E$3:$E$16</definedName>
    <definedName name="wrnBouwNat" localSheetId="49">'47'!$E$3:$E$16</definedName>
    <definedName name="wrnBouwNat" localSheetId="50">'48'!$E$3:$E$16</definedName>
    <definedName name="wrnBouwNat" localSheetId="51">'49'!$E$3:$E$16</definedName>
    <definedName name="wrnBouwNat" localSheetId="7">'5'!$E$3:$E$16</definedName>
    <definedName name="wrnBouwNat" localSheetId="52">'50'!$E$3:$E$16</definedName>
    <definedName name="wrnBouwNat" localSheetId="53">'51'!$E$3:$E$16</definedName>
    <definedName name="wrnBouwNat" localSheetId="54">'52'!$E$3:$E$16</definedName>
    <definedName name="wrnBouwNat" localSheetId="55">'53'!$E$3:$E$16</definedName>
    <definedName name="wrnBouwNat" localSheetId="56">'54'!$E$3:$E$16</definedName>
    <definedName name="wrnBouwNat" localSheetId="57">'55'!$E$3:$E$16</definedName>
    <definedName name="wrnBouwNat" localSheetId="58">'56'!$E$3:$E$16</definedName>
    <definedName name="wrnBouwNat" localSheetId="59">'57'!$E$3:$E$16</definedName>
    <definedName name="wrnBouwNat" localSheetId="60">'58'!$E$3:$E$16</definedName>
    <definedName name="wrnBouwNat" localSheetId="61">'59'!$E$3:$E$16</definedName>
    <definedName name="wrnBouwNat" localSheetId="8">'6'!$E$3:$E$16</definedName>
    <definedName name="wrnBouwNat" localSheetId="62">'60'!$E$3:$E$16</definedName>
    <definedName name="wrnBouwNat" localSheetId="63">'61'!$E$3:$E$16</definedName>
    <definedName name="wrnBouwNat" localSheetId="64">'62'!$E$3:$E$16</definedName>
    <definedName name="wrnBouwNat" localSheetId="65">'63'!$E$3:$E$16</definedName>
    <definedName name="wrnBouwNat" localSheetId="66">'64'!$E$3:$E$16</definedName>
    <definedName name="wrnBouwNat" localSheetId="67">'65'!$E$3:$E$16</definedName>
    <definedName name="wrnBouwNat" localSheetId="68">'66'!$E$3:$E$16</definedName>
    <definedName name="wrnBouwNat" localSheetId="69">'67'!$E$3:$E$16</definedName>
    <definedName name="wrnBouwNat" localSheetId="70">'68'!$E$3:$E$16</definedName>
    <definedName name="wrnBouwNat" localSheetId="71">'69'!$E$3:$E$16</definedName>
    <definedName name="wrnBouwNat" localSheetId="9">'7'!$E$3:$E$16</definedName>
    <definedName name="wrnBouwNat" localSheetId="72">'70'!$E$3:$E$16</definedName>
    <definedName name="wrnBouwNat" localSheetId="10">'8'!$E$3:$E$16</definedName>
    <definedName name="wrnBouwNat" localSheetId="11">'9'!$E$3:$E$16</definedName>
    <definedName name="wrnGrasDroog" localSheetId="3">'1'!$D$3:$D$16</definedName>
    <definedName name="wrnGrasDroog" localSheetId="12">'10'!$D$3:$D$16</definedName>
    <definedName name="wrnGrasDroog" localSheetId="13">'11'!$D$3:$D$16</definedName>
    <definedName name="wrnGrasDroog" localSheetId="14">'12'!$D$3:$D$16</definedName>
    <definedName name="wrnGrasDroog" localSheetId="15">'13'!$D$3:$D$16</definedName>
    <definedName name="wrnGrasDroog" localSheetId="16">'14'!$D$3:$D$16</definedName>
    <definedName name="wrnGrasDroog" localSheetId="17">'15'!$D$3:$D$16</definedName>
    <definedName name="wrnGrasDroog" localSheetId="18">'16'!$D$3:$D$16</definedName>
    <definedName name="wrnGrasDroog" localSheetId="19">'17'!$D$3:$D$16</definedName>
    <definedName name="wrnGrasDroog" localSheetId="20">'18'!$D$3:$D$16</definedName>
    <definedName name="wrnGrasDroog" localSheetId="21">'19'!$D$3:$D$16</definedName>
    <definedName name="wrnGrasDroog" localSheetId="4">'2'!$D$3:$D$16</definedName>
    <definedName name="wrnGrasDroog" localSheetId="22">'20'!$D$3:$D$16</definedName>
    <definedName name="wrnGrasDroog" localSheetId="23">'21'!$D$3:$D$16</definedName>
    <definedName name="wrnGrasDroog" localSheetId="24">'22'!$D$3:$D$16</definedName>
    <definedName name="wrnGrasDroog" localSheetId="25">'23'!$D$3:$D$16</definedName>
    <definedName name="wrnGrasDroog" localSheetId="26">'24'!$D$3:$D$16</definedName>
    <definedName name="wrnGrasDroog" localSheetId="27">'25'!$D$3:$D$16</definedName>
    <definedName name="wrnGrasDroog" localSheetId="28">'26'!$D$3:$D$16</definedName>
    <definedName name="wrnGrasDroog" localSheetId="29">'27'!$D$3:$D$16</definedName>
    <definedName name="wrnGrasDroog" localSheetId="30">'28'!$D$3:$D$16</definedName>
    <definedName name="wrnGrasDroog" localSheetId="31">'29'!$D$3:$D$16</definedName>
    <definedName name="wrnGrasDroog" localSheetId="5">'3'!$D$3:$D$16</definedName>
    <definedName name="wrnGrasDroog" localSheetId="32">'30'!$D$3:$D$16</definedName>
    <definedName name="wrnGrasDroog" localSheetId="33">'31'!$D$3:$D$16</definedName>
    <definedName name="wrnGrasDroog" localSheetId="34">'32'!$D$3:$D$16</definedName>
    <definedName name="wrnGrasDroog" localSheetId="35">'33'!$D$3:$D$16</definedName>
    <definedName name="wrnGrasDroog" localSheetId="36">'34'!$D$3:$D$16</definedName>
    <definedName name="wrnGrasDroog" localSheetId="37">'35'!$D$3:$D$16</definedName>
    <definedName name="wrnGrasDroog" localSheetId="38">'36'!$D$3:$D$16</definedName>
    <definedName name="wrnGrasDroog" localSheetId="39">'37'!$D$3:$D$16</definedName>
    <definedName name="wrnGrasDroog" localSheetId="40">'38'!$D$3:$D$16</definedName>
    <definedName name="wrnGrasDroog" localSheetId="41">'39'!$D$3:$D$16</definedName>
    <definedName name="wrnGrasDroog" localSheetId="6">'4'!$D$3:$D$16</definedName>
    <definedName name="wrnGrasDroog" localSheetId="42">'40'!$D$3:$D$16</definedName>
    <definedName name="wrnGrasDroog" localSheetId="43">'41'!$D$3:$D$16</definedName>
    <definedName name="wrnGrasDroog" localSheetId="44">'42'!$D$3:$D$16</definedName>
    <definedName name="wrnGrasDroog" localSheetId="45">'43'!$D$3:$D$16</definedName>
    <definedName name="wrnGrasDroog" localSheetId="46">'44'!$D$3:$D$16</definedName>
    <definedName name="wrnGrasDroog" localSheetId="47">'45'!$D$3:$D$16</definedName>
    <definedName name="wrnGrasDroog" localSheetId="48">'46'!$D$3:$D$16</definedName>
    <definedName name="wrnGrasDroog" localSheetId="49">'47'!$D$3:$D$16</definedName>
    <definedName name="wrnGrasDroog" localSheetId="50">'48'!$D$3:$D$16</definedName>
    <definedName name="wrnGrasDroog" localSheetId="51">'49'!$D$3:$D$16</definedName>
    <definedName name="wrnGrasDroog" localSheetId="7">'5'!$D$3:$D$16</definedName>
    <definedName name="wrnGrasDroog" localSheetId="52">'50'!$D$3:$D$16</definedName>
    <definedName name="wrnGrasDroog" localSheetId="53">'51'!$D$3:$D$16</definedName>
    <definedName name="wrnGrasDroog" localSheetId="54">'52'!$D$3:$D$16</definedName>
    <definedName name="wrnGrasDroog" localSheetId="55">'53'!$D$3:$D$16</definedName>
    <definedName name="wrnGrasDroog" localSheetId="56">'54'!$D$3:$D$16</definedName>
    <definedName name="wrnGrasDroog" localSheetId="57">'55'!$D$3:$D$16</definedName>
    <definedName name="wrnGrasDroog" localSheetId="58">'56'!$D$3:$D$16</definedName>
    <definedName name="wrnGrasDroog" localSheetId="59">'57'!$D$3:$D$16</definedName>
    <definedName name="wrnGrasDroog" localSheetId="60">'58'!$D$3:$D$16</definedName>
    <definedName name="wrnGrasDroog" localSheetId="61">'59'!$D$3:$D$16</definedName>
    <definedName name="wrnGrasDroog" localSheetId="8">'6'!$D$3:$D$16</definedName>
    <definedName name="wrnGrasDroog" localSheetId="62">'60'!$D$3:$D$16</definedName>
    <definedName name="wrnGrasDroog" localSheetId="63">'61'!$D$3:$D$16</definedName>
    <definedName name="wrnGrasDroog" localSheetId="64">'62'!$D$3:$D$16</definedName>
    <definedName name="wrnGrasDroog" localSheetId="65">'63'!$D$3:$D$16</definedName>
    <definedName name="wrnGrasDroog" localSheetId="66">'64'!$D$3:$D$16</definedName>
    <definedName name="wrnGrasDroog" localSheetId="67">'65'!$D$3:$D$16</definedName>
    <definedName name="wrnGrasDroog" localSheetId="68">'66'!$D$3:$D$16</definedName>
    <definedName name="wrnGrasDroog" localSheetId="69">'67'!$D$3:$D$16</definedName>
    <definedName name="wrnGrasDroog" localSheetId="70">'68'!$D$3:$D$16</definedName>
    <definedName name="wrnGrasDroog" localSheetId="71">'69'!$D$3:$D$16</definedName>
    <definedName name="wrnGrasDroog" localSheetId="9">'7'!$D$3:$D$16</definedName>
    <definedName name="wrnGrasDroog" localSheetId="72">'70'!$D$3:$D$16</definedName>
    <definedName name="wrnGrasDroog" localSheetId="10">'8'!$D$3:$D$16</definedName>
    <definedName name="wrnGrasDroog" localSheetId="11">'9'!$D$3:$D$16</definedName>
    <definedName name="wrnGrasNat" localSheetId="3">'1'!$C$3:$C$16</definedName>
    <definedName name="wrnGrasNat" localSheetId="12">'10'!$C$3:$C$16</definedName>
    <definedName name="wrnGrasNat" localSheetId="13">'11'!$C$3:$C$16</definedName>
    <definedName name="wrnGrasNat" localSheetId="14">'12'!$C$3:$C$16</definedName>
    <definedName name="wrnGrasNat" localSheetId="15">'13'!$C$3:$C$16</definedName>
    <definedName name="wrnGrasNat" localSheetId="16">'14'!$C$3:$C$16</definedName>
    <definedName name="wrnGrasNat" localSheetId="17">'15'!$C$3:$C$16</definedName>
    <definedName name="wrnGrasNat" localSheetId="18">'16'!$C$3:$C$16</definedName>
    <definedName name="wrnGrasNat" localSheetId="19">'17'!$C$3:$C$16</definedName>
    <definedName name="wrnGrasNat" localSheetId="20">'18'!$C$3:$C$16</definedName>
    <definedName name="wrnGrasNat" localSheetId="21">'19'!$C$3:$C$16</definedName>
    <definedName name="wrnGrasNat" localSheetId="4">'2'!$C$3:$C$16</definedName>
    <definedName name="wrnGrasNat" localSheetId="22">'20'!$C$3:$C$16</definedName>
    <definedName name="wrnGrasNat" localSheetId="23">'21'!$C$3:$C$16</definedName>
    <definedName name="wrnGrasNat" localSheetId="24">'22'!$C$3:$C$16</definedName>
    <definedName name="wrnGrasNat" localSheetId="25">'23'!$C$3:$C$16</definedName>
    <definedName name="wrnGrasNat" localSheetId="26">'24'!$C$3:$C$16</definedName>
    <definedName name="wrnGrasNat" localSheetId="27">'25'!$C$3:$C$16</definedName>
    <definedName name="wrnGrasNat" localSheetId="28">'26'!$C$3:$C$16</definedName>
    <definedName name="wrnGrasNat" localSheetId="29">'27'!$C$3:$C$16</definedName>
    <definedName name="wrnGrasNat" localSheetId="30">'28'!$C$3:$C$16</definedName>
    <definedName name="wrnGrasNat" localSheetId="31">'29'!$C$3:$C$16</definedName>
    <definedName name="wrnGrasNat" localSheetId="5">'3'!$C$3:$C$16</definedName>
    <definedName name="wrnGrasNat" localSheetId="32">'30'!$C$3:$C$16</definedName>
    <definedName name="wrnGrasNat" localSheetId="33">'31'!$C$3:$C$16</definedName>
    <definedName name="wrnGrasNat" localSheetId="34">'32'!$C$3:$C$16</definedName>
    <definedName name="wrnGrasNat" localSheetId="35">'33'!$C$3:$C$16</definedName>
    <definedName name="wrnGrasNat" localSheetId="36">'34'!$C$3:$C$16</definedName>
    <definedName name="wrnGrasNat" localSheetId="37">'35'!$C$3:$C$16</definedName>
    <definedName name="wrnGrasNat" localSheetId="38">'36'!$C$3:$C$16</definedName>
    <definedName name="wrnGrasNat" localSheetId="39">'37'!$C$3:$C$16</definedName>
    <definedName name="wrnGrasNat" localSheetId="40">'38'!$C$3:$C$16</definedName>
    <definedName name="wrnGrasNat" localSheetId="41">'39'!$C$3:$C$16</definedName>
    <definedName name="wrnGrasNat" localSheetId="6">'4'!$C$3:$C$16</definedName>
    <definedName name="wrnGrasNat" localSheetId="42">'40'!$C$3:$C$16</definedName>
    <definedName name="wrnGrasNat" localSheetId="43">'41'!$C$3:$C$16</definedName>
    <definedName name="wrnGrasNat" localSheetId="44">'42'!$C$3:$C$16</definedName>
    <definedName name="wrnGrasNat" localSheetId="45">'43'!$C$3:$C$16</definedName>
    <definedName name="wrnGrasNat" localSheetId="46">'44'!$C$3:$C$16</definedName>
    <definedName name="wrnGrasNat" localSheetId="47">'45'!$C$3:$C$16</definedName>
    <definedName name="wrnGrasNat" localSheetId="48">'46'!$C$3:$C$16</definedName>
    <definedName name="wrnGrasNat" localSheetId="49">'47'!$C$3:$C$16</definedName>
    <definedName name="wrnGrasNat" localSheetId="50">'48'!$C$3:$C$16</definedName>
    <definedName name="wrnGrasNat" localSheetId="51">'49'!$C$3:$C$16</definedName>
    <definedName name="wrnGrasNat" localSheetId="7">'5'!$C$3:$C$16</definedName>
    <definedName name="wrnGrasNat" localSheetId="52">'50'!$C$3:$C$16</definedName>
    <definedName name="wrnGrasNat" localSheetId="53">'51'!$C$3:$C$16</definedName>
    <definedName name="wrnGrasNat" localSheetId="54">'52'!$C$3:$C$16</definedName>
    <definedName name="wrnGrasNat" localSheetId="55">'53'!$C$3:$C$16</definedName>
    <definedName name="wrnGrasNat" localSheetId="56">'54'!$C$3:$C$16</definedName>
    <definedName name="wrnGrasNat" localSheetId="57">'55'!$C$3:$C$16</definedName>
    <definedName name="wrnGrasNat" localSheetId="58">'56'!$C$3:$C$16</definedName>
    <definedName name="wrnGrasNat" localSheetId="59">'57'!$C$3:$C$16</definedName>
    <definedName name="wrnGrasNat" localSheetId="60">'58'!$C$3:$C$16</definedName>
    <definedName name="wrnGrasNat" localSheetId="61">'59'!$C$3:$C$16</definedName>
    <definedName name="wrnGrasNat" localSheetId="8">'6'!$C$3:$C$16</definedName>
    <definedName name="wrnGrasNat" localSheetId="62">'60'!$C$3:$C$16</definedName>
    <definedName name="wrnGrasNat" localSheetId="63">'61'!$C$3:$C$16</definedName>
    <definedName name="wrnGrasNat" localSheetId="64">'62'!$C$3:$C$16</definedName>
    <definedName name="wrnGrasNat" localSheetId="65">'63'!$C$3:$C$16</definedName>
    <definedName name="wrnGrasNat" localSheetId="66">'64'!$C$3:$C$16</definedName>
    <definedName name="wrnGrasNat" localSheetId="67">'65'!$C$3:$C$16</definedName>
    <definedName name="wrnGrasNat" localSheetId="68">'66'!$C$3:$C$16</definedName>
    <definedName name="wrnGrasNat" localSheetId="69">'67'!$C$3:$C$16</definedName>
    <definedName name="wrnGrasNat" localSheetId="70">'68'!$C$3:$C$16</definedName>
    <definedName name="wrnGrasNat" localSheetId="71">'69'!$C$3:$C$16</definedName>
    <definedName name="wrnGrasNat" localSheetId="9">'7'!$C$3:$C$16</definedName>
    <definedName name="wrnGrasNat" localSheetId="72">'70'!$C$3:$C$16</definedName>
    <definedName name="wrnGrasNat" localSheetId="10">'8'!$C$3:$C$16</definedName>
    <definedName name="wrnGrasNat" localSheetId="11">'9'!$C$3:$C$16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6" i="95" l="1"/>
  <c r="M15" i="95"/>
  <c r="M14" i="95"/>
  <c r="M13" i="95"/>
  <c r="M12" i="95"/>
  <c r="M11" i="95"/>
  <c r="M10" i="95"/>
  <c r="M9" i="95"/>
  <c r="M8" i="95"/>
  <c r="M7" i="95"/>
  <c r="M6" i="95"/>
  <c r="M5" i="95"/>
  <c r="M4" i="95"/>
  <c r="M16" i="98"/>
  <c r="M15" i="98"/>
  <c r="M14" i="98"/>
  <c r="M13" i="98"/>
  <c r="M12" i="98"/>
  <c r="M11" i="98"/>
  <c r="M10" i="98"/>
  <c r="M9" i="98"/>
  <c r="M8" i="98"/>
  <c r="M7" i="98"/>
  <c r="M6" i="98"/>
  <c r="M5" i="98"/>
  <c r="M4" i="98"/>
  <c r="M16" i="99"/>
  <c r="M15" i="99"/>
  <c r="M14" i="99"/>
  <c r="M13" i="99"/>
  <c r="M12" i="99"/>
  <c r="M11" i="99"/>
  <c r="M10" i="99"/>
  <c r="M9" i="99"/>
  <c r="M8" i="99"/>
  <c r="M7" i="99"/>
  <c r="M6" i="99"/>
  <c r="M5" i="99"/>
  <c r="M4" i="99"/>
  <c r="M16" i="100"/>
  <c r="M15" i="100"/>
  <c r="M14" i="100"/>
  <c r="M13" i="100"/>
  <c r="M12" i="100"/>
  <c r="M11" i="100"/>
  <c r="M10" i="100"/>
  <c r="M9" i="100"/>
  <c r="M8" i="100"/>
  <c r="M7" i="100"/>
  <c r="M6" i="100"/>
  <c r="M5" i="100"/>
  <c r="M4" i="100"/>
  <c r="M16" i="105"/>
  <c r="M15" i="105"/>
  <c r="M14" i="105"/>
  <c r="M13" i="105"/>
  <c r="M12" i="105"/>
  <c r="M11" i="105"/>
  <c r="M10" i="105"/>
  <c r="M9" i="105"/>
  <c r="M8" i="105"/>
  <c r="M7" i="105"/>
  <c r="M6" i="105"/>
  <c r="M5" i="105"/>
  <c r="M4" i="105"/>
  <c r="M16" i="106"/>
  <c r="M15" i="106"/>
  <c r="M14" i="106"/>
  <c r="M13" i="106"/>
  <c r="M12" i="106"/>
  <c r="M11" i="106"/>
  <c r="M10" i="106"/>
  <c r="M9" i="106"/>
  <c r="M8" i="106"/>
  <c r="M7" i="106"/>
  <c r="M6" i="106"/>
  <c r="M5" i="106"/>
  <c r="M4" i="106"/>
  <c r="M16" i="107"/>
  <c r="M15" i="107"/>
  <c r="M14" i="107"/>
  <c r="M13" i="107"/>
  <c r="M12" i="107"/>
  <c r="M11" i="107"/>
  <c r="M10" i="107"/>
  <c r="M9" i="107"/>
  <c r="M8" i="107"/>
  <c r="M7" i="107"/>
  <c r="M6" i="107"/>
  <c r="M5" i="107"/>
  <c r="M4" i="107"/>
  <c r="M16" i="108"/>
  <c r="M15" i="108"/>
  <c r="M14" i="108"/>
  <c r="M13" i="108"/>
  <c r="M12" i="108"/>
  <c r="M11" i="108"/>
  <c r="M10" i="108"/>
  <c r="M9" i="108"/>
  <c r="M8" i="108"/>
  <c r="M7" i="108"/>
  <c r="M6" i="108"/>
  <c r="M5" i="108"/>
  <c r="M4" i="108"/>
  <c r="M16" i="109"/>
  <c r="M15" i="109"/>
  <c r="M14" i="109"/>
  <c r="M13" i="109"/>
  <c r="M12" i="109"/>
  <c r="M11" i="109"/>
  <c r="M10" i="109"/>
  <c r="M9" i="109"/>
  <c r="M8" i="109"/>
  <c r="M7" i="109"/>
  <c r="M6" i="109"/>
  <c r="M5" i="109"/>
  <c r="M4" i="109"/>
  <c r="M16" i="110"/>
  <c r="M15" i="110"/>
  <c r="M14" i="110"/>
  <c r="M13" i="110"/>
  <c r="M12" i="110"/>
  <c r="M11" i="110"/>
  <c r="M10" i="110"/>
  <c r="M9" i="110"/>
  <c r="M8" i="110"/>
  <c r="M7" i="110"/>
  <c r="M6" i="110"/>
  <c r="M5" i="110"/>
  <c r="M4" i="110"/>
  <c r="M16" i="111"/>
  <c r="M15" i="111"/>
  <c r="M14" i="111"/>
  <c r="M13" i="111"/>
  <c r="M12" i="111"/>
  <c r="M11" i="111"/>
  <c r="M10" i="111"/>
  <c r="M9" i="111"/>
  <c r="M8" i="111"/>
  <c r="M7" i="111"/>
  <c r="M6" i="111"/>
  <c r="M5" i="111"/>
  <c r="M4" i="111"/>
  <c r="M16" i="112"/>
  <c r="M15" i="112"/>
  <c r="M14" i="112"/>
  <c r="M13" i="112"/>
  <c r="M12" i="112"/>
  <c r="M11" i="112"/>
  <c r="M10" i="112"/>
  <c r="M9" i="112"/>
  <c r="M8" i="112"/>
  <c r="M7" i="112"/>
  <c r="M6" i="112"/>
  <c r="M5" i="112"/>
  <c r="M4" i="112"/>
  <c r="M16" i="113"/>
  <c r="M15" i="113"/>
  <c r="M14" i="113"/>
  <c r="M13" i="113"/>
  <c r="M12" i="113"/>
  <c r="M11" i="113"/>
  <c r="M10" i="113"/>
  <c r="M9" i="113"/>
  <c r="M8" i="113"/>
  <c r="M7" i="113"/>
  <c r="M6" i="113"/>
  <c r="M5" i="113"/>
  <c r="M4" i="113"/>
  <c r="M16" i="114"/>
  <c r="M15" i="114"/>
  <c r="M14" i="114"/>
  <c r="M13" i="114"/>
  <c r="M12" i="114"/>
  <c r="M11" i="114"/>
  <c r="M10" i="114"/>
  <c r="M9" i="114"/>
  <c r="M8" i="114"/>
  <c r="M7" i="114"/>
  <c r="M6" i="114"/>
  <c r="M5" i="114"/>
  <c r="M4" i="114"/>
  <c r="M16" i="115"/>
  <c r="M15" i="115"/>
  <c r="M14" i="115"/>
  <c r="M13" i="115"/>
  <c r="M12" i="115"/>
  <c r="M11" i="115"/>
  <c r="M10" i="115"/>
  <c r="M9" i="115"/>
  <c r="M8" i="115"/>
  <c r="M7" i="115"/>
  <c r="M6" i="115"/>
  <c r="M5" i="115"/>
  <c r="M4" i="115"/>
  <c r="M16" i="116"/>
  <c r="M15" i="116"/>
  <c r="M14" i="116"/>
  <c r="M13" i="116"/>
  <c r="M12" i="116"/>
  <c r="M11" i="116"/>
  <c r="M10" i="116"/>
  <c r="M9" i="116"/>
  <c r="M8" i="116"/>
  <c r="M7" i="116"/>
  <c r="M6" i="116"/>
  <c r="M5" i="116"/>
  <c r="M4" i="116"/>
  <c r="M16" i="117"/>
  <c r="M15" i="117"/>
  <c r="M14" i="117"/>
  <c r="M13" i="117"/>
  <c r="M12" i="117"/>
  <c r="M11" i="117"/>
  <c r="M10" i="117"/>
  <c r="M9" i="117"/>
  <c r="M8" i="117"/>
  <c r="M7" i="117"/>
  <c r="M6" i="117"/>
  <c r="M5" i="117"/>
  <c r="M4" i="117"/>
  <c r="M16" i="118"/>
  <c r="M15" i="118"/>
  <c r="M14" i="118"/>
  <c r="M13" i="118"/>
  <c r="M12" i="118"/>
  <c r="M11" i="118"/>
  <c r="M10" i="118"/>
  <c r="M9" i="118"/>
  <c r="M8" i="118"/>
  <c r="M7" i="118"/>
  <c r="M6" i="118"/>
  <c r="M5" i="118"/>
  <c r="M4" i="118"/>
  <c r="M16" i="119"/>
  <c r="M15" i="119"/>
  <c r="M14" i="119"/>
  <c r="M13" i="119"/>
  <c r="M12" i="119"/>
  <c r="M11" i="119"/>
  <c r="M10" i="119"/>
  <c r="M9" i="119"/>
  <c r="M8" i="119"/>
  <c r="M7" i="119"/>
  <c r="M6" i="119"/>
  <c r="M5" i="119"/>
  <c r="M4" i="119"/>
  <c r="M16" i="120"/>
  <c r="M15" i="120"/>
  <c r="M14" i="120"/>
  <c r="M13" i="120"/>
  <c r="M12" i="120"/>
  <c r="M11" i="120"/>
  <c r="M10" i="120"/>
  <c r="M9" i="120"/>
  <c r="M8" i="120"/>
  <c r="M7" i="120"/>
  <c r="M6" i="120"/>
  <c r="M5" i="120"/>
  <c r="M4" i="120"/>
  <c r="M16" i="121"/>
  <c r="M15" i="121"/>
  <c r="M14" i="121"/>
  <c r="M13" i="121"/>
  <c r="M12" i="121"/>
  <c r="M11" i="121"/>
  <c r="M10" i="121"/>
  <c r="M9" i="121"/>
  <c r="M8" i="121"/>
  <c r="M7" i="121"/>
  <c r="M6" i="121"/>
  <c r="M5" i="121"/>
  <c r="M4" i="121"/>
  <c r="M16" i="122"/>
  <c r="M15" i="122"/>
  <c r="M14" i="122"/>
  <c r="M13" i="122"/>
  <c r="M12" i="122"/>
  <c r="M11" i="122"/>
  <c r="M10" i="122"/>
  <c r="M9" i="122"/>
  <c r="M8" i="122"/>
  <c r="M7" i="122"/>
  <c r="M6" i="122"/>
  <c r="M5" i="122"/>
  <c r="M4" i="122"/>
  <c r="M16" i="123"/>
  <c r="M15" i="123"/>
  <c r="M14" i="123"/>
  <c r="M13" i="123"/>
  <c r="M12" i="123"/>
  <c r="M11" i="123"/>
  <c r="M10" i="123"/>
  <c r="M9" i="123"/>
  <c r="M8" i="123"/>
  <c r="M7" i="123"/>
  <c r="M6" i="123"/>
  <c r="M5" i="123"/>
  <c r="M4" i="123"/>
  <c r="M16" i="124"/>
  <c r="M15" i="124"/>
  <c r="M14" i="124"/>
  <c r="M13" i="124"/>
  <c r="M12" i="124"/>
  <c r="M11" i="124"/>
  <c r="M10" i="124"/>
  <c r="M9" i="124"/>
  <c r="M8" i="124"/>
  <c r="M7" i="124"/>
  <c r="M6" i="124"/>
  <c r="M5" i="124"/>
  <c r="M4" i="124"/>
  <c r="M16" i="125"/>
  <c r="M15" i="125"/>
  <c r="M14" i="125"/>
  <c r="M13" i="125"/>
  <c r="M12" i="125"/>
  <c r="M11" i="125"/>
  <c r="M10" i="125"/>
  <c r="M9" i="125"/>
  <c r="M8" i="125"/>
  <c r="M7" i="125"/>
  <c r="M6" i="125"/>
  <c r="M5" i="125"/>
  <c r="M4" i="125"/>
  <c r="M16" i="126"/>
  <c r="M15" i="126"/>
  <c r="M14" i="126"/>
  <c r="M13" i="126"/>
  <c r="M12" i="126"/>
  <c r="M11" i="126"/>
  <c r="M10" i="126"/>
  <c r="M9" i="126"/>
  <c r="M8" i="126"/>
  <c r="M7" i="126"/>
  <c r="M6" i="126"/>
  <c r="M5" i="126"/>
  <c r="M4" i="126"/>
  <c r="M16" i="127"/>
  <c r="M15" i="127"/>
  <c r="M14" i="127"/>
  <c r="M13" i="127"/>
  <c r="M12" i="127"/>
  <c r="M11" i="127"/>
  <c r="M10" i="127"/>
  <c r="M9" i="127"/>
  <c r="M8" i="127"/>
  <c r="M7" i="127"/>
  <c r="M6" i="127"/>
  <c r="M5" i="127"/>
  <c r="M4" i="127"/>
  <c r="M16" i="128"/>
  <c r="M15" i="128"/>
  <c r="M14" i="128"/>
  <c r="M13" i="128"/>
  <c r="M12" i="128"/>
  <c r="M11" i="128"/>
  <c r="M10" i="128"/>
  <c r="M9" i="128"/>
  <c r="M8" i="128"/>
  <c r="M7" i="128"/>
  <c r="M6" i="128"/>
  <c r="M5" i="128"/>
  <c r="M4" i="128"/>
  <c r="M16" i="129"/>
  <c r="M15" i="129"/>
  <c r="M14" i="129"/>
  <c r="M13" i="129"/>
  <c r="M12" i="129"/>
  <c r="M11" i="129"/>
  <c r="M10" i="129"/>
  <c r="M9" i="129"/>
  <c r="M8" i="129"/>
  <c r="M7" i="129"/>
  <c r="M6" i="129"/>
  <c r="M5" i="129"/>
  <c r="M4" i="129"/>
  <c r="M16" i="130"/>
  <c r="M15" i="130"/>
  <c r="M14" i="130"/>
  <c r="M13" i="130"/>
  <c r="M12" i="130"/>
  <c r="M11" i="130"/>
  <c r="M10" i="130"/>
  <c r="M9" i="130"/>
  <c r="M8" i="130"/>
  <c r="M7" i="130"/>
  <c r="M6" i="130"/>
  <c r="M5" i="130"/>
  <c r="M4" i="130"/>
  <c r="M16" i="131"/>
  <c r="M15" i="131"/>
  <c r="M14" i="131"/>
  <c r="M13" i="131"/>
  <c r="M12" i="131"/>
  <c r="M11" i="131"/>
  <c r="M10" i="131"/>
  <c r="M9" i="131"/>
  <c r="M8" i="131"/>
  <c r="M7" i="131"/>
  <c r="M6" i="131"/>
  <c r="M5" i="131"/>
  <c r="M4" i="131"/>
  <c r="M16" i="132"/>
  <c r="M15" i="132"/>
  <c r="M14" i="132"/>
  <c r="M13" i="132"/>
  <c r="M12" i="132"/>
  <c r="M11" i="132"/>
  <c r="M10" i="132"/>
  <c r="M9" i="132"/>
  <c r="M8" i="132"/>
  <c r="M7" i="132"/>
  <c r="M6" i="132"/>
  <c r="M5" i="132"/>
  <c r="M4" i="132"/>
  <c r="M16" i="133"/>
  <c r="M15" i="133"/>
  <c r="M14" i="133"/>
  <c r="M13" i="133"/>
  <c r="M12" i="133"/>
  <c r="M11" i="133"/>
  <c r="M10" i="133"/>
  <c r="M9" i="133"/>
  <c r="M8" i="133"/>
  <c r="M7" i="133"/>
  <c r="M6" i="133"/>
  <c r="M5" i="133"/>
  <c r="M4" i="133"/>
  <c r="M16" i="134"/>
  <c r="M15" i="134"/>
  <c r="M14" i="134"/>
  <c r="M13" i="134"/>
  <c r="M12" i="134"/>
  <c r="M11" i="134"/>
  <c r="M10" i="134"/>
  <c r="M9" i="134"/>
  <c r="M8" i="134"/>
  <c r="M7" i="134"/>
  <c r="M6" i="134"/>
  <c r="M5" i="134"/>
  <c r="M4" i="134"/>
  <c r="M16" i="135"/>
  <c r="M15" i="135"/>
  <c r="M14" i="135"/>
  <c r="M13" i="135"/>
  <c r="M12" i="135"/>
  <c r="M11" i="135"/>
  <c r="M10" i="135"/>
  <c r="M9" i="135"/>
  <c r="M8" i="135"/>
  <c r="M7" i="135"/>
  <c r="M6" i="135"/>
  <c r="M5" i="135"/>
  <c r="M4" i="135"/>
  <c r="M16" i="136"/>
  <c r="M15" i="136"/>
  <c r="M14" i="136"/>
  <c r="M13" i="136"/>
  <c r="M12" i="136"/>
  <c r="M11" i="136"/>
  <c r="M10" i="136"/>
  <c r="M9" i="136"/>
  <c r="M8" i="136"/>
  <c r="M7" i="136"/>
  <c r="M6" i="136"/>
  <c r="M5" i="136"/>
  <c r="M4" i="136"/>
  <c r="M16" i="137"/>
  <c r="M15" i="137"/>
  <c r="M14" i="137"/>
  <c r="M13" i="137"/>
  <c r="M12" i="137"/>
  <c r="M11" i="137"/>
  <c r="M10" i="137"/>
  <c r="M9" i="137"/>
  <c r="M8" i="137"/>
  <c r="M7" i="137"/>
  <c r="M6" i="137"/>
  <c r="M5" i="137"/>
  <c r="M4" i="137"/>
  <c r="M16" i="138"/>
  <c r="M15" i="138"/>
  <c r="M14" i="138"/>
  <c r="M13" i="138"/>
  <c r="M12" i="138"/>
  <c r="M11" i="138"/>
  <c r="M10" i="138"/>
  <c r="M9" i="138"/>
  <c r="M8" i="138"/>
  <c r="M7" i="138"/>
  <c r="M6" i="138"/>
  <c r="M5" i="138"/>
  <c r="M4" i="138"/>
  <c r="M16" i="139"/>
  <c r="M15" i="139"/>
  <c r="M14" i="139"/>
  <c r="M13" i="139"/>
  <c r="M12" i="139"/>
  <c r="M11" i="139"/>
  <c r="M10" i="139"/>
  <c r="M9" i="139"/>
  <c r="M8" i="139"/>
  <c r="M7" i="139"/>
  <c r="M6" i="139"/>
  <c r="M5" i="139"/>
  <c r="M4" i="139"/>
  <c r="M16" i="140"/>
  <c r="M15" i="140"/>
  <c r="M14" i="140"/>
  <c r="M13" i="140"/>
  <c r="M12" i="140"/>
  <c r="M11" i="140"/>
  <c r="M10" i="140"/>
  <c r="M9" i="140"/>
  <c r="M8" i="140"/>
  <c r="M7" i="140"/>
  <c r="M6" i="140"/>
  <c r="M5" i="140"/>
  <c r="M4" i="140"/>
  <c r="M16" i="141"/>
  <c r="M15" i="141"/>
  <c r="M14" i="141"/>
  <c r="M13" i="141"/>
  <c r="M12" i="141"/>
  <c r="M11" i="141"/>
  <c r="M10" i="141"/>
  <c r="M9" i="141"/>
  <c r="M8" i="141"/>
  <c r="M7" i="141"/>
  <c r="M6" i="141"/>
  <c r="M5" i="141"/>
  <c r="M4" i="141"/>
  <c r="M16" i="142"/>
  <c r="M15" i="142"/>
  <c r="M14" i="142"/>
  <c r="M13" i="142"/>
  <c r="M12" i="142"/>
  <c r="M11" i="142"/>
  <c r="M10" i="142"/>
  <c r="M9" i="142"/>
  <c r="M8" i="142"/>
  <c r="M7" i="142"/>
  <c r="M6" i="142"/>
  <c r="M5" i="142"/>
  <c r="M4" i="142"/>
  <c r="M16" i="143"/>
  <c r="M15" i="143"/>
  <c r="M14" i="143"/>
  <c r="M13" i="143"/>
  <c r="M12" i="143"/>
  <c r="M11" i="143"/>
  <c r="M10" i="143"/>
  <c r="M9" i="143"/>
  <c r="M8" i="143"/>
  <c r="M7" i="143"/>
  <c r="M6" i="143"/>
  <c r="M5" i="143"/>
  <c r="M4" i="143"/>
  <c r="M16" i="144"/>
  <c r="M15" i="144"/>
  <c r="M14" i="144"/>
  <c r="M13" i="144"/>
  <c r="M12" i="144"/>
  <c r="M11" i="144"/>
  <c r="M10" i="144"/>
  <c r="M9" i="144"/>
  <c r="M8" i="144"/>
  <c r="M7" i="144"/>
  <c r="M6" i="144"/>
  <c r="M5" i="144"/>
  <c r="M4" i="144"/>
  <c r="M16" i="145"/>
  <c r="M15" i="145"/>
  <c r="M14" i="145"/>
  <c r="M13" i="145"/>
  <c r="M12" i="145"/>
  <c r="M11" i="145"/>
  <c r="M10" i="145"/>
  <c r="M9" i="145"/>
  <c r="M8" i="145"/>
  <c r="M7" i="145"/>
  <c r="M6" i="145"/>
  <c r="M5" i="145"/>
  <c r="M4" i="145"/>
  <c r="M16" i="146"/>
  <c r="M15" i="146"/>
  <c r="M14" i="146"/>
  <c r="M13" i="146"/>
  <c r="M12" i="146"/>
  <c r="M11" i="146"/>
  <c r="M10" i="146"/>
  <c r="M9" i="146"/>
  <c r="M8" i="146"/>
  <c r="M7" i="146"/>
  <c r="M6" i="146"/>
  <c r="M5" i="146"/>
  <c r="M4" i="146"/>
  <c r="M16" i="147"/>
  <c r="M15" i="147"/>
  <c r="M14" i="147"/>
  <c r="M13" i="147"/>
  <c r="M12" i="147"/>
  <c r="M11" i="147"/>
  <c r="M10" i="147"/>
  <c r="M9" i="147"/>
  <c r="M8" i="147"/>
  <c r="M7" i="147"/>
  <c r="M6" i="147"/>
  <c r="M5" i="147"/>
  <c r="M4" i="147"/>
  <c r="M16" i="148"/>
  <c r="M15" i="148"/>
  <c r="M14" i="148"/>
  <c r="M13" i="148"/>
  <c r="M12" i="148"/>
  <c r="M11" i="148"/>
  <c r="M10" i="148"/>
  <c r="M9" i="148"/>
  <c r="M8" i="148"/>
  <c r="M7" i="148"/>
  <c r="M6" i="148"/>
  <c r="M5" i="148"/>
  <c r="M4" i="148"/>
  <c r="M16" i="149"/>
  <c r="M15" i="149"/>
  <c r="M14" i="149"/>
  <c r="M13" i="149"/>
  <c r="M12" i="149"/>
  <c r="M11" i="149"/>
  <c r="M10" i="149"/>
  <c r="M9" i="149"/>
  <c r="M8" i="149"/>
  <c r="M7" i="149"/>
  <c r="M6" i="149"/>
  <c r="M5" i="149"/>
  <c r="M4" i="149"/>
  <c r="M16" i="150"/>
  <c r="M15" i="150"/>
  <c r="M14" i="150"/>
  <c r="M13" i="150"/>
  <c r="M12" i="150"/>
  <c r="M11" i="150"/>
  <c r="M10" i="150"/>
  <c r="M9" i="150"/>
  <c r="M8" i="150"/>
  <c r="M7" i="150"/>
  <c r="M6" i="150"/>
  <c r="M5" i="150"/>
  <c r="M4" i="150"/>
  <c r="M16" i="151"/>
  <c r="M15" i="151"/>
  <c r="M14" i="151"/>
  <c r="M13" i="151"/>
  <c r="M12" i="151"/>
  <c r="M11" i="151"/>
  <c r="M10" i="151"/>
  <c r="M9" i="151"/>
  <c r="M8" i="151"/>
  <c r="M7" i="151"/>
  <c r="M6" i="151"/>
  <c r="M5" i="151"/>
  <c r="M4" i="151"/>
  <c r="M16" i="152"/>
  <c r="M15" i="152"/>
  <c r="M14" i="152"/>
  <c r="M13" i="152"/>
  <c r="M12" i="152"/>
  <c r="M11" i="152"/>
  <c r="M10" i="152"/>
  <c r="M9" i="152"/>
  <c r="M8" i="152"/>
  <c r="M7" i="152"/>
  <c r="M6" i="152"/>
  <c r="M5" i="152"/>
  <c r="M4" i="152"/>
  <c r="M16" i="153"/>
  <c r="M15" i="153"/>
  <c r="M14" i="153"/>
  <c r="M13" i="153"/>
  <c r="M12" i="153"/>
  <c r="M11" i="153"/>
  <c r="M10" i="153"/>
  <c r="M9" i="153"/>
  <c r="M8" i="153"/>
  <c r="M7" i="153"/>
  <c r="M6" i="153"/>
  <c r="M5" i="153"/>
  <c r="M4" i="153"/>
  <c r="M16" i="154"/>
  <c r="M15" i="154"/>
  <c r="M14" i="154"/>
  <c r="M13" i="154"/>
  <c r="M12" i="154"/>
  <c r="M11" i="154"/>
  <c r="M10" i="154"/>
  <c r="M9" i="154"/>
  <c r="M8" i="154"/>
  <c r="M7" i="154"/>
  <c r="M6" i="154"/>
  <c r="M5" i="154"/>
  <c r="M4" i="154"/>
  <c r="M16" i="155"/>
  <c r="M15" i="155"/>
  <c r="M14" i="155"/>
  <c r="M13" i="155"/>
  <c r="M12" i="155"/>
  <c r="M11" i="155"/>
  <c r="M10" i="155"/>
  <c r="M9" i="155"/>
  <c r="M8" i="155"/>
  <c r="M7" i="155"/>
  <c r="M6" i="155"/>
  <c r="M5" i="155"/>
  <c r="M4" i="155"/>
  <c r="M16" i="156"/>
  <c r="M15" i="156"/>
  <c r="M14" i="156"/>
  <c r="M13" i="156"/>
  <c r="M12" i="156"/>
  <c r="M11" i="156"/>
  <c r="M10" i="156"/>
  <c r="M9" i="156"/>
  <c r="M8" i="156"/>
  <c r="M7" i="156"/>
  <c r="M6" i="156"/>
  <c r="M5" i="156"/>
  <c r="M4" i="156"/>
  <c r="M16" i="157"/>
  <c r="M15" i="157"/>
  <c r="M14" i="157"/>
  <c r="M13" i="157"/>
  <c r="M12" i="157"/>
  <c r="M11" i="157"/>
  <c r="M10" i="157"/>
  <c r="M9" i="157"/>
  <c r="M8" i="157"/>
  <c r="M7" i="157"/>
  <c r="M6" i="157"/>
  <c r="M5" i="157"/>
  <c r="M4" i="157"/>
  <c r="M16" i="158"/>
  <c r="M15" i="158"/>
  <c r="M14" i="158"/>
  <c r="M13" i="158"/>
  <c r="M12" i="158"/>
  <c r="M11" i="158"/>
  <c r="M10" i="158"/>
  <c r="M9" i="158"/>
  <c r="M8" i="158"/>
  <c r="M7" i="158"/>
  <c r="M6" i="158"/>
  <c r="M5" i="158"/>
  <c r="M4" i="158"/>
  <c r="M16" i="159"/>
  <c r="M15" i="159"/>
  <c r="M14" i="159"/>
  <c r="M13" i="159"/>
  <c r="M12" i="159"/>
  <c r="M11" i="159"/>
  <c r="M10" i="159"/>
  <c r="M9" i="159"/>
  <c r="M8" i="159"/>
  <c r="M7" i="159"/>
  <c r="M6" i="159"/>
  <c r="M5" i="159"/>
  <c r="M4" i="159"/>
  <c r="M16" i="161"/>
  <c r="M15" i="161"/>
  <c r="M14" i="161"/>
  <c r="M13" i="161"/>
  <c r="M12" i="161"/>
  <c r="M11" i="161"/>
  <c r="M10" i="161"/>
  <c r="M9" i="161"/>
  <c r="M8" i="161"/>
  <c r="M7" i="161"/>
  <c r="M6" i="161"/>
  <c r="M5" i="161"/>
  <c r="M4" i="161"/>
  <c r="M16" i="162"/>
  <c r="M15" i="162"/>
  <c r="M14" i="162"/>
  <c r="M13" i="162"/>
  <c r="M12" i="162"/>
  <c r="M11" i="162"/>
  <c r="M10" i="162"/>
  <c r="M9" i="162"/>
  <c r="M8" i="162"/>
  <c r="M7" i="162"/>
  <c r="M6" i="162"/>
  <c r="M5" i="162"/>
  <c r="M4" i="162"/>
  <c r="M16" i="163"/>
  <c r="M15" i="163"/>
  <c r="M14" i="163"/>
  <c r="M13" i="163"/>
  <c r="M12" i="163"/>
  <c r="M11" i="163"/>
  <c r="M10" i="163"/>
  <c r="M9" i="163"/>
  <c r="M8" i="163"/>
  <c r="M7" i="163"/>
  <c r="M6" i="163"/>
  <c r="M5" i="163"/>
  <c r="M4" i="163"/>
  <c r="M16" i="160"/>
  <c r="M15" i="160"/>
  <c r="M14" i="160"/>
  <c r="M13" i="160"/>
  <c r="M12" i="160"/>
  <c r="M11" i="160"/>
  <c r="M10" i="160"/>
  <c r="M9" i="160"/>
  <c r="M8" i="160"/>
  <c r="M7" i="160"/>
  <c r="M6" i="160"/>
  <c r="M5" i="160"/>
  <c r="M4" i="160"/>
  <c r="M3" i="95"/>
  <c r="M3" i="98"/>
  <c r="M3" i="99"/>
  <c r="M3" i="100"/>
  <c r="M3" i="105"/>
  <c r="M3" i="106"/>
  <c r="M3" i="107"/>
  <c r="M3" i="108"/>
  <c r="M3" i="109"/>
  <c r="M3" i="110"/>
  <c r="M3" i="111"/>
  <c r="M3" i="112"/>
  <c r="M3" i="113"/>
  <c r="M3" i="114"/>
  <c r="M3" i="115"/>
  <c r="M3" i="116"/>
  <c r="M3" i="117"/>
  <c r="M3" i="118"/>
  <c r="M3" i="119"/>
  <c r="M3" i="120"/>
  <c r="M3" i="121"/>
  <c r="M3" i="122"/>
  <c r="M3" i="123"/>
  <c r="M3" i="124"/>
  <c r="M3" i="125"/>
  <c r="M3" i="126"/>
  <c r="M3" i="127"/>
  <c r="M3" i="128"/>
  <c r="M3" i="129"/>
  <c r="M3" i="130"/>
  <c r="M3" i="131"/>
  <c r="M3" i="132"/>
  <c r="M3" i="133"/>
  <c r="M3" i="134"/>
  <c r="M3" i="135"/>
  <c r="M3" i="136"/>
  <c r="M3" i="137"/>
  <c r="M3" i="138"/>
  <c r="M3" i="139"/>
  <c r="M3" i="140"/>
  <c r="M3" i="141"/>
  <c r="M3" i="142"/>
  <c r="M3" i="143"/>
  <c r="M3" i="144"/>
  <c r="M3" i="145"/>
  <c r="M3" i="146"/>
  <c r="M3" i="147"/>
  <c r="M3" i="148"/>
  <c r="M3" i="149"/>
  <c r="M3" i="150"/>
  <c r="M3" i="151"/>
  <c r="M3" i="152"/>
  <c r="M3" i="153"/>
  <c r="M3" i="154"/>
  <c r="M3" i="155"/>
  <c r="M3" i="156"/>
  <c r="M3" i="157"/>
  <c r="M3" i="158"/>
  <c r="M3" i="159"/>
  <c r="M3" i="161"/>
  <c r="M3" i="162"/>
  <c r="M3" i="163"/>
  <c r="M3" i="160"/>
  <c r="I16" i="22"/>
  <c r="I15" i="22"/>
  <c r="I14" i="22"/>
  <c r="I13" i="22"/>
  <c r="I12" i="22"/>
  <c r="I11" i="22"/>
  <c r="I10" i="22"/>
  <c r="I9" i="22"/>
  <c r="I8" i="22"/>
  <c r="I7" i="22"/>
  <c r="I6" i="22"/>
  <c r="I5" i="22"/>
  <c r="I4" i="22"/>
  <c r="I16" i="95"/>
  <c r="I15" i="95"/>
  <c r="I14" i="95"/>
  <c r="I13" i="95"/>
  <c r="I12" i="95"/>
  <c r="I11" i="95"/>
  <c r="I10" i="95"/>
  <c r="I9" i="95"/>
  <c r="I8" i="95"/>
  <c r="I7" i="95"/>
  <c r="I6" i="95"/>
  <c r="I5" i="95"/>
  <c r="I4" i="95"/>
  <c r="I16" i="96"/>
  <c r="I15" i="96"/>
  <c r="I14" i="96"/>
  <c r="I13" i="96"/>
  <c r="I12" i="96"/>
  <c r="I11" i="96"/>
  <c r="I10" i="96"/>
  <c r="I9" i="96"/>
  <c r="I8" i="96"/>
  <c r="I7" i="96"/>
  <c r="I6" i="96"/>
  <c r="I5" i="96"/>
  <c r="I4" i="96"/>
  <c r="I16" i="97"/>
  <c r="I15" i="97"/>
  <c r="I14" i="97"/>
  <c r="I13" i="97"/>
  <c r="I12" i="97"/>
  <c r="I11" i="97"/>
  <c r="I10" i="97"/>
  <c r="I9" i="97"/>
  <c r="I8" i="97"/>
  <c r="I7" i="97"/>
  <c r="I6" i="97"/>
  <c r="I5" i="97"/>
  <c r="I4" i="97"/>
  <c r="I16" i="98"/>
  <c r="I15" i="98"/>
  <c r="I14" i="98"/>
  <c r="I13" i="98"/>
  <c r="I12" i="98"/>
  <c r="I11" i="98"/>
  <c r="I10" i="98"/>
  <c r="I9" i="98"/>
  <c r="I8" i="98"/>
  <c r="I7" i="98"/>
  <c r="I6" i="98"/>
  <c r="I5" i="98"/>
  <c r="I4" i="98"/>
  <c r="I16" i="99"/>
  <c r="I15" i="99"/>
  <c r="I14" i="99"/>
  <c r="I13" i="99"/>
  <c r="I12" i="99"/>
  <c r="I11" i="99"/>
  <c r="I10" i="99"/>
  <c r="I9" i="99"/>
  <c r="I8" i="99"/>
  <c r="I7" i="99"/>
  <c r="I6" i="99"/>
  <c r="I5" i="99"/>
  <c r="I4" i="99"/>
  <c r="I16" i="100"/>
  <c r="I15" i="100"/>
  <c r="I14" i="100"/>
  <c r="I13" i="100"/>
  <c r="I12" i="100"/>
  <c r="I11" i="100"/>
  <c r="I10" i="100"/>
  <c r="I9" i="100"/>
  <c r="I8" i="100"/>
  <c r="I7" i="100"/>
  <c r="I6" i="100"/>
  <c r="I5" i="100"/>
  <c r="I4" i="100"/>
  <c r="I16" i="101"/>
  <c r="I15" i="101"/>
  <c r="I14" i="101"/>
  <c r="I13" i="101"/>
  <c r="I12" i="101"/>
  <c r="I11" i="101"/>
  <c r="I10" i="101"/>
  <c r="I9" i="101"/>
  <c r="I8" i="101"/>
  <c r="I7" i="101"/>
  <c r="I6" i="101"/>
  <c r="I5" i="101"/>
  <c r="I4" i="101"/>
  <c r="I16" i="102"/>
  <c r="I15" i="102"/>
  <c r="I14" i="102"/>
  <c r="I13" i="102"/>
  <c r="I12" i="102"/>
  <c r="I11" i="102"/>
  <c r="I10" i="102"/>
  <c r="I9" i="102"/>
  <c r="I8" i="102"/>
  <c r="I7" i="102"/>
  <c r="I6" i="102"/>
  <c r="I5" i="102"/>
  <c r="I4" i="102"/>
  <c r="I16" i="103"/>
  <c r="I15" i="103"/>
  <c r="I14" i="103"/>
  <c r="I13" i="103"/>
  <c r="I12" i="103"/>
  <c r="I11" i="103"/>
  <c r="I10" i="103"/>
  <c r="I9" i="103"/>
  <c r="I8" i="103"/>
  <c r="I7" i="103"/>
  <c r="I6" i="103"/>
  <c r="I5" i="103"/>
  <c r="I4" i="103"/>
  <c r="I16" i="104"/>
  <c r="I15" i="104"/>
  <c r="I14" i="104"/>
  <c r="I13" i="104"/>
  <c r="I12" i="104"/>
  <c r="I11" i="104"/>
  <c r="I10" i="104"/>
  <c r="I9" i="104"/>
  <c r="I8" i="104"/>
  <c r="I7" i="104"/>
  <c r="I6" i="104"/>
  <c r="I5" i="104"/>
  <c r="I4" i="104"/>
  <c r="I16" i="105"/>
  <c r="I15" i="105"/>
  <c r="I14" i="105"/>
  <c r="I13" i="105"/>
  <c r="I12" i="105"/>
  <c r="I11" i="105"/>
  <c r="I10" i="105"/>
  <c r="I9" i="105"/>
  <c r="I8" i="105"/>
  <c r="I7" i="105"/>
  <c r="I6" i="105"/>
  <c r="I5" i="105"/>
  <c r="I4" i="105"/>
  <c r="I16" i="106"/>
  <c r="I15" i="106"/>
  <c r="I14" i="106"/>
  <c r="I13" i="106"/>
  <c r="I12" i="106"/>
  <c r="I11" i="106"/>
  <c r="I10" i="106"/>
  <c r="I9" i="106"/>
  <c r="I8" i="106"/>
  <c r="I7" i="106"/>
  <c r="I6" i="106"/>
  <c r="I5" i="106"/>
  <c r="I4" i="106"/>
  <c r="I16" i="107"/>
  <c r="I15" i="107"/>
  <c r="I14" i="107"/>
  <c r="I13" i="107"/>
  <c r="I12" i="107"/>
  <c r="I11" i="107"/>
  <c r="I10" i="107"/>
  <c r="I9" i="107"/>
  <c r="I8" i="107"/>
  <c r="I7" i="107"/>
  <c r="I6" i="107"/>
  <c r="I5" i="107"/>
  <c r="I4" i="107"/>
  <c r="I16" i="108"/>
  <c r="I15" i="108"/>
  <c r="I14" i="108"/>
  <c r="I13" i="108"/>
  <c r="I12" i="108"/>
  <c r="I11" i="108"/>
  <c r="I10" i="108"/>
  <c r="I9" i="108"/>
  <c r="I8" i="108"/>
  <c r="I7" i="108"/>
  <c r="I6" i="108"/>
  <c r="I5" i="108"/>
  <c r="I4" i="108"/>
  <c r="I16" i="109"/>
  <c r="I15" i="109"/>
  <c r="I14" i="109"/>
  <c r="I13" i="109"/>
  <c r="I12" i="109"/>
  <c r="I11" i="109"/>
  <c r="I10" i="109"/>
  <c r="I9" i="109"/>
  <c r="I8" i="109"/>
  <c r="I7" i="109"/>
  <c r="I6" i="109"/>
  <c r="I5" i="109"/>
  <c r="I4" i="109"/>
  <c r="I16" i="110"/>
  <c r="I15" i="110"/>
  <c r="I14" i="110"/>
  <c r="I13" i="110"/>
  <c r="I12" i="110"/>
  <c r="I11" i="110"/>
  <c r="I10" i="110"/>
  <c r="I9" i="110"/>
  <c r="I8" i="110"/>
  <c r="I7" i="110"/>
  <c r="I6" i="110"/>
  <c r="I5" i="110"/>
  <c r="I4" i="110"/>
  <c r="I16" i="111"/>
  <c r="I15" i="111"/>
  <c r="I14" i="111"/>
  <c r="I13" i="111"/>
  <c r="I12" i="111"/>
  <c r="I11" i="111"/>
  <c r="I10" i="111"/>
  <c r="I9" i="111"/>
  <c r="I8" i="111"/>
  <c r="I7" i="111"/>
  <c r="I6" i="111"/>
  <c r="I5" i="111"/>
  <c r="I4" i="111"/>
  <c r="I16" i="112"/>
  <c r="I15" i="112"/>
  <c r="I14" i="112"/>
  <c r="I13" i="112"/>
  <c r="I12" i="112"/>
  <c r="I11" i="112"/>
  <c r="I10" i="112"/>
  <c r="I9" i="112"/>
  <c r="I8" i="112"/>
  <c r="I7" i="112"/>
  <c r="I6" i="112"/>
  <c r="I5" i="112"/>
  <c r="I4" i="112"/>
  <c r="I16" i="113"/>
  <c r="I15" i="113"/>
  <c r="I14" i="113"/>
  <c r="I13" i="113"/>
  <c r="I12" i="113"/>
  <c r="I11" i="113"/>
  <c r="I10" i="113"/>
  <c r="I9" i="113"/>
  <c r="I8" i="113"/>
  <c r="I7" i="113"/>
  <c r="I6" i="113"/>
  <c r="I5" i="113"/>
  <c r="I4" i="113"/>
  <c r="I16" i="114"/>
  <c r="I15" i="114"/>
  <c r="I14" i="114"/>
  <c r="I13" i="114"/>
  <c r="I12" i="114"/>
  <c r="I11" i="114"/>
  <c r="I10" i="114"/>
  <c r="I9" i="114"/>
  <c r="I8" i="114"/>
  <c r="I7" i="114"/>
  <c r="I6" i="114"/>
  <c r="I5" i="114"/>
  <c r="I4" i="114"/>
  <c r="I16" i="115"/>
  <c r="I15" i="115"/>
  <c r="I14" i="115"/>
  <c r="I13" i="115"/>
  <c r="I12" i="115"/>
  <c r="I11" i="115"/>
  <c r="I10" i="115"/>
  <c r="I9" i="115"/>
  <c r="I8" i="115"/>
  <c r="I7" i="115"/>
  <c r="I6" i="115"/>
  <c r="I5" i="115"/>
  <c r="I4" i="115"/>
  <c r="I16" i="116"/>
  <c r="I15" i="116"/>
  <c r="I14" i="116"/>
  <c r="I13" i="116"/>
  <c r="I12" i="116"/>
  <c r="I11" i="116"/>
  <c r="I10" i="116"/>
  <c r="I9" i="116"/>
  <c r="I8" i="116"/>
  <c r="I7" i="116"/>
  <c r="I6" i="116"/>
  <c r="I5" i="116"/>
  <c r="I4" i="116"/>
  <c r="I16" i="117"/>
  <c r="I15" i="117"/>
  <c r="I14" i="117"/>
  <c r="I13" i="117"/>
  <c r="I12" i="117"/>
  <c r="I11" i="117"/>
  <c r="I10" i="117"/>
  <c r="I9" i="117"/>
  <c r="I8" i="117"/>
  <c r="I7" i="117"/>
  <c r="I6" i="117"/>
  <c r="I5" i="117"/>
  <c r="I4" i="117"/>
  <c r="I16" i="118"/>
  <c r="I15" i="118"/>
  <c r="I14" i="118"/>
  <c r="I13" i="118"/>
  <c r="I12" i="118"/>
  <c r="I11" i="118"/>
  <c r="I10" i="118"/>
  <c r="I9" i="118"/>
  <c r="I8" i="118"/>
  <c r="I7" i="118"/>
  <c r="I6" i="118"/>
  <c r="I5" i="118"/>
  <c r="I4" i="118"/>
  <c r="I16" i="119"/>
  <c r="I15" i="119"/>
  <c r="I14" i="119"/>
  <c r="I13" i="119"/>
  <c r="I12" i="119"/>
  <c r="I11" i="119"/>
  <c r="I10" i="119"/>
  <c r="I9" i="119"/>
  <c r="I8" i="119"/>
  <c r="I7" i="119"/>
  <c r="I6" i="119"/>
  <c r="I5" i="119"/>
  <c r="I4" i="119"/>
  <c r="I16" i="120"/>
  <c r="I15" i="120"/>
  <c r="I14" i="120"/>
  <c r="I13" i="120"/>
  <c r="I12" i="120"/>
  <c r="I11" i="120"/>
  <c r="I10" i="120"/>
  <c r="I9" i="120"/>
  <c r="I8" i="120"/>
  <c r="I7" i="120"/>
  <c r="I6" i="120"/>
  <c r="I5" i="120"/>
  <c r="I4" i="120"/>
  <c r="I16" i="121"/>
  <c r="I15" i="121"/>
  <c r="I14" i="121"/>
  <c r="I13" i="121"/>
  <c r="I12" i="121"/>
  <c r="I11" i="121"/>
  <c r="I10" i="121"/>
  <c r="I9" i="121"/>
  <c r="I8" i="121"/>
  <c r="I7" i="121"/>
  <c r="I6" i="121"/>
  <c r="I5" i="121"/>
  <c r="I4" i="121"/>
  <c r="I16" i="122"/>
  <c r="I15" i="122"/>
  <c r="I14" i="122"/>
  <c r="I13" i="122"/>
  <c r="I12" i="122"/>
  <c r="I11" i="122"/>
  <c r="I10" i="122"/>
  <c r="I9" i="122"/>
  <c r="I8" i="122"/>
  <c r="I7" i="122"/>
  <c r="I6" i="122"/>
  <c r="I5" i="122"/>
  <c r="I4" i="122"/>
  <c r="I16" i="123"/>
  <c r="I15" i="123"/>
  <c r="I14" i="123"/>
  <c r="I13" i="123"/>
  <c r="I12" i="123"/>
  <c r="I11" i="123"/>
  <c r="I10" i="123"/>
  <c r="I9" i="123"/>
  <c r="I8" i="123"/>
  <c r="I7" i="123"/>
  <c r="I6" i="123"/>
  <c r="I5" i="123"/>
  <c r="I4" i="123"/>
  <c r="I16" i="124"/>
  <c r="I15" i="124"/>
  <c r="I14" i="124"/>
  <c r="I13" i="124"/>
  <c r="I12" i="124"/>
  <c r="I11" i="124"/>
  <c r="I10" i="124"/>
  <c r="I9" i="124"/>
  <c r="I8" i="124"/>
  <c r="I7" i="124"/>
  <c r="I6" i="124"/>
  <c r="I5" i="124"/>
  <c r="I4" i="124"/>
  <c r="I16" i="125"/>
  <c r="I15" i="125"/>
  <c r="I14" i="125"/>
  <c r="I13" i="125"/>
  <c r="I12" i="125"/>
  <c r="I11" i="125"/>
  <c r="I10" i="125"/>
  <c r="I9" i="125"/>
  <c r="I8" i="125"/>
  <c r="I7" i="125"/>
  <c r="I6" i="125"/>
  <c r="I5" i="125"/>
  <c r="I4" i="125"/>
  <c r="I16" i="126"/>
  <c r="I15" i="126"/>
  <c r="I14" i="126"/>
  <c r="I13" i="126"/>
  <c r="I12" i="126"/>
  <c r="I11" i="126"/>
  <c r="I10" i="126"/>
  <c r="I9" i="126"/>
  <c r="I8" i="126"/>
  <c r="I7" i="126"/>
  <c r="I6" i="126"/>
  <c r="I5" i="126"/>
  <c r="I4" i="126"/>
  <c r="I16" i="127"/>
  <c r="I15" i="127"/>
  <c r="I14" i="127"/>
  <c r="I13" i="127"/>
  <c r="I12" i="127"/>
  <c r="I11" i="127"/>
  <c r="I10" i="127"/>
  <c r="I9" i="127"/>
  <c r="I8" i="127"/>
  <c r="I7" i="127"/>
  <c r="I6" i="127"/>
  <c r="I5" i="127"/>
  <c r="I4" i="127"/>
  <c r="I16" i="128"/>
  <c r="I15" i="128"/>
  <c r="I14" i="128"/>
  <c r="I13" i="128"/>
  <c r="I12" i="128"/>
  <c r="I11" i="128"/>
  <c r="I10" i="128"/>
  <c r="I9" i="128"/>
  <c r="I8" i="128"/>
  <c r="I7" i="128"/>
  <c r="I6" i="128"/>
  <c r="I5" i="128"/>
  <c r="I4" i="128"/>
  <c r="I16" i="129"/>
  <c r="I15" i="129"/>
  <c r="I14" i="129"/>
  <c r="I13" i="129"/>
  <c r="I12" i="129"/>
  <c r="I11" i="129"/>
  <c r="I10" i="129"/>
  <c r="I9" i="129"/>
  <c r="I8" i="129"/>
  <c r="I7" i="129"/>
  <c r="I6" i="129"/>
  <c r="I5" i="129"/>
  <c r="I4" i="129"/>
  <c r="I16" i="130"/>
  <c r="I15" i="130"/>
  <c r="I14" i="130"/>
  <c r="I13" i="130"/>
  <c r="I12" i="130"/>
  <c r="I11" i="130"/>
  <c r="I10" i="130"/>
  <c r="I9" i="130"/>
  <c r="I8" i="130"/>
  <c r="I7" i="130"/>
  <c r="I6" i="130"/>
  <c r="I5" i="130"/>
  <c r="I4" i="130"/>
  <c r="I16" i="131"/>
  <c r="I15" i="131"/>
  <c r="I14" i="131"/>
  <c r="I13" i="131"/>
  <c r="I12" i="131"/>
  <c r="I11" i="131"/>
  <c r="I10" i="131"/>
  <c r="I9" i="131"/>
  <c r="I8" i="131"/>
  <c r="I7" i="131"/>
  <c r="I6" i="131"/>
  <c r="I5" i="131"/>
  <c r="I4" i="131"/>
  <c r="I16" i="132"/>
  <c r="I15" i="132"/>
  <c r="I14" i="132"/>
  <c r="I13" i="132"/>
  <c r="I12" i="132"/>
  <c r="I11" i="132"/>
  <c r="I10" i="132"/>
  <c r="I9" i="132"/>
  <c r="I8" i="132"/>
  <c r="I7" i="132"/>
  <c r="I6" i="132"/>
  <c r="I5" i="132"/>
  <c r="I4" i="132"/>
  <c r="I16" i="133"/>
  <c r="I15" i="133"/>
  <c r="I14" i="133"/>
  <c r="I13" i="133"/>
  <c r="I12" i="133"/>
  <c r="I11" i="133"/>
  <c r="I10" i="133"/>
  <c r="I9" i="133"/>
  <c r="I8" i="133"/>
  <c r="I7" i="133"/>
  <c r="I6" i="133"/>
  <c r="I5" i="133"/>
  <c r="I4" i="133"/>
  <c r="I16" i="134"/>
  <c r="I15" i="134"/>
  <c r="I14" i="134"/>
  <c r="I13" i="134"/>
  <c r="I12" i="134"/>
  <c r="I11" i="134"/>
  <c r="I10" i="134"/>
  <c r="I9" i="134"/>
  <c r="I8" i="134"/>
  <c r="I7" i="134"/>
  <c r="I6" i="134"/>
  <c r="I5" i="134"/>
  <c r="I4" i="134"/>
  <c r="I16" i="135"/>
  <c r="I15" i="135"/>
  <c r="I14" i="135"/>
  <c r="I13" i="135"/>
  <c r="I12" i="135"/>
  <c r="I11" i="135"/>
  <c r="I10" i="135"/>
  <c r="I9" i="135"/>
  <c r="I8" i="135"/>
  <c r="I7" i="135"/>
  <c r="I6" i="135"/>
  <c r="I5" i="135"/>
  <c r="I4" i="135"/>
  <c r="I16" i="136"/>
  <c r="I15" i="136"/>
  <c r="I14" i="136"/>
  <c r="I13" i="136"/>
  <c r="I12" i="136"/>
  <c r="I11" i="136"/>
  <c r="I10" i="136"/>
  <c r="I9" i="136"/>
  <c r="I8" i="136"/>
  <c r="I7" i="136"/>
  <c r="I6" i="136"/>
  <c r="I5" i="136"/>
  <c r="I4" i="136"/>
  <c r="I16" i="137"/>
  <c r="I15" i="137"/>
  <c r="I14" i="137"/>
  <c r="I13" i="137"/>
  <c r="I12" i="137"/>
  <c r="I11" i="137"/>
  <c r="I10" i="137"/>
  <c r="I9" i="137"/>
  <c r="I8" i="137"/>
  <c r="I7" i="137"/>
  <c r="I6" i="137"/>
  <c r="I5" i="137"/>
  <c r="I4" i="137"/>
  <c r="I16" i="138"/>
  <c r="I15" i="138"/>
  <c r="I14" i="138"/>
  <c r="I13" i="138"/>
  <c r="I12" i="138"/>
  <c r="I11" i="138"/>
  <c r="I10" i="138"/>
  <c r="I9" i="138"/>
  <c r="I8" i="138"/>
  <c r="I7" i="138"/>
  <c r="I6" i="138"/>
  <c r="I5" i="138"/>
  <c r="I4" i="138"/>
  <c r="I16" i="139"/>
  <c r="I15" i="139"/>
  <c r="I14" i="139"/>
  <c r="I13" i="139"/>
  <c r="I12" i="139"/>
  <c r="I11" i="139"/>
  <c r="I10" i="139"/>
  <c r="I9" i="139"/>
  <c r="I8" i="139"/>
  <c r="I7" i="139"/>
  <c r="I6" i="139"/>
  <c r="I5" i="139"/>
  <c r="I4" i="139"/>
  <c r="I16" i="140"/>
  <c r="I15" i="140"/>
  <c r="I14" i="140"/>
  <c r="I13" i="140"/>
  <c r="I12" i="140"/>
  <c r="I11" i="140"/>
  <c r="I10" i="140"/>
  <c r="I9" i="140"/>
  <c r="I8" i="140"/>
  <c r="I7" i="140"/>
  <c r="I6" i="140"/>
  <c r="I5" i="140"/>
  <c r="I4" i="140"/>
  <c r="I16" i="141"/>
  <c r="I15" i="141"/>
  <c r="I14" i="141"/>
  <c r="I13" i="141"/>
  <c r="I12" i="141"/>
  <c r="I11" i="141"/>
  <c r="I10" i="141"/>
  <c r="I9" i="141"/>
  <c r="I8" i="141"/>
  <c r="I7" i="141"/>
  <c r="I6" i="141"/>
  <c r="I5" i="141"/>
  <c r="I4" i="141"/>
  <c r="I16" i="142"/>
  <c r="I15" i="142"/>
  <c r="I14" i="142"/>
  <c r="I13" i="142"/>
  <c r="I12" i="142"/>
  <c r="I11" i="142"/>
  <c r="I10" i="142"/>
  <c r="I9" i="142"/>
  <c r="I8" i="142"/>
  <c r="I7" i="142"/>
  <c r="I6" i="142"/>
  <c r="I5" i="142"/>
  <c r="I4" i="142"/>
  <c r="I16" i="143"/>
  <c r="I15" i="143"/>
  <c r="I14" i="143"/>
  <c r="I13" i="143"/>
  <c r="I12" i="143"/>
  <c r="I11" i="143"/>
  <c r="I10" i="143"/>
  <c r="I9" i="143"/>
  <c r="I8" i="143"/>
  <c r="I7" i="143"/>
  <c r="I6" i="143"/>
  <c r="I5" i="143"/>
  <c r="I4" i="143"/>
  <c r="I16" i="144"/>
  <c r="I15" i="144"/>
  <c r="I14" i="144"/>
  <c r="I13" i="144"/>
  <c r="I12" i="144"/>
  <c r="I11" i="144"/>
  <c r="I10" i="144"/>
  <c r="I9" i="144"/>
  <c r="I8" i="144"/>
  <c r="I7" i="144"/>
  <c r="I6" i="144"/>
  <c r="I5" i="144"/>
  <c r="I4" i="144"/>
  <c r="I16" i="145"/>
  <c r="I15" i="145"/>
  <c r="I14" i="145"/>
  <c r="I13" i="145"/>
  <c r="I12" i="145"/>
  <c r="I11" i="145"/>
  <c r="I10" i="145"/>
  <c r="I9" i="145"/>
  <c r="I8" i="145"/>
  <c r="I7" i="145"/>
  <c r="I6" i="145"/>
  <c r="I5" i="145"/>
  <c r="I4" i="145"/>
  <c r="I16" i="146"/>
  <c r="I15" i="146"/>
  <c r="I14" i="146"/>
  <c r="I13" i="146"/>
  <c r="I12" i="146"/>
  <c r="I11" i="146"/>
  <c r="I10" i="146"/>
  <c r="I9" i="146"/>
  <c r="I8" i="146"/>
  <c r="I7" i="146"/>
  <c r="I6" i="146"/>
  <c r="I5" i="146"/>
  <c r="I4" i="146"/>
  <c r="I16" i="147"/>
  <c r="I15" i="147"/>
  <c r="I14" i="147"/>
  <c r="I13" i="147"/>
  <c r="I12" i="147"/>
  <c r="I11" i="147"/>
  <c r="I10" i="147"/>
  <c r="I9" i="147"/>
  <c r="I8" i="147"/>
  <c r="I7" i="147"/>
  <c r="I6" i="147"/>
  <c r="I5" i="147"/>
  <c r="I4" i="147"/>
  <c r="I16" i="148"/>
  <c r="I15" i="148"/>
  <c r="I14" i="148"/>
  <c r="I13" i="148"/>
  <c r="I12" i="148"/>
  <c r="I11" i="148"/>
  <c r="I10" i="148"/>
  <c r="I9" i="148"/>
  <c r="I8" i="148"/>
  <c r="I7" i="148"/>
  <c r="I6" i="148"/>
  <c r="I5" i="148"/>
  <c r="I4" i="148"/>
  <c r="I16" i="149"/>
  <c r="I15" i="149"/>
  <c r="I14" i="149"/>
  <c r="I13" i="149"/>
  <c r="I12" i="149"/>
  <c r="I11" i="149"/>
  <c r="I10" i="149"/>
  <c r="I9" i="149"/>
  <c r="I8" i="149"/>
  <c r="I7" i="149"/>
  <c r="I6" i="149"/>
  <c r="I5" i="149"/>
  <c r="I4" i="149"/>
  <c r="I16" i="150"/>
  <c r="I15" i="150"/>
  <c r="I14" i="150"/>
  <c r="I13" i="150"/>
  <c r="I12" i="150"/>
  <c r="I11" i="150"/>
  <c r="I10" i="150"/>
  <c r="I9" i="150"/>
  <c r="I8" i="150"/>
  <c r="I7" i="150"/>
  <c r="I6" i="150"/>
  <c r="I5" i="150"/>
  <c r="I4" i="150"/>
  <c r="I16" i="151"/>
  <c r="I15" i="151"/>
  <c r="I14" i="151"/>
  <c r="I13" i="151"/>
  <c r="I12" i="151"/>
  <c r="I11" i="151"/>
  <c r="I10" i="151"/>
  <c r="I9" i="151"/>
  <c r="I8" i="151"/>
  <c r="I7" i="151"/>
  <c r="I6" i="151"/>
  <c r="I5" i="151"/>
  <c r="I4" i="151"/>
  <c r="I16" i="152"/>
  <c r="I15" i="152"/>
  <c r="I14" i="152"/>
  <c r="I13" i="152"/>
  <c r="I12" i="152"/>
  <c r="I11" i="152"/>
  <c r="I10" i="152"/>
  <c r="I9" i="152"/>
  <c r="I8" i="152"/>
  <c r="I7" i="152"/>
  <c r="I6" i="152"/>
  <c r="I5" i="152"/>
  <c r="I4" i="152"/>
  <c r="I16" i="153"/>
  <c r="I15" i="153"/>
  <c r="I14" i="153"/>
  <c r="I13" i="153"/>
  <c r="I12" i="153"/>
  <c r="I11" i="153"/>
  <c r="I10" i="153"/>
  <c r="I9" i="153"/>
  <c r="I8" i="153"/>
  <c r="I7" i="153"/>
  <c r="I6" i="153"/>
  <c r="I5" i="153"/>
  <c r="I4" i="153"/>
  <c r="I16" i="154"/>
  <c r="I15" i="154"/>
  <c r="I14" i="154"/>
  <c r="I13" i="154"/>
  <c r="I12" i="154"/>
  <c r="I11" i="154"/>
  <c r="I10" i="154"/>
  <c r="I9" i="154"/>
  <c r="I8" i="154"/>
  <c r="I7" i="154"/>
  <c r="I6" i="154"/>
  <c r="I5" i="154"/>
  <c r="I4" i="154"/>
  <c r="I16" i="155"/>
  <c r="I15" i="155"/>
  <c r="I14" i="155"/>
  <c r="I13" i="155"/>
  <c r="I12" i="155"/>
  <c r="I11" i="155"/>
  <c r="I10" i="155"/>
  <c r="I9" i="155"/>
  <c r="I8" i="155"/>
  <c r="I7" i="155"/>
  <c r="I6" i="155"/>
  <c r="I5" i="155"/>
  <c r="I4" i="155"/>
  <c r="I16" i="156"/>
  <c r="I15" i="156"/>
  <c r="I14" i="156"/>
  <c r="I13" i="156"/>
  <c r="I12" i="156"/>
  <c r="I11" i="156"/>
  <c r="I10" i="156"/>
  <c r="I9" i="156"/>
  <c r="I8" i="156"/>
  <c r="I7" i="156"/>
  <c r="I6" i="156"/>
  <c r="I5" i="156"/>
  <c r="I4" i="156"/>
  <c r="I16" i="157"/>
  <c r="I15" i="157"/>
  <c r="I14" i="157"/>
  <c r="I13" i="157"/>
  <c r="I12" i="157"/>
  <c r="I11" i="157"/>
  <c r="I10" i="157"/>
  <c r="I9" i="157"/>
  <c r="I8" i="157"/>
  <c r="I7" i="157"/>
  <c r="I6" i="157"/>
  <c r="I5" i="157"/>
  <c r="I4" i="157"/>
  <c r="I16" i="158"/>
  <c r="I15" i="158"/>
  <c r="I14" i="158"/>
  <c r="I13" i="158"/>
  <c r="I12" i="158"/>
  <c r="I11" i="158"/>
  <c r="I10" i="158"/>
  <c r="I9" i="158"/>
  <c r="I8" i="158"/>
  <c r="I7" i="158"/>
  <c r="I6" i="158"/>
  <c r="I5" i="158"/>
  <c r="I4" i="158"/>
  <c r="I16" i="159"/>
  <c r="I15" i="159"/>
  <c r="I14" i="159"/>
  <c r="I13" i="159"/>
  <c r="I12" i="159"/>
  <c r="I11" i="159"/>
  <c r="I10" i="159"/>
  <c r="I9" i="159"/>
  <c r="I8" i="159"/>
  <c r="I7" i="159"/>
  <c r="I6" i="159"/>
  <c r="I5" i="159"/>
  <c r="I4" i="159"/>
  <c r="I16" i="162"/>
  <c r="I15" i="162"/>
  <c r="I14" i="162"/>
  <c r="I13" i="162"/>
  <c r="I12" i="162"/>
  <c r="I11" i="162"/>
  <c r="I10" i="162"/>
  <c r="I9" i="162"/>
  <c r="I8" i="162"/>
  <c r="I7" i="162"/>
  <c r="I6" i="162"/>
  <c r="I5" i="162"/>
  <c r="I4" i="162"/>
  <c r="I16" i="163"/>
  <c r="I15" i="163"/>
  <c r="I14" i="163"/>
  <c r="I13" i="163"/>
  <c r="I12" i="163"/>
  <c r="I11" i="163"/>
  <c r="I10" i="163"/>
  <c r="I9" i="163"/>
  <c r="I8" i="163"/>
  <c r="I7" i="163"/>
  <c r="I6" i="163"/>
  <c r="I5" i="163"/>
  <c r="I4" i="163"/>
  <c r="I16" i="160"/>
  <c r="I15" i="160"/>
  <c r="I14" i="160"/>
  <c r="I13" i="160"/>
  <c r="I12" i="160"/>
  <c r="I11" i="160"/>
  <c r="I10" i="160"/>
  <c r="I9" i="160"/>
  <c r="I8" i="160"/>
  <c r="I7" i="160"/>
  <c r="I6" i="160"/>
  <c r="I5" i="160"/>
  <c r="I4" i="160"/>
  <c r="I3" i="160"/>
  <c r="I3" i="22" l="1"/>
  <c r="I3" i="95"/>
  <c r="I3" i="96"/>
  <c r="I3" i="97"/>
  <c r="I3" i="98"/>
  <c r="I3" i="99"/>
  <c r="I3" i="100"/>
  <c r="I3" i="101"/>
  <c r="I3" i="102"/>
  <c r="I3" i="103"/>
  <c r="I3" i="104"/>
  <c r="I3" i="105"/>
  <c r="I3" i="106"/>
  <c r="I3" i="107"/>
  <c r="I3" i="108"/>
  <c r="I3" i="109"/>
  <c r="I3" i="110"/>
  <c r="I3" i="111"/>
  <c r="I3" i="112"/>
  <c r="I3" i="113"/>
  <c r="I3" i="114"/>
  <c r="I3" i="115"/>
  <c r="I3" i="116"/>
  <c r="I3" i="117"/>
  <c r="I3" i="118"/>
  <c r="I3" i="119"/>
  <c r="I3" i="120"/>
  <c r="I3" i="121"/>
  <c r="I3" i="122"/>
  <c r="I3" i="123"/>
  <c r="I3" i="124"/>
  <c r="I3" i="125"/>
  <c r="I3" i="126"/>
  <c r="I3" i="127"/>
  <c r="I3" i="128"/>
  <c r="I3" i="129"/>
  <c r="I3" i="130"/>
  <c r="I3" i="131"/>
  <c r="I3" i="132"/>
  <c r="I3" i="133"/>
  <c r="I3" i="134"/>
  <c r="I3" i="135"/>
  <c r="I3" i="136"/>
  <c r="I3" i="137"/>
  <c r="I3" i="138"/>
  <c r="I3" i="139"/>
  <c r="I3" i="140"/>
  <c r="I3" i="141"/>
  <c r="I3" i="142"/>
  <c r="I3" i="143"/>
  <c r="I3" i="144"/>
  <c r="I3" i="145"/>
  <c r="I3" i="146"/>
  <c r="I3" i="147"/>
  <c r="I3" i="148"/>
  <c r="I3" i="149"/>
  <c r="I3" i="150"/>
  <c r="I3" i="151"/>
  <c r="I3" i="152"/>
  <c r="I3" i="153"/>
  <c r="I3" i="154"/>
  <c r="I3" i="155"/>
  <c r="I3" i="156"/>
  <c r="I3" i="157"/>
  <c r="I3" i="158"/>
  <c r="I3" i="159"/>
  <c r="I3" i="162"/>
  <c r="I3" i="163"/>
  <c r="A1" i="95" l="1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45"/>
  <c r="A1" i="146"/>
  <c r="A1" i="147"/>
  <c r="A1" i="148"/>
  <c r="A1" i="149"/>
  <c r="A1" i="150"/>
  <c r="A1" i="151"/>
  <c r="A1" i="152"/>
  <c r="A1" i="153"/>
  <c r="A1" i="154"/>
  <c r="A1" i="155"/>
  <c r="A1" i="156"/>
  <c r="A1" i="157"/>
  <c r="A1" i="158"/>
  <c r="A1" i="159"/>
  <c r="A1" i="160"/>
  <c r="A1" i="161"/>
  <c r="A1" i="162"/>
  <c r="A1" i="163"/>
  <c r="A1" i="22"/>
  <c r="I1" i="129"/>
  <c r="L1" i="20"/>
  <c r="P1" i="20" s="1"/>
  <c r="T1" i="20" s="1"/>
  <c r="X1" i="20" s="1"/>
  <c r="AB1" i="20" s="1"/>
  <c r="AF1" i="20" s="1"/>
  <c r="AJ1" i="20" s="1"/>
  <c r="AN1" i="20" s="1"/>
  <c r="AR1" i="20" s="1"/>
  <c r="AV1" i="20" s="1"/>
  <c r="AZ1" i="20" s="1"/>
  <c r="BD1" i="20" s="1"/>
  <c r="BH1" i="20" s="1"/>
  <c r="BL1" i="20" s="1"/>
  <c r="BP1" i="20" s="1"/>
  <c r="BT1" i="20" s="1"/>
  <c r="BX1" i="20" s="1"/>
  <c r="CB1" i="20" s="1"/>
  <c r="CF1" i="20" s="1"/>
  <c r="CJ1" i="20" s="1"/>
  <c r="CN1" i="20" s="1"/>
  <c r="CR1" i="20" s="1"/>
  <c r="CV1" i="20" s="1"/>
  <c r="CZ1" i="20" s="1"/>
  <c r="DD1" i="20" s="1"/>
  <c r="DH1" i="20" s="1"/>
  <c r="DL1" i="20" s="1"/>
  <c r="DP1" i="20" s="1"/>
  <c r="DT1" i="20" s="1"/>
  <c r="DX1" i="20" s="1"/>
  <c r="EB1" i="20" s="1"/>
  <c r="EF1" i="20" s="1"/>
  <c r="EJ1" i="20" s="1"/>
  <c r="EN1" i="20" s="1"/>
  <c r="ER1" i="20" s="1"/>
  <c r="EV1" i="20" s="1"/>
  <c r="EZ1" i="20" s="1"/>
  <c r="FD1" i="20" s="1"/>
  <c r="FH1" i="20" s="1"/>
  <c r="FL1" i="20" s="1"/>
  <c r="FP1" i="20" s="1"/>
  <c r="FT1" i="20" s="1"/>
  <c r="FX1" i="20" s="1"/>
  <c r="GB1" i="20" s="1"/>
  <c r="GF1" i="20" s="1"/>
  <c r="GJ1" i="20" s="1"/>
  <c r="GN1" i="20" s="1"/>
  <c r="GR1" i="20" s="1"/>
  <c r="GV1" i="20" s="1"/>
  <c r="GZ1" i="20" s="1"/>
  <c r="HD1" i="20" s="1"/>
  <c r="HH1" i="20" s="1"/>
  <c r="HL1" i="20" s="1"/>
  <c r="HP1" i="20" s="1"/>
  <c r="HT1" i="20" s="1"/>
  <c r="HX1" i="20" s="1"/>
  <c r="IB1" i="20" s="1"/>
  <c r="IF1" i="20" s="1"/>
  <c r="IJ1" i="20" s="1"/>
  <c r="IN1" i="20" s="1"/>
  <c r="IR1" i="20" s="1"/>
  <c r="IV1" i="20" s="1"/>
  <c r="IZ1" i="20" s="1"/>
  <c r="JD1" i="20" s="1"/>
  <c r="JH1" i="20" s="1"/>
  <c r="JL1" i="20" s="1"/>
  <c r="JP1" i="20" s="1"/>
  <c r="JT1" i="20" s="1"/>
  <c r="JX1" i="20" s="1"/>
  <c r="K1" i="20"/>
  <c r="O1" i="20" s="1"/>
  <c r="S1" i="20" s="1"/>
  <c r="W1" i="20" s="1"/>
  <c r="AA1" i="20" s="1"/>
  <c r="AE1" i="20" s="1"/>
  <c r="AI1" i="20" s="1"/>
  <c r="AM1" i="20" s="1"/>
  <c r="AQ1" i="20" s="1"/>
  <c r="AU1" i="20" s="1"/>
  <c r="AY1" i="20" s="1"/>
  <c r="BC1" i="20" s="1"/>
  <c r="BG1" i="20" s="1"/>
  <c r="BK1" i="20" s="1"/>
  <c r="BO1" i="20" s="1"/>
  <c r="BS1" i="20" s="1"/>
  <c r="BW1" i="20" s="1"/>
  <c r="CA1" i="20" s="1"/>
  <c r="CE1" i="20" s="1"/>
  <c r="CI1" i="20" s="1"/>
  <c r="CM1" i="20" s="1"/>
  <c r="CQ1" i="20" s="1"/>
  <c r="CU1" i="20" s="1"/>
  <c r="CY1" i="20" s="1"/>
  <c r="DC1" i="20" s="1"/>
  <c r="DG1" i="20" s="1"/>
  <c r="DK1" i="20" s="1"/>
  <c r="DO1" i="20" s="1"/>
  <c r="DS1" i="20" s="1"/>
  <c r="DW1" i="20" s="1"/>
  <c r="EA1" i="20" s="1"/>
  <c r="EE1" i="20" s="1"/>
  <c r="EI1" i="20" s="1"/>
  <c r="EM1" i="20" s="1"/>
  <c r="EQ1" i="20" s="1"/>
  <c r="EU1" i="20" s="1"/>
  <c r="EY1" i="20" s="1"/>
  <c r="FC1" i="20" s="1"/>
  <c r="FG1" i="20" s="1"/>
  <c r="FK1" i="20" s="1"/>
  <c r="FO1" i="20" s="1"/>
  <c r="FS1" i="20" s="1"/>
  <c r="FW1" i="20" s="1"/>
  <c r="GA1" i="20" s="1"/>
  <c r="GE1" i="20" s="1"/>
  <c r="GI1" i="20" s="1"/>
  <c r="GM1" i="20" s="1"/>
  <c r="GQ1" i="20" s="1"/>
  <c r="GU1" i="20" s="1"/>
  <c r="GY1" i="20" s="1"/>
  <c r="HC1" i="20" s="1"/>
  <c r="HG1" i="20" s="1"/>
  <c r="HK1" i="20" s="1"/>
  <c r="HO1" i="20" s="1"/>
  <c r="HS1" i="20" s="1"/>
  <c r="HW1" i="20" s="1"/>
  <c r="IA1" i="20" s="1"/>
  <c r="IE1" i="20" s="1"/>
  <c r="II1" i="20" s="1"/>
  <c r="IM1" i="20" s="1"/>
  <c r="IQ1" i="20" s="1"/>
  <c r="IU1" i="20" s="1"/>
  <c r="IY1" i="20" s="1"/>
  <c r="JC1" i="20" s="1"/>
  <c r="JG1" i="20" s="1"/>
  <c r="JK1" i="20" s="1"/>
  <c r="JO1" i="20" s="1"/>
  <c r="JS1" i="20" s="1"/>
  <c r="JW1" i="20" s="1"/>
  <c r="J1" i="20"/>
  <c r="N1" i="20" s="1"/>
  <c r="R1" i="20" s="1"/>
  <c r="V1" i="20" s="1"/>
  <c r="Z1" i="20" s="1"/>
  <c r="AD1" i="20" s="1"/>
  <c r="AH1" i="20" s="1"/>
  <c r="AL1" i="20" s="1"/>
  <c r="AP1" i="20" s="1"/>
  <c r="AT1" i="20" s="1"/>
  <c r="AX1" i="20" s="1"/>
  <c r="BB1" i="20" s="1"/>
  <c r="BF1" i="20" s="1"/>
  <c r="BJ1" i="20" s="1"/>
  <c r="BN1" i="20" s="1"/>
  <c r="BR1" i="20" s="1"/>
  <c r="BV1" i="20" s="1"/>
  <c r="BZ1" i="20" s="1"/>
  <c r="CD1" i="20" s="1"/>
  <c r="CH1" i="20" s="1"/>
  <c r="CL1" i="20" s="1"/>
  <c r="CP1" i="20" s="1"/>
  <c r="CT1" i="20" s="1"/>
  <c r="CX1" i="20" s="1"/>
  <c r="DB1" i="20" s="1"/>
  <c r="DF1" i="20" s="1"/>
  <c r="DJ1" i="20" s="1"/>
  <c r="DN1" i="20" s="1"/>
  <c r="DR1" i="20" s="1"/>
  <c r="DV1" i="20" s="1"/>
  <c r="DZ1" i="20" s="1"/>
  <c r="ED1" i="20" s="1"/>
  <c r="EH1" i="20" s="1"/>
  <c r="EL1" i="20" s="1"/>
  <c r="EP1" i="20" s="1"/>
  <c r="ET1" i="20" s="1"/>
  <c r="EX1" i="20" s="1"/>
  <c r="FB1" i="20" s="1"/>
  <c r="FF1" i="20" s="1"/>
  <c r="FJ1" i="20" s="1"/>
  <c r="FN1" i="20" s="1"/>
  <c r="FR1" i="20" s="1"/>
  <c r="FV1" i="20" s="1"/>
  <c r="FZ1" i="20" s="1"/>
  <c r="GD1" i="20" s="1"/>
  <c r="GH1" i="20" s="1"/>
  <c r="GL1" i="20" s="1"/>
  <c r="GP1" i="20" s="1"/>
  <c r="GT1" i="20" s="1"/>
  <c r="GX1" i="20" s="1"/>
  <c r="HB1" i="20" s="1"/>
  <c r="HF1" i="20" s="1"/>
  <c r="HJ1" i="20" s="1"/>
  <c r="HN1" i="20" s="1"/>
  <c r="HR1" i="20" s="1"/>
  <c r="HV1" i="20" s="1"/>
  <c r="HZ1" i="20" s="1"/>
  <c r="ID1" i="20" s="1"/>
  <c r="IH1" i="20" s="1"/>
  <c r="IL1" i="20" s="1"/>
  <c r="IP1" i="20" s="1"/>
  <c r="IT1" i="20" s="1"/>
  <c r="IX1" i="20" s="1"/>
  <c r="JB1" i="20" s="1"/>
  <c r="JF1" i="20" s="1"/>
  <c r="JJ1" i="20" s="1"/>
  <c r="JN1" i="20" s="1"/>
  <c r="JR1" i="20" s="1"/>
  <c r="JV1" i="20" s="1"/>
  <c r="E1" i="20"/>
  <c r="I1" i="20" s="1"/>
  <c r="M1" i="20" s="1"/>
  <c r="Q1" i="20" s="1"/>
  <c r="U1" i="20" s="1"/>
  <c r="Y1" i="20" s="1"/>
  <c r="AC1" i="20" s="1"/>
  <c r="AG1" i="20" s="1"/>
  <c r="AK1" i="20" s="1"/>
  <c r="AO1" i="20" s="1"/>
  <c r="AS1" i="20" s="1"/>
  <c r="AW1" i="20" s="1"/>
  <c r="BA1" i="20" s="1"/>
  <c r="BE1" i="20" s="1"/>
  <c r="BI1" i="20" s="1"/>
  <c r="BM1" i="20" s="1"/>
  <c r="BQ1" i="20" s="1"/>
  <c r="BU1" i="20" s="1"/>
  <c r="BY1" i="20" s="1"/>
  <c r="CC1" i="20" s="1"/>
  <c r="CG1" i="20" s="1"/>
  <c r="CK1" i="20" s="1"/>
  <c r="CO1" i="20" s="1"/>
  <c r="CS1" i="20" s="1"/>
  <c r="CW1" i="20" s="1"/>
  <c r="DA1" i="20" s="1"/>
  <c r="DE1" i="20" s="1"/>
  <c r="DI1" i="20" s="1"/>
  <c r="DM1" i="20" s="1"/>
  <c r="DQ1" i="20" s="1"/>
  <c r="DU1" i="20" s="1"/>
  <c r="DY1" i="20" s="1"/>
  <c r="EC1" i="20" s="1"/>
  <c r="EG1" i="20" s="1"/>
  <c r="EK1" i="20" s="1"/>
  <c r="EO1" i="20" s="1"/>
  <c r="ES1" i="20" s="1"/>
  <c r="EW1" i="20" s="1"/>
  <c r="FA1" i="20" s="1"/>
  <c r="FE1" i="20" s="1"/>
  <c r="FI1" i="20" s="1"/>
  <c r="FM1" i="20" s="1"/>
  <c r="FQ1" i="20" s="1"/>
  <c r="FU1" i="20" s="1"/>
  <c r="FY1" i="20" s="1"/>
  <c r="GC1" i="20" s="1"/>
  <c r="GG1" i="20" s="1"/>
  <c r="GK1" i="20" s="1"/>
  <c r="GO1" i="20" s="1"/>
  <c r="GS1" i="20" s="1"/>
  <c r="GW1" i="20" s="1"/>
  <c r="HA1" i="20" s="1"/>
  <c r="HE1" i="20" s="1"/>
  <c r="HI1" i="20" s="1"/>
  <c r="HM1" i="20" s="1"/>
  <c r="HQ1" i="20" s="1"/>
  <c r="HU1" i="20" s="1"/>
  <c r="HY1" i="20" s="1"/>
  <c r="IC1" i="20" s="1"/>
  <c r="IG1" i="20" s="1"/>
  <c r="IK1" i="20" s="1"/>
  <c r="IO1" i="20" s="1"/>
  <c r="IS1" i="20" s="1"/>
  <c r="IW1" i="20" s="1"/>
  <c r="JA1" i="20" s="1"/>
  <c r="JE1" i="20" s="1"/>
  <c r="JI1" i="20" s="1"/>
  <c r="JM1" i="20" s="1"/>
  <c r="JQ1" i="20" s="1"/>
  <c r="JU1" i="20" s="1"/>
  <c r="G1" i="31" l="1"/>
  <c r="G2" i="31" s="1"/>
  <c r="G3" i="31" l="1"/>
  <c r="G4" i="31" s="1"/>
  <c r="G5" i="31" s="1"/>
  <c r="V7" i="104"/>
  <c r="V6" i="104"/>
  <c r="V5" i="104"/>
  <c r="T7" i="104"/>
  <c r="V7" i="103"/>
  <c r="V6" i="103"/>
  <c r="V5" i="103"/>
  <c r="T7" i="103"/>
  <c r="V7" i="102"/>
  <c r="V6" i="102"/>
  <c r="V5" i="102"/>
  <c r="T7" i="102"/>
  <c r="V7" i="101"/>
  <c r="V6" i="101"/>
  <c r="V5" i="101"/>
  <c r="T7" i="101"/>
  <c r="V5" i="97"/>
  <c r="T7" i="96"/>
  <c r="T6" i="96"/>
  <c r="V5" i="96"/>
  <c r="V7" i="22"/>
  <c r="V6" i="22"/>
  <c r="V5" i="22"/>
  <c r="V7" i="96"/>
  <c r="V6" i="96"/>
  <c r="V7" i="97"/>
  <c r="V6" i="97"/>
  <c r="T7" i="97"/>
  <c r="T6" i="97"/>
  <c r="T5" i="97"/>
  <c r="T7" i="22"/>
  <c r="J2" i="31"/>
  <c r="L2" i="31"/>
  <c r="I2" i="31"/>
  <c r="M2" i="31"/>
  <c r="K2" i="31"/>
  <c r="A2" i="31" l="1"/>
  <c r="C2" i="31"/>
  <c r="D2" i="31"/>
  <c r="B2" i="31"/>
  <c r="E2" i="31"/>
  <c r="G6" i="31"/>
  <c r="J5" i="31"/>
  <c r="L5" i="31"/>
  <c r="I5" i="31"/>
  <c r="M5" i="31"/>
  <c r="K5" i="31"/>
  <c r="C5" i="31" l="1"/>
  <c r="D5" i="31"/>
  <c r="B5" i="31"/>
  <c r="E5" i="31"/>
  <c r="A5" i="31"/>
  <c r="G7" i="31"/>
  <c r="F16" i="163"/>
  <c r="E16" i="163"/>
  <c r="D16" i="163"/>
  <c r="C16" i="163"/>
  <c r="F15" i="163"/>
  <c r="N15" i="163" s="1"/>
  <c r="E15" i="163"/>
  <c r="D15" i="163"/>
  <c r="C15" i="163"/>
  <c r="F14" i="163"/>
  <c r="N14" i="163" s="1"/>
  <c r="E14" i="163"/>
  <c r="D14" i="163"/>
  <c r="C14" i="163"/>
  <c r="F13" i="163"/>
  <c r="E13" i="163"/>
  <c r="D13" i="163"/>
  <c r="C13" i="163"/>
  <c r="F12" i="163"/>
  <c r="E12" i="163"/>
  <c r="D12" i="163"/>
  <c r="C12" i="163"/>
  <c r="F11" i="163"/>
  <c r="N11" i="163" s="1"/>
  <c r="E11" i="163"/>
  <c r="D11" i="163"/>
  <c r="C11" i="163"/>
  <c r="F10" i="163"/>
  <c r="E10" i="163"/>
  <c r="D10" i="163"/>
  <c r="C10" i="163"/>
  <c r="F9" i="163"/>
  <c r="N9" i="163" s="1"/>
  <c r="E9" i="163"/>
  <c r="D9" i="163"/>
  <c r="C9" i="163"/>
  <c r="F8" i="163"/>
  <c r="E8" i="163"/>
  <c r="D8" i="163"/>
  <c r="C8" i="163"/>
  <c r="F7" i="163"/>
  <c r="E7" i="163"/>
  <c r="D7" i="163"/>
  <c r="R10" i="163" s="1"/>
  <c r="R14" i="163" s="1"/>
  <c r="C7" i="163"/>
  <c r="D6" i="163"/>
  <c r="C6" i="163"/>
  <c r="D5" i="163"/>
  <c r="C5" i="163"/>
  <c r="D4" i="163"/>
  <c r="C4" i="163"/>
  <c r="D3" i="163"/>
  <c r="C3" i="163"/>
  <c r="N16" i="163"/>
  <c r="N13" i="163"/>
  <c r="N12" i="163"/>
  <c r="N10" i="163"/>
  <c r="N8" i="163"/>
  <c r="N7" i="163"/>
  <c r="U2" i="163"/>
  <c r="S2" i="163"/>
  <c r="F16" i="162"/>
  <c r="E16" i="162"/>
  <c r="D16" i="162"/>
  <c r="C16" i="162"/>
  <c r="F15" i="162"/>
  <c r="E15" i="162"/>
  <c r="D15" i="162"/>
  <c r="C15" i="162"/>
  <c r="F14" i="162"/>
  <c r="N14" i="162" s="1"/>
  <c r="E14" i="162"/>
  <c r="D14" i="162"/>
  <c r="C14" i="162"/>
  <c r="F13" i="162"/>
  <c r="E13" i="162"/>
  <c r="D13" i="162"/>
  <c r="C13" i="162"/>
  <c r="F12" i="162"/>
  <c r="N12" i="162" s="1"/>
  <c r="E12" i="162"/>
  <c r="D12" i="162"/>
  <c r="C12" i="162"/>
  <c r="F11" i="162"/>
  <c r="E11" i="162"/>
  <c r="D11" i="162"/>
  <c r="C11" i="162"/>
  <c r="F10" i="162"/>
  <c r="N10" i="162" s="1"/>
  <c r="E10" i="162"/>
  <c r="D10" i="162"/>
  <c r="C10" i="162"/>
  <c r="F9" i="162"/>
  <c r="E9" i="162"/>
  <c r="D9" i="162"/>
  <c r="C9" i="162"/>
  <c r="F8" i="162"/>
  <c r="N8" i="162" s="1"/>
  <c r="E8" i="162"/>
  <c r="D8" i="162"/>
  <c r="C8" i="162"/>
  <c r="F7" i="162"/>
  <c r="E7" i="162"/>
  <c r="D7" i="162"/>
  <c r="C7" i="162"/>
  <c r="D6" i="162"/>
  <c r="C6" i="162"/>
  <c r="D5" i="162"/>
  <c r="C5" i="162"/>
  <c r="D4" i="162"/>
  <c r="C4" i="162"/>
  <c r="D3" i="162"/>
  <c r="C3" i="162"/>
  <c r="N16" i="162"/>
  <c r="U2" i="162"/>
  <c r="S2" i="162"/>
  <c r="F16" i="161"/>
  <c r="E16" i="161"/>
  <c r="D16" i="161"/>
  <c r="C16" i="161"/>
  <c r="F15" i="161"/>
  <c r="N15" i="161" s="1"/>
  <c r="E15" i="161"/>
  <c r="D15" i="161"/>
  <c r="C15" i="161"/>
  <c r="F14" i="161"/>
  <c r="N14" i="161" s="1"/>
  <c r="E14" i="161"/>
  <c r="D14" i="161"/>
  <c r="C14" i="161"/>
  <c r="F13" i="161"/>
  <c r="N13" i="161" s="1"/>
  <c r="E13" i="161"/>
  <c r="D13" i="161"/>
  <c r="C13" i="161"/>
  <c r="F12" i="161"/>
  <c r="N12" i="161" s="1"/>
  <c r="E12" i="161"/>
  <c r="D12" i="161"/>
  <c r="C12" i="161"/>
  <c r="F11" i="161"/>
  <c r="N11" i="161" s="1"/>
  <c r="E11" i="161"/>
  <c r="D11" i="161"/>
  <c r="C11" i="161"/>
  <c r="F10" i="161"/>
  <c r="N10" i="161" s="1"/>
  <c r="E10" i="161"/>
  <c r="D10" i="161"/>
  <c r="C10" i="161"/>
  <c r="F9" i="161"/>
  <c r="N9" i="161" s="1"/>
  <c r="E9" i="161"/>
  <c r="D9" i="161"/>
  <c r="C9" i="161"/>
  <c r="F8" i="161"/>
  <c r="N8" i="161" s="1"/>
  <c r="E8" i="161"/>
  <c r="D8" i="161"/>
  <c r="C8" i="161"/>
  <c r="F7" i="161"/>
  <c r="N7" i="161" s="1"/>
  <c r="E7" i="161"/>
  <c r="D7" i="161"/>
  <c r="C7" i="161"/>
  <c r="D6" i="161"/>
  <c r="C6" i="161"/>
  <c r="D5" i="161"/>
  <c r="C5" i="161"/>
  <c r="D4" i="161"/>
  <c r="C4" i="161"/>
  <c r="D3" i="161"/>
  <c r="C3" i="161"/>
  <c r="N16" i="161"/>
  <c r="U2" i="161"/>
  <c r="S2" i="161"/>
  <c r="E16" i="160"/>
  <c r="D16" i="160"/>
  <c r="C16" i="160"/>
  <c r="F15" i="160"/>
  <c r="E15" i="160"/>
  <c r="D15" i="160"/>
  <c r="J15" i="160" s="1"/>
  <c r="C15" i="160"/>
  <c r="F14" i="160"/>
  <c r="N14" i="160" s="1"/>
  <c r="E14" i="160"/>
  <c r="D14" i="160"/>
  <c r="C14" i="160"/>
  <c r="F13" i="160"/>
  <c r="E13" i="160"/>
  <c r="D13" i="160"/>
  <c r="J13" i="160" s="1"/>
  <c r="C13" i="160"/>
  <c r="F12" i="160"/>
  <c r="N12" i="160" s="1"/>
  <c r="E12" i="160"/>
  <c r="D12" i="160"/>
  <c r="C12" i="160"/>
  <c r="F11" i="160"/>
  <c r="E11" i="160"/>
  <c r="D11" i="160"/>
  <c r="J11" i="160" s="1"/>
  <c r="C11" i="160"/>
  <c r="F10" i="160"/>
  <c r="N10" i="160" s="1"/>
  <c r="E10" i="160"/>
  <c r="D10" i="160"/>
  <c r="C10" i="160"/>
  <c r="F9" i="160"/>
  <c r="E9" i="160"/>
  <c r="D9" i="160"/>
  <c r="J9" i="160" s="1"/>
  <c r="C9" i="160"/>
  <c r="F8" i="160"/>
  <c r="N8" i="160" s="1"/>
  <c r="E8" i="160"/>
  <c r="D8" i="160"/>
  <c r="C8" i="160"/>
  <c r="F7" i="160"/>
  <c r="E7" i="160"/>
  <c r="D7" i="160"/>
  <c r="J7" i="160" s="1"/>
  <c r="C7" i="160"/>
  <c r="D6" i="160"/>
  <c r="C6" i="160"/>
  <c r="D5" i="160"/>
  <c r="J5" i="160" s="1"/>
  <c r="C5" i="160"/>
  <c r="D4" i="160"/>
  <c r="C4" i="160"/>
  <c r="D3" i="160"/>
  <c r="J3" i="160" s="1"/>
  <c r="C3" i="160"/>
  <c r="N16" i="160"/>
  <c r="U2" i="160"/>
  <c r="S2" i="160"/>
  <c r="F16" i="159"/>
  <c r="E16" i="159"/>
  <c r="D16" i="159"/>
  <c r="C16" i="159"/>
  <c r="F15" i="159"/>
  <c r="N15" i="159" s="1"/>
  <c r="E15" i="159"/>
  <c r="D15" i="159"/>
  <c r="C15" i="159"/>
  <c r="F14" i="159"/>
  <c r="N14" i="159" s="1"/>
  <c r="E14" i="159"/>
  <c r="D14" i="159"/>
  <c r="C14" i="159"/>
  <c r="F13" i="159"/>
  <c r="N13" i="159" s="1"/>
  <c r="E13" i="159"/>
  <c r="D13" i="159"/>
  <c r="C13" i="159"/>
  <c r="F12" i="159"/>
  <c r="N12" i="159" s="1"/>
  <c r="E12" i="159"/>
  <c r="D12" i="159"/>
  <c r="C12" i="159"/>
  <c r="F11" i="159"/>
  <c r="N11" i="159" s="1"/>
  <c r="E11" i="159"/>
  <c r="D11" i="159"/>
  <c r="C11" i="159"/>
  <c r="F10" i="159"/>
  <c r="N10" i="159" s="1"/>
  <c r="E10" i="159"/>
  <c r="D10" i="159"/>
  <c r="C10" i="159"/>
  <c r="F9" i="159"/>
  <c r="N9" i="159" s="1"/>
  <c r="E9" i="159"/>
  <c r="D9" i="159"/>
  <c r="C9" i="159"/>
  <c r="F8" i="159"/>
  <c r="N8" i="159" s="1"/>
  <c r="E8" i="159"/>
  <c r="D8" i="159"/>
  <c r="C8" i="159"/>
  <c r="F7" i="159"/>
  <c r="N7" i="159" s="1"/>
  <c r="E7" i="159"/>
  <c r="D7" i="159"/>
  <c r="C7" i="159"/>
  <c r="D6" i="159"/>
  <c r="J6" i="159" s="1"/>
  <c r="C6" i="159"/>
  <c r="D5" i="159"/>
  <c r="C5" i="159"/>
  <c r="D4" i="159"/>
  <c r="J4" i="159" s="1"/>
  <c r="C4" i="159"/>
  <c r="D3" i="159"/>
  <c r="C3" i="159"/>
  <c r="N16" i="159"/>
  <c r="U2" i="159"/>
  <c r="S2" i="159"/>
  <c r="F16" i="158"/>
  <c r="E16" i="158"/>
  <c r="D16" i="158"/>
  <c r="C16" i="158"/>
  <c r="F15" i="158"/>
  <c r="E15" i="158"/>
  <c r="D15" i="158"/>
  <c r="C15" i="158"/>
  <c r="F14" i="158"/>
  <c r="N14" i="158" s="1"/>
  <c r="E14" i="158"/>
  <c r="D14" i="158"/>
  <c r="C14" i="158"/>
  <c r="F13" i="158"/>
  <c r="E13" i="158"/>
  <c r="D13" i="158"/>
  <c r="C13" i="158"/>
  <c r="F12" i="158"/>
  <c r="N12" i="158" s="1"/>
  <c r="E12" i="158"/>
  <c r="D12" i="158"/>
  <c r="C12" i="158"/>
  <c r="F11" i="158"/>
  <c r="E11" i="158"/>
  <c r="D11" i="158"/>
  <c r="C11" i="158"/>
  <c r="F10" i="158"/>
  <c r="N10" i="158" s="1"/>
  <c r="E10" i="158"/>
  <c r="D10" i="158"/>
  <c r="C10" i="158"/>
  <c r="F9" i="158"/>
  <c r="E9" i="158"/>
  <c r="D9" i="158"/>
  <c r="C9" i="158"/>
  <c r="F8" i="158"/>
  <c r="N8" i="158" s="1"/>
  <c r="E8" i="158"/>
  <c r="D8" i="158"/>
  <c r="C8" i="158"/>
  <c r="F7" i="158"/>
  <c r="E7" i="158"/>
  <c r="D7" i="158"/>
  <c r="C7" i="158"/>
  <c r="D6" i="158"/>
  <c r="C6" i="158"/>
  <c r="D5" i="158"/>
  <c r="C5" i="158"/>
  <c r="D4" i="158"/>
  <c r="C4" i="158"/>
  <c r="D3" i="158"/>
  <c r="C3" i="158"/>
  <c r="N16" i="158"/>
  <c r="U2" i="158"/>
  <c r="S2" i="158"/>
  <c r="F16" i="157"/>
  <c r="E16" i="157"/>
  <c r="D16" i="157"/>
  <c r="C16" i="157"/>
  <c r="F15" i="157"/>
  <c r="N15" i="157" s="1"/>
  <c r="E15" i="157"/>
  <c r="D15" i="157"/>
  <c r="C15" i="157"/>
  <c r="F14" i="157"/>
  <c r="N14" i="157" s="1"/>
  <c r="E14" i="157"/>
  <c r="D14" i="157"/>
  <c r="C14" i="157"/>
  <c r="F13" i="157"/>
  <c r="N13" i="157" s="1"/>
  <c r="E13" i="157"/>
  <c r="D13" i="157"/>
  <c r="C13" i="157"/>
  <c r="F12" i="157"/>
  <c r="N12" i="157" s="1"/>
  <c r="E12" i="157"/>
  <c r="D12" i="157"/>
  <c r="C12" i="157"/>
  <c r="F11" i="157"/>
  <c r="N11" i="157" s="1"/>
  <c r="E11" i="157"/>
  <c r="D11" i="157"/>
  <c r="C11" i="157"/>
  <c r="F10" i="157"/>
  <c r="N10" i="157" s="1"/>
  <c r="E10" i="157"/>
  <c r="D10" i="157"/>
  <c r="C10" i="157"/>
  <c r="F9" i="157"/>
  <c r="N9" i="157" s="1"/>
  <c r="E9" i="157"/>
  <c r="D9" i="157"/>
  <c r="C9" i="157"/>
  <c r="F8" i="157"/>
  <c r="N8" i="157" s="1"/>
  <c r="E8" i="157"/>
  <c r="D8" i="157"/>
  <c r="C8" i="157"/>
  <c r="F7" i="157"/>
  <c r="N7" i="157" s="1"/>
  <c r="E7" i="157"/>
  <c r="D7" i="157"/>
  <c r="C7" i="157"/>
  <c r="D6" i="157"/>
  <c r="C6" i="157"/>
  <c r="D5" i="157"/>
  <c r="C5" i="157"/>
  <c r="D4" i="157"/>
  <c r="C4" i="157"/>
  <c r="D3" i="157"/>
  <c r="C3" i="157"/>
  <c r="N16" i="157"/>
  <c r="U2" i="157"/>
  <c r="S2" i="157"/>
  <c r="F16" i="156"/>
  <c r="E16" i="156"/>
  <c r="D16" i="156"/>
  <c r="C16" i="156"/>
  <c r="F15" i="156"/>
  <c r="E15" i="156"/>
  <c r="D15" i="156"/>
  <c r="J15" i="156" s="1"/>
  <c r="C15" i="156"/>
  <c r="F14" i="156"/>
  <c r="N14" i="156" s="1"/>
  <c r="E14" i="156"/>
  <c r="D14" i="156"/>
  <c r="C14" i="156"/>
  <c r="F13" i="156"/>
  <c r="E13" i="156"/>
  <c r="D13" i="156"/>
  <c r="J13" i="156" s="1"/>
  <c r="C13" i="156"/>
  <c r="F12" i="156"/>
  <c r="N12" i="156" s="1"/>
  <c r="E12" i="156"/>
  <c r="D12" i="156"/>
  <c r="C12" i="156"/>
  <c r="F11" i="156"/>
  <c r="E11" i="156"/>
  <c r="D11" i="156"/>
  <c r="J11" i="156" s="1"/>
  <c r="C11" i="156"/>
  <c r="F10" i="156"/>
  <c r="N10" i="156" s="1"/>
  <c r="E10" i="156"/>
  <c r="D10" i="156"/>
  <c r="C10" i="156"/>
  <c r="F9" i="156"/>
  <c r="E9" i="156"/>
  <c r="D9" i="156"/>
  <c r="J9" i="156" s="1"/>
  <c r="C9" i="156"/>
  <c r="F8" i="156"/>
  <c r="N8" i="156" s="1"/>
  <c r="E8" i="156"/>
  <c r="D8" i="156"/>
  <c r="C8" i="156"/>
  <c r="F7" i="156"/>
  <c r="E7" i="156"/>
  <c r="D7" i="156"/>
  <c r="J7" i="156" s="1"/>
  <c r="C7" i="156"/>
  <c r="D6" i="156"/>
  <c r="C6" i="156"/>
  <c r="D5" i="156"/>
  <c r="J5" i="156" s="1"/>
  <c r="C5" i="156"/>
  <c r="D4" i="156"/>
  <c r="C4" i="156"/>
  <c r="D3" i="156"/>
  <c r="J3" i="156" s="1"/>
  <c r="C3" i="156"/>
  <c r="N16" i="156"/>
  <c r="U2" i="156"/>
  <c r="S2" i="156"/>
  <c r="F16" i="155"/>
  <c r="E16" i="155"/>
  <c r="D16" i="155"/>
  <c r="C16" i="155"/>
  <c r="F15" i="155"/>
  <c r="N15" i="155" s="1"/>
  <c r="E15" i="155"/>
  <c r="D15" i="155"/>
  <c r="C15" i="155"/>
  <c r="F14" i="155"/>
  <c r="N14" i="155" s="1"/>
  <c r="E14" i="155"/>
  <c r="D14" i="155"/>
  <c r="C14" i="155"/>
  <c r="F13" i="155"/>
  <c r="N13" i="155" s="1"/>
  <c r="E13" i="155"/>
  <c r="D13" i="155"/>
  <c r="C13" i="155"/>
  <c r="F12" i="155"/>
  <c r="N12" i="155" s="1"/>
  <c r="E12" i="155"/>
  <c r="D12" i="155"/>
  <c r="C12" i="155"/>
  <c r="F11" i="155"/>
  <c r="N11" i="155" s="1"/>
  <c r="E11" i="155"/>
  <c r="D11" i="155"/>
  <c r="C11" i="155"/>
  <c r="F10" i="155"/>
  <c r="N10" i="155" s="1"/>
  <c r="E10" i="155"/>
  <c r="D10" i="155"/>
  <c r="C10" i="155"/>
  <c r="F9" i="155"/>
  <c r="N9" i="155" s="1"/>
  <c r="E9" i="155"/>
  <c r="D9" i="155"/>
  <c r="C9" i="155"/>
  <c r="F8" i="155"/>
  <c r="N8" i="155" s="1"/>
  <c r="E8" i="155"/>
  <c r="D8" i="155"/>
  <c r="C8" i="155"/>
  <c r="F7" i="155"/>
  <c r="N7" i="155" s="1"/>
  <c r="E7" i="155"/>
  <c r="D7" i="155"/>
  <c r="C7" i="155"/>
  <c r="D6" i="155"/>
  <c r="C6" i="155"/>
  <c r="D5" i="155"/>
  <c r="C5" i="155"/>
  <c r="D4" i="155"/>
  <c r="C4" i="155"/>
  <c r="D3" i="155"/>
  <c r="C3" i="155"/>
  <c r="N16" i="155"/>
  <c r="U2" i="155"/>
  <c r="S2" i="155"/>
  <c r="F16" i="154"/>
  <c r="E16" i="154"/>
  <c r="D16" i="154"/>
  <c r="C16" i="154"/>
  <c r="F15" i="154"/>
  <c r="E15" i="154"/>
  <c r="D15" i="154"/>
  <c r="C15" i="154"/>
  <c r="F14" i="154"/>
  <c r="N14" i="154" s="1"/>
  <c r="E14" i="154"/>
  <c r="D14" i="154"/>
  <c r="C14" i="154"/>
  <c r="F13" i="154"/>
  <c r="E13" i="154"/>
  <c r="D13" i="154"/>
  <c r="C13" i="154"/>
  <c r="F12" i="154"/>
  <c r="N12" i="154" s="1"/>
  <c r="E12" i="154"/>
  <c r="D12" i="154"/>
  <c r="C12" i="154"/>
  <c r="F11" i="154"/>
  <c r="E11" i="154"/>
  <c r="D11" i="154"/>
  <c r="C11" i="154"/>
  <c r="F10" i="154"/>
  <c r="N10" i="154" s="1"/>
  <c r="E10" i="154"/>
  <c r="D10" i="154"/>
  <c r="C10" i="154"/>
  <c r="F9" i="154"/>
  <c r="E9" i="154"/>
  <c r="D9" i="154"/>
  <c r="C9" i="154"/>
  <c r="F8" i="154"/>
  <c r="N8" i="154" s="1"/>
  <c r="E8" i="154"/>
  <c r="D8" i="154"/>
  <c r="C8" i="154"/>
  <c r="F7" i="154"/>
  <c r="E7" i="154"/>
  <c r="D7" i="154"/>
  <c r="C7" i="154"/>
  <c r="D6" i="154"/>
  <c r="C6" i="154"/>
  <c r="D5" i="154"/>
  <c r="C5" i="154"/>
  <c r="D4" i="154"/>
  <c r="C4" i="154"/>
  <c r="D3" i="154"/>
  <c r="C3" i="154"/>
  <c r="N16" i="154"/>
  <c r="U2" i="154"/>
  <c r="S2" i="154"/>
  <c r="F16" i="153"/>
  <c r="E16" i="153"/>
  <c r="D16" i="153"/>
  <c r="C16" i="153"/>
  <c r="F15" i="153"/>
  <c r="E15" i="153"/>
  <c r="D15" i="153"/>
  <c r="C15" i="153"/>
  <c r="F14" i="153"/>
  <c r="N14" i="153" s="1"/>
  <c r="E14" i="153"/>
  <c r="D14" i="153"/>
  <c r="C14" i="153"/>
  <c r="F13" i="153"/>
  <c r="E13" i="153"/>
  <c r="D13" i="153"/>
  <c r="C13" i="153"/>
  <c r="F12" i="153"/>
  <c r="N12" i="153" s="1"/>
  <c r="E12" i="153"/>
  <c r="D12" i="153"/>
  <c r="C12" i="153"/>
  <c r="F11" i="153"/>
  <c r="E11" i="153"/>
  <c r="D11" i="153"/>
  <c r="C11" i="153"/>
  <c r="F10" i="153"/>
  <c r="N10" i="153" s="1"/>
  <c r="E10" i="153"/>
  <c r="D10" i="153"/>
  <c r="C10" i="153"/>
  <c r="F9" i="153"/>
  <c r="E9" i="153"/>
  <c r="D9" i="153"/>
  <c r="C9" i="153"/>
  <c r="F8" i="153"/>
  <c r="N8" i="153" s="1"/>
  <c r="E8" i="153"/>
  <c r="D8" i="153"/>
  <c r="C8" i="153"/>
  <c r="F7" i="153"/>
  <c r="E7" i="153"/>
  <c r="D7" i="153"/>
  <c r="C7" i="153"/>
  <c r="D6" i="153"/>
  <c r="C6" i="153"/>
  <c r="D5" i="153"/>
  <c r="C5" i="153"/>
  <c r="D4" i="153"/>
  <c r="C4" i="153"/>
  <c r="D3" i="153"/>
  <c r="C3" i="153"/>
  <c r="N16" i="153"/>
  <c r="U2" i="153"/>
  <c r="S2" i="153"/>
  <c r="F16" i="152"/>
  <c r="E16" i="152"/>
  <c r="D16" i="152"/>
  <c r="C16" i="152"/>
  <c r="F15" i="152"/>
  <c r="N15" i="152" s="1"/>
  <c r="E15" i="152"/>
  <c r="D15" i="152"/>
  <c r="C15" i="152"/>
  <c r="F14" i="152"/>
  <c r="N14" i="152" s="1"/>
  <c r="E14" i="152"/>
  <c r="D14" i="152"/>
  <c r="C14" i="152"/>
  <c r="F13" i="152"/>
  <c r="N13" i="152" s="1"/>
  <c r="E13" i="152"/>
  <c r="D13" i="152"/>
  <c r="C13" i="152"/>
  <c r="F12" i="152"/>
  <c r="N12" i="152" s="1"/>
  <c r="E12" i="152"/>
  <c r="D12" i="152"/>
  <c r="C12" i="152"/>
  <c r="F11" i="152"/>
  <c r="N11" i="152" s="1"/>
  <c r="E11" i="152"/>
  <c r="D11" i="152"/>
  <c r="C11" i="152"/>
  <c r="F10" i="152"/>
  <c r="N10" i="152" s="1"/>
  <c r="E10" i="152"/>
  <c r="D10" i="152"/>
  <c r="C10" i="152"/>
  <c r="F9" i="152"/>
  <c r="N9" i="152" s="1"/>
  <c r="E9" i="152"/>
  <c r="D9" i="152"/>
  <c r="C9" i="152"/>
  <c r="F8" i="152"/>
  <c r="N8" i="152" s="1"/>
  <c r="E8" i="152"/>
  <c r="D8" i="152"/>
  <c r="C8" i="152"/>
  <c r="F7" i="152"/>
  <c r="N7" i="152" s="1"/>
  <c r="E7" i="152"/>
  <c r="D7" i="152"/>
  <c r="C7" i="152"/>
  <c r="D6" i="152"/>
  <c r="C6" i="152"/>
  <c r="D5" i="152"/>
  <c r="C5" i="152"/>
  <c r="D4" i="152"/>
  <c r="C4" i="152"/>
  <c r="D3" i="152"/>
  <c r="C3" i="152"/>
  <c r="N16" i="152"/>
  <c r="U2" i="152"/>
  <c r="S2" i="152"/>
  <c r="F16" i="151"/>
  <c r="E16" i="151"/>
  <c r="D16" i="151"/>
  <c r="J16" i="151" s="1"/>
  <c r="C16" i="151"/>
  <c r="F15" i="151"/>
  <c r="E15" i="151"/>
  <c r="D15" i="151"/>
  <c r="J15" i="151" s="1"/>
  <c r="C15" i="151"/>
  <c r="F14" i="151"/>
  <c r="N14" i="151" s="1"/>
  <c r="E14" i="151"/>
  <c r="D14" i="151"/>
  <c r="J14" i="151" s="1"/>
  <c r="C14" i="151"/>
  <c r="F13" i="151"/>
  <c r="E13" i="151"/>
  <c r="D13" i="151"/>
  <c r="J13" i="151" s="1"/>
  <c r="C13" i="151"/>
  <c r="F12" i="151"/>
  <c r="N12" i="151" s="1"/>
  <c r="E12" i="151"/>
  <c r="D12" i="151"/>
  <c r="J12" i="151" s="1"/>
  <c r="C12" i="151"/>
  <c r="F11" i="151"/>
  <c r="E11" i="151"/>
  <c r="D11" i="151"/>
  <c r="J11" i="151" s="1"/>
  <c r="C11" i="151"/>
  <c r="F10" i="151"/>
  <c r="N10" i="151" s="1"/>
  <c r="E10" i="151"/>
  <c r="D10" i="151"/>
  <c r="J10" i="151" s="1"/>
  <c r="C10" i="151"/>
  <c r="F9" i="151"/>
  <c r="E9" i="151"/>
  <c r="D9" i="151"/>
  <c r="J9" i="151" s="1"/>
  <c r="C9" i="151"/>
  <c r="F8" i="151"/>
  <c r="N8" i="151" s="1"/>
  <c r="E8" i="151"/>
  <c r="D8" i="151"/>
  <c r="J8" i="151" s="1"/>
  <c r="C8" i="151"/>
  <c r="F7" i="151"/>
  <c r="E7" i="151"/>
  <c r="D7" i="151"/>
  <c r="J7" i="151" s="1"/>
  <c r="C7" i="151"/>
  <c r="D6" i="151"/>
  <c r="J6" i="151" s="1"/>
  <c r="C6" i="151"/>
  <c r="D5" i="151"/>
  <c r="J5" i="151" s="1"/>
  <c r="C5" i="151"/>
  <c r="D4" i="151"/>
  <c r="J4" i="151" s="1"/>
  <c r="C4" i="151"/>
  <c r="D3" i="151"/>
  <c r="J3" i="151" s="1"/>
  <c r="C3" i="151"/>
  <c r="N16" i="151"/>
  <c r="U2" i="151"/>
  <c r="S2" i="151"/>
  <c r="I6" i="31"/>
  <c r="K6" i="31"/>
  <c r="J6" i="31"/>
  <c r="M6" i="31"/>
  <c r="L6" i="31"/>
  <c r="R10" i="162" l="1"/>
  <c r="R14" i="162" s="1"/>
  <c r="P10" i="163"/>
  <c r="P14" i="163" s="1"/>
  <c r="E6" i="31"/>
  <c r="D6" i="31"/>
  <c r="C6" i="31"/>
  <c r="A6" i="31"/>
  <c r="B6" i="31"/>
  <c r="G8" i="31"/>
  <c r="G9" i="31" s="1"/>
  <c r="G10" i="31" s="1"/>
  <c r="G11" i="31" s="1"/>
  <c r="G12" i="31" s="1"/>
  <c r="P10" i="162"/>
  <c r="P14" i="162" s="1"/>
  <c r="R10" i="155"/>
  <c r="R14" i="155" s="1"/>
  <c r="R10" i="159"/>
  <c r="R14" i="159" s="1"/>
  <c r="P10" i="157"/>
  <c r="P14" i="157" s="1"/>
  <c r="P7" i="159" a="1"/>
  <c r="P7" i="159" s="1"/>
  <c r="G14" i="159" s="1"/>
  <c r="H14" i="159" s="1"/>
  <c r="P7" i="156" a="1"/>
  <c r="P7" i="156" s="1"/>
  <c r="G12" i="156" s="1"/>
  <c r="H12" i="156" s="1"/>
  <c r="P10" i="160"/>
  <c r="P14" i="160" s="1"/>
  <c r="R10" i="161"/>
  <c r="R14" i="161" s="1"/>
  <c r="P10" i="161"/>
  <c r="P14" i="161" s="1"/>
  <c r="R10" i="151"/>
  <c r="R14" i="151" s="1"/>
  <c r="P10" i="151"/>
  <c r="P14" i="151" s="1"/>
  <c r="P10" i="152"/>
  <c r="P14" i="152" s="1"/>
  <c r="P10" i="153"/>
  <c r="P14" i="153" s="1"/>
  <c r="R10" i="157"/>
  <c r="R14" i="157" s="1"/>
  <c r="P10" i="158"/>
  <c r="P14" i="158" s="1"/>
  <c r="R10" i="160"/>
  <c r="R14" i="160" s="1"/>
  <c r="R7" i="161" a="1"/>
  <c r="R7" i="161" s="1"/>
  <c r="R10" i="152"/>
  <c r="R14" i="152" s="1"/>
  <c r="R10" i="153"/>
  <c r="R14" i="153" s="1"/>
  <c r="R10" i="154"/>
  <c r="R14" i="154" s="1"/>
  <c r="P10" i="155"/>
  <c r="P14" i="155" s="1"/>
  <c r="R10" i="158"/>
  <c r="R14" i="158" s="1"/>
  <c r="P10" i="159"/>
  <c r="P14" i="159" s="1"/>
  <c r="R10" i="156"/>
  <c r="R14" i="156" s="1"/>
  <c r="N7" i="154"/>
  <c r="N9" i="154"/>
  <c r="N11" i="154"/>
  <c r="N13" i="154"/>
  <c r="N15" i="154"/>
  <c r="N7" i="156"/>
  <c r="N9" i="156"/>
  <c r="N11" i="156"/>
  <c r="N13" i="156"/>
  <c r="N15" i="156"/>
  <c r="N7" i="158"/>
  <c r="N9" i="158"/>
  <c r="N11" i="158"/>
  <c r="N13" i="158"/>
  <c r="N15" i="158"/>
  <c r="N7" i="160"/>
  <c r="N9" i="160"/>
  <c r="N11" i="160"/>
  <c r="N13" i="160"/>
  <c r="N15" i="160"/>
  <c r="N7" i="153"/>
  <c r="N9" i="153"/>
  <c r="N11" i="153"/>
  <c r="N13" i="153"/>
  <c r="N15" i="153"/>
  <c r="N7" i="162"/>
  <c r="N9" i="162"/>
  <c r="N11" i="162"/>
  <c r="N13" i="162"/>
  <c r="N15" i="162"/>
  <c r="J6" i="163"/>
  <c r="J8" i="163"/>
  <c r="J10" i="163"/>
  <c r="J12" i="163"/>
  <c r="J16" i="163"/>
  <c r="J3" i="163"/>
  <c r="J5" i="163"/>
  <c r="J7" i="163"/>
  <c r="J9" i="163"/>
  <c r="J11" i="163"/>
  <c r="J13" i="163"/>
  <c r="J15" i="163"/>
  <c r="J4" i="163"/>
  <c r="J14" i="163"/>
  <c r="P9" i="163"/>
  <c r="R9" i="163"/>
  <c r="P7" i="163" a="1"/>
  <c r="P7" i="163" s="1"/>
  <c r="J4" i="162"/>
  <c r="J6" i="162"/>
  <c r="J10" i="162"/>
  <c r="J12" i="162"/>
  <c r="J16" i="162"/>
  <c r="J3" i="162"/>
  <c r="J5" i="162"/>
  <c r="J7" i="162"/>
  <c r="J9" i="162"/>
  <c r="J11" i="162"/>
  <c r="J13" i="162"/>
  <c r="J15" i="162"/>
  <c r="J8" i="162"/>
  <c r="J14" i="162"/>
  <c r="P9" i="162"/>
  <c r="R9" i="162"/>
  <c r="P7" i="162" a="1"/>
  <c r="P7" i="162" s="1"/>
  <c r="P7" i="161" a="1"/>
  <c r="P7" i="161" s="1"/>
  <c r="R9" i="161"/>
  <c r="P9" i="161"/>
  <c r="J4" i="160"/>
  <c r="J6" i="160"/>
  <c r="J8" i="160"/>
  <c r="J10" i="160"/>
  <c r="J12" i="160"/>
  <c r="J14" i="160"/>
  <c r="J16" i="160"/>
  <c r="P7" i="160" a="1"/>
  <c r="P7" i="160" s="1"/>
  <c r="P9" i="160"/>
  <c r="R9" i="160"/>
  <c r="J8" i="159"/>
  <c r="J12" i="159"/>
  <c r="J16" i="159"/>
  <c r="J9" i="159"/>
  <c r="J11" i="159"/>
  <c r="J13" i="159"/>
  <c r="J15" i="159"/>
  <c r="J10" i="159"/>
  <c r="J14" i="159"/>
  <c r="J3" i="159"/>
  <c r="J5" i="159"/>
  <c r="J7" i="159"/>
  <c r="P9" i="159"/>
  <c r="R9" i="159"/>
  <c r="J6" i="158"/>
  <c r="J12" i="158"/>
  <c r="J3" i="158"/>
  <c r="J5" i="158"/>
  <c r="J7" i="158"/>
  <c r="J9" i="158"/>
  <c r="J11" i="158"/>
  <c r="J13" i="158"/>
  <c r="J15" i="158"/>
  <c r="J4" i="158"/>
  <c r="J8" i="158"/>
  <c r="J10" i="158"/>
  <c r="J14" i="158"/>
  <c r="J16" i="158"/>
  <c r="P7" i="158" a="1"/>
  <c r="P7" i="158" s="1"/>
  <c r="P9" i="158"/>
  <c r="R9" i="158"/>
  <c r="J6" i="157"/>
  <c r="J8" i="157"/>
  <c r="J10" i="157"/>
  <c r="J12" i="157"/>
  <c r="J14" i="157"/>
  <c r="J3" i="157"/>
  <c r="J5" i="157"/>
  <c r="J7" i="157"/>
  <c r="J9" i="157"/>
  <c r="J11" i="157"/>
  <c r="J13" i="157"/>
  <c r="J15" i="157"/>
  <c r="J4" i="157"/>
  <c r="J16" i="157"/>
  <c r="P9" i="157"/>
  <c r="R9" i="157"/>
  <c r="J4" i="156"/>
  <c r="J6" i="156"/>
  <c r="J8" i="156"/>
  <c r="J10" i="156"/>
  <c r="J12" i="156"/>
  <c r="J14" i="156"/>
  <c r="J16" i="156"/>
  <c r="G16" i="156"/>
  <c r="H16" i="156" s="1"/>
  <c r="G11" i="156"/>
  <c r="H11" i="156" s="1"/>
  <c r="G10" i="156"/>
  <c r="H10" i="156" s="1"/>
  <c r="G5" i="156"/>
  <c r="H5" i="156" s="1"/>
  <c r="G4" i="156"/>
  <c r="H4" i="156" s="1"/>
  <c r="G15" i="156"/>
  <c r="H15" i="156" s="1"/>
  <c r="G14" i="156"/>
  <c r="H14" i="156" s="1"/>
  <c r="G13" i="156"/>
  <c r="H13" i="156" s="1"/>
  <c r="G9" i="156"/>
  <c r="H9" i="156" s="1"/>
  <c r="G8" i="156"/>
  <c r="H8" i="156" s="1"/>
  <c r="G7" i="156"/>
  <c r="H7" i="156" s="1"/>
  <c r="G6" i="156"/>
  <c r="H6" i="156" s="1"/>
  <c r="G3" i="156"/>
  <c r="H3" i="156" s="1"/>
  <c r="P9" i="156"/>
  <c r="P10" i="156"/>
  <c r="P14" i="156" s="1"/>
  <c r="R9" i="156"/>
  <c r="J3" i="155"/>
  <c r="J5" i="155"/>
  <c r="J7" i="155"/>
  <c r="J9" i="155"/>
  <c r="J11" i="155"/>
  <c r="J13" i="155"/>
  <c r="J15" i="155"/>
  <c r="J4" i="155"/>
  <c r="J6" i="155"/>
  <c r="J8" i="155"/>
  <c r="J10" i="155"/>
  <c r="J12" i="155"/>
  <c r="J14" i="155"/>
  <c r="J16" i="155"/>
  <c r="R9" i="155"/>
  <c r="P7" i="155" a="1"/>
  <c r="P7" i="155" s="1"/>
  <c r="P9" i="155"/>
  <c r="J4" i="154"/>
  <c r="J6" i="154"/>
  <c r="J8" i="154"/>
  <c r="J10" i="154"/>
  <c r="J12" i="154"/>
  <c r="J14" i="154"/>
  <c r="J16" i="154"/>
  <c r="J3" i="154"/>
  <c r="J5" i="154"/>
  <c r="J7" i="154"/>
  <c r="J9" i="154"/>
  <c r="J11" i="154"/>
  <c r="J13" i="154"/>
  <c r="J15" i="154"/>
  <c r="P9" i="154"/>
  <c r="P10" i="154"/>
  <c r="P14" i="154" s="1"/>
  <c r="P7" i="154" a="1"/>
  <c r="P7" i="154" s="1"/>
  <c r="R9" i="154"/>
  <c r="J3" i="153"/>
  <c r="J5" i="153"/>
  <c r="J7" i="153"/>
  <c r="J9" i="153"/>
  <c r="J11" i="153"/>
  <c r="J13" i="153"/>
  <c r="J15" i="153"/>
  <c r="J4" i="153"/>
  <c r="J6" i="153"/>
  <c r="J8" i="153"/>
  <c r="J10" i="153"/>
  <c r="J12" i="153"/>
  <c r="J14" i="153"/>
  <c r="J16" i="153"/>
  <c r="P7" i="153" a="1"/>
  <c r="P7" i="153" s="1"/>
  <c r="P9" i="153"/>
  <c r="R9" i="153"/>
  <c r="J4" i="152"/>
  <c r="J3" i="152"/>
  <c r="J5" i="152"/>
  <c r="J7" i="152"/>
  <c r="J9" i="152"/>
  <c r="J11" i="152"/>
  <c r="J13" i="152"/>
  <c r="J15" i="152"/>
  <c r="J6" i="152"/>
  <c r="J8" i="152"/>
  <c r="J10" i="152"/>
  <c r="J12" i="152"/>
  <c r="J14" i="152"/>
  <c r="J16" i="152"/>
  <c r="R9" i="152"/>
  <c r="P7" i="152" a="1"/>
  <c r="P7" i="152" s="1"/>
  <c r="P9" i="152"/>
  <c r="N7" i="151"/>
  <c r="N9" i="151"/>
  <c r="N11" i="151"/>
  <c r="N13" i="151"/>
  <c r="N15" i="151"/>
  <c r="R11" i="151"/>
  <c r="P7" i="151" a="1"/>
  <c r="P7" i="151" s="1"/>
  <c r="P9" i="151"/>
  <c r="R9" i="151"/>
  <c r="G5" i="129"/>
  <c r="G15" i="131"/>
  <c r="K16" i="129"/>
  <c r="K15" i="129"/>
  <c r="K14" i="129"/>
  <c r="K13" i="129"/>
  <c r="K12" i="129"/>
  <c r="K11" i="129"/>
  <c r="K10" i="129"/>
  <c r="K9" i="129"/>
  <c r="K8" i="129"/>
  <c r="K7" i="129"/>
  <c r="K6" i="129"/>
  <c r="K5" i="129"/>
  <c r="K4" i="129"/>
  <c r="K16" i="131"/>
  <c r="K15" i="131"/>
  <c r="K14" i="131"/>
  <c r="K13" i="131"/>
  <c r="K12" i="131"/>
  <c r="K11" i="131"/>
  <c r="K10" i="131"/>
  <c r="K9" i="131"/>
  <c r="K8" i="131"/>
  <c r="K7" i="131"/>
  <c r="K6" i="131"/>
  <c r="K5" i="131"/>
  <c r="K4" i="131"/>
  <c r="K3" i="129"/>
  <c r="K3" i="131"/>
  <c r="T6" i="22"/>
  <c r="G13" i="129"/>
  <c r="G12" i="131"/>
  <c r="G4" i="131"/>
  <c r="G3" i="129"/>
  <c r="J7" i="31"/>
  <c r="K7" i="31"/>
  <c r="L7" i="31"/>
  <c r="I7" i="31"/>
  <c r="M7" i="31"/>
  <c r="E7" i="31" l="1"/>
  <c r="B7" i="31"/>
  <c r="D7" i="31"/>
  <c r="C7" i="31"/>
  <c r="A7" i="31"/>
  <c r="G13" i="31"/>
  <c r="I16" i="161"/>
  <c r="J16" i="161" s="1"/>
  <c r="I12" i="161"/>
  <c r="I8" i="161"/>
  <c r="J8" i="161" s="1"/>
  <c r="I4" i="161"/>
  <c r="J4" i="161" s="1"/>
  <c r="I11" i="161"/>
  <c r="J11" i="161" s="1"/>
  <c r="I14" i="161"/>
  <c r="I10" i="161"/>
  <c r="J10" i="161" s="1"/>
  <c r="I6" i="161"/>
  <c r="J6" i="161" s="1"/>
  <c r="I7" i="161"/>
  <c r="J7" i="161" s="1"/>
  <c r="I13" i="161"/>
  <c r="I9" i="161"/>
  <c r="J9" i="161" s="1"/>
  <c r="I5" i="161"/>
  <c r="J5" i="161" s="1"/>
  <c r="I15" i="161"/>
  <c r="J15" i="161" s="1"/>
  <c r="I3" i="161"/>
  <c r="J3" i="161" s="1"/>
  <c r="G3" i="159"/>
  <c r="H3" i="159" s="1"/>
  <c r="G7" i="159"/>
  <c r="H7" i="159" s="1"/>
  <c r="G11" i="159"/>
  <c r="H11" i="159" s="1"/>
  <c r="G15" i="159"/>
  <c r="H15" i="159" s="1"/>
  <c r="G4" i="159"/>
  <c r="H4" i="159" s="1"/>
  <c r="G8" i="159"/>
  <c r="H8" i="159" s="1"/>
  <c r="G12" i="159"/>
  <c r="H12" i="159" s="1"/>
  <c r="G16" i="159"/>
  <c r="H16" i="159" s="1"/>
  <c r="G5" i="159"/>
  <c r="H5" i="159" s="1"/>
  <c r="G9" i="159"/>
  <c r="H9" i="159" s="1"/>
  <c r="G13" i="159"/>
  <c r="H13" i="159" s="1"/>
  <c r="J12" i="161"/>
  <c r="J14" i="161"/>
  <c r="G6" i="159"/>
  <c r="H6" i="159" s="1"/>
  <c r="G10" i="159"/>
  <c r="H10" i="159" s="1"/>
  <c r="J13" i="161"/>
  <c r="R11" i="163"/>
  <c r="R12" i="163" s="1"/>
  <c r="R15" i="163" s="1"/>
  <c r="G6" i="163"/>
  <c r="H6" i="163" s="1"/>
  <c r="G5" i="163"/>
  <c r="H5" i="163" s="1"/>
  <c r="G4" i="163"/>
  <c r="H4" i="163" s="1"/>
  <c r="G3" i="163"/>
  <c r="H3" i="163" s="1"/>
  <c r="G16" i="163"/>
  <c r="H16" i="163" s="1"/>
  <c r="G15" i="163"/>
  <c r="H15" i="163" s="1"/>
  <c r="G14" i="163"/>
  <c r="H14" i="163" s="1"/>
  <c r="G13" i="163"/>
  <c r="H13" i="163" s="1"/>
  <c r="G12" i="163"/>
  <c r="H12" i="163" s="1"/>
  <c r="G11" i="163"/>
  <c r="H11" i="163" s="1"/>
  <c r="G10" i="163"/>
  <c r="H10" i="163" s="1"/>
  <c r="G9" i="163"/>
  <c r="H9" i="163" s="1"/>
  <c r="G8" i="163"/>
  <c r="H8" i="163" s="1"/>
  <c r="G7" i="163"/>
  <c r="H7" i="163" s="1"/>
  <c r="R11" i="162"/>
  <c r="R12" i="162" s="1"/>
  <c r="R15" i="162" s="1"/>
  <c r="G16" i="162"/>
  <c r="H16" i="162" s="1"/>
  <c r="G15" i="162"/>
  <c r="H15" i="162" s="1"/>
  <c r="G14" i="162"/>
  <c r="H14" i="162" s="1"/>
  <c r="G13" i="162"/>
  <c r="H13" i="162" s="1"/>
  <c r="G12" i="162"/>
  <c r="H12" i="162" s="1"/>
  <c r="G5" i="162"/>
  <c r="H5" i="162" s="1"/>
  <c r="G4" i="162"/>
  <c r="H4" i="162" s="1"/>
  <c r="G3" i="162"/>
  <c r="H3" i="162" s="1"/>
  <c r="G11" i="162"/>
  <c r="H11" i="162" s="1"/>
  <c r="G10" i="162"/>
  <c r="H10" i="162" s="1"/>
  <c r="G9" i="162"/>
  <c r="H9" i="162" s="1"/>
  <c r="G8" i="162"/>
  <c r="H8" i="162" s="1"/>
  <c r="G7" i="162"/>
  <c r="H7" i="162" s="1"/>
  <c r="G6" i="162"/>
  <c r="H6" i="162" s="1"/>
  <c r="G15" i="161"/>
  <c r="H15" i="161" s="1"/>
  <c r="G13" i="161"/>
  <c r="H13" i="161" s="1"/>
  <c r="G12" i="161"/>
  <c r="H12" i="161" s="1"/>
  <c r="G9" i="161"/>
  <c r="H9" i="161" s="1"/>
  <c r="G8" i="161"/>
  <c r="H8" i="161" s="1"/>
  <c r="G7" i="161"/>
  <c r="H7" i="161" s="1"/>
  <c r="G16" i="161"/>
  <c r="H16" i="161" s="1"/>
  <c r="G14" i="161"/>
  <c r="H14" i="161" s="1"/>
  <c r="G11" i="161"/>
  <c r="H11" i="161" s="1"/>
  <c r="G10" i="161"/>
  <c r="H10" i="161" s="1"/>
  <c r="G6" i="161"/>
  <c r="H6" i="161" s="1"/>
  <c r="G5" i="161"/>
  <c r="H5" i="161" s="1"/>
  <c r="G4" i="161"/>
  <c r="H4" i="161" s="1"/>
  <c r="G3" i="161"/>
  <c r="H3" i="161" s="1"/>
  <c r="R11" i="160"/>
  <c r="R12" i="160" s="1"/>
  <c r="R15" i="160" s="1"/>
  <c r="G16" i="160"/>
  <c r="H16" i="160" s="1"/>
  <c r="G15" i="160"/>
  <c r="H15" i="160" s="1"/>
  <c r="G14" i="160"/>
  <c r="H14" i="160" s="1"/>
  <c r="G13" i="160"/>
  <c r="H13" i="160" s="1"/>
  <c r="G12" i="160"/>
  <c r="H12" i="160" s="1"/>
  <c r="G11" i="160"/>
  <c r="H11" i="160" s="1"/>
  <c r="G10" i="160"/>
  <c r="H10" i="160" s="1"/>
  <c r="G9" i="160"/>
  <c r="H9" i="160" s="1"/>
  <c r="G8" i="160"/>
  <c r="H8" i="160" s="1"/>
  <c r="G7" i="160"/>
  <c r="H7" i="160" s="1"/>
  <c r="G6" i="160"/>
  <c r="H6" i="160" s="1"/>
  <c r="G5" i="160"/>
  <c r="H5" i="160" s="1"/>
  <c r="G4" i="160"/>
  <c r="H4" i="160" s="1"/>
  <c r="G3" i="160"/>
  <c r="H3" i="160" s="1"/>
  <c r="R11" i="159"/>
  <c r="R12" i="159" s="1"/>
  <c r="R15" i="159" s="1"/>
  <c r="R11" i="158"/>
  <c r="G16" i="158"/>
  <c r="H16" i="158" s="1"/>
  <c r="G15" i="158"/>
  <c r="H15" i="158" s="1"/>
  <c r="G14" i="158"/>
  <c r="H14" i="158" s="1"/>
  <c r="G13" i="158"/>
  <c r="H13" i="158" s="1"/>
  <c r="G12" i="158"/>
  <c r="H12" i="158" s="1"/>
  <c r="G11" i="158"/>
  <c r="H11" i="158" s="1"/>
  <c r="G10" i="158"/>
  <c r="H10" i="158" s="1"/>
  <c r="G9" i="158"/>
  <c r="H9" i="158" s="1"/>
  <c r="G8" i="158"/>
  <c r="H8" i="158" s="1"/>
  <c r="G7" i="158"/>
  <c r="H7" i="158" s="1"/>
  <c r="G6" i="158"/>
  <c r="H6" i="158" s="1"/>
  <c r="G5" i="158"/>
  <c r="H5" i="158" s="1"/>
  <c r="G4" i="158"/>
  <c r="H4" i="158" s="1"/>
  <c r="G3" i="158"/>
  <c r="H3" i="158" s="1"/>
  <c r="R11" i="157"/>
  <c r="R12" i="157" s="1"/>
  <c r="R15" i="157" s="1"/>
  <c r="K9" i="157"/>
  <c r="L9" i="157" s="1"/>
  <c r="K7" i="157"/>
  <c r="L7" i="157" s="1"/>
  <c r="K6" i="157"/>
  <c r="K5" i="157"/>
  <c r="K3" i="157"/>
  <c r="K16" i="157"/>
  <c r="L16" i="157" s="1"/>
  <c r="K15" i="157"/>
  <c r="L15" i="157" s="1"/>
  <c r="K14" i="157"/>
  <c r="L14" i="157" s="1"/>
  <c r="K13" i="157"/>
  <c r="L13" i="157" s="1"/>
  <c r="K12" i="157"/>
  <c r="L12" i="157" s="1"/>
  <c r="K11" i="157"/>
  <c r="L11" i="157" s="1"/>
  <c r="K10" i="157"/>
  <c r="L10" i="157" s="1"/>
  <c r="K8" i="157"/>
  <c r="L8" i="157" s="1"/>
  <c r="K4" i="157"/>
  <c r="G14" i="157"/>
  <c r="H14" i="157" s="1"/>
  <c r="G10" i="157"/>
  <c r="H10" i="157" s="1"/>
  <c r="G9" i="157"/>
  <c r="H9" i="157" s="1"/>
  <c r="G8" i="157"/>
  <c r="H8" i="157" s="1"/>
  <c r="G7" i="157"/>
  <c r="H7" i="157" s="1"/>
  <c r="G4" i="157"/>
  <c r="H4" i="157" s="1"/>
  <c r="G16" i="157"/>
  <c r="H16" i="157" s="1"/>
  <c r="G15" i="157"/>
  <c r="H15" i="157" s="1"/>
  <c r="G13" i="157"/>
  <c r="H13" i="157" s="1"/>
  <c r="G12" i="157"/>
  <c r="H12" i="157" s="1"/>
  <c r="G11" i="157"/>
  <c r="H11" i="157" s="1"/>
  <c r="G6" i="157"/>
  <c r="H6" i="157" s="1"/>
  <c r="G5" i="157"/>
  <c r="H5" i="157" s="1"/>
  <c r="G3" i="157"/>
  <c r="H3" i="157" s="1"/>
  <c r="R11" i="156"/>
  <c r="R12" i="156" s="1"/>
  <c r="R15" i="156" s="1"/>
  <c r="P11" i="156"/>
  <c r="P12" i="156" s="1"/>
  <c r="P15" i="156" s="1"/>
  <c r="R11" i="155"/>
  <c r="R13" i="155" s="1" a="1"/>
  <c r="G16" i="155"/>
  <c r="H16" i="155" s="1"/>
  <c r="G15" i="155"/>
  <c r="H15" i="155" s="1"/>
  <c r="G14" i="155"/>
  <c r="H14" i="155" s="1"/>
  <c r="G13" i="155"/>
  <c r="H13" i="155" s="1"/>
  <c r="G12" i="155"/>
  <c r="H12" i="155" s="1"/>
  <c r="G11" i="155"/>
  <c r="H11" i="155" s="1"/>
  <c r="G10" i="155"/>
  <c r="H10" i="155" s="1"/>
  <c r="G9" i="155"/>
  <c r="H9" i="155" s="1"/>
  <c r="G8" i="155"/>
  <c r="H8" i="155" s="1"/>
  <c r="G7" i="155"/>
  <c r="H7" i="155" s="1"/>
  <c r="G6" i="155"/>
  <c r="H6" i="155" s="1"/>
  <c r="G5" i="155"/>
  <c r="H5" i="155" s="1"/>
  <c r="G4" i="155"/>
  <c r="H4" i="155" s="1"/>
  <c r="G3" i="155"/>
  <c r="H3" i="155" s="1"/>
  <c r="R11" i="154"/>
  <c r="R13" i="154" s="1" a="1"/>
  <c r="R13" i="154" s="1"/>
  <c r="G13" i="154"/>
  <c r="H13" i="154" s="1"/>
  <c r="G12" i="154"/>
  <c r="H12" i="154" s="1"/>
  <c r="G9" i="154"/>
  <c r="H9" i="154" s="1"/>
  <c r="G8" i="154"/>
  <c r="H8" i="154" s="1"/>
  <c r="G7" i="154"/>
  <c r="H7" i="154" s="1"/>
  <c r="G6" i="154"/>
  <c r="H6" i="154" s="1"/>
  <c r="G16" i="154"/>
  <c r="H16" i="154" s="1"/>
  <c r="G15" i="154"/>
  <c r="H15" i="154" s="1"/>
  <c r="G14" i="154"/>
  <c r="H14" i="154" s="1"/>
  <c r="G11" i="154"/>
  <c r="H11" i="154" s="1"/>
  <c r="G10" i="154"/>
  <c r="H10" i="154" s="1"/>
  <c r="G5" i="154"/>
  <c r="H5" i="154" s="1"/>
  <c r="G3" i="154"/>
  <c r="H3" i="154" s="1"/>
  <c r="G4" i="154"/>
  <c r="H4" i="154" s="1"/>
  <c r="R11" i="153"/>
  <c r="R12" i="153" s="1"/>
  <c r="R15" i="153" s="1"/>
  <c r="G16" i="153"/>
  <c r="H16" i="153" s="1"/>
  <c r="G15" i="153"/>
  <c r="H15" i="153" s="1"/>
  <c r="G14" i="153"/>
  <c r="H14" i="153" s="1"/>
  <c r="G13" i="153"/>
  <c r="H13" i="153" s="1"/>
  <c r="G12" i="153"/>
  <c r="H12" i="153" s="1"/>
  <c r="G11" i="153"/>
  <c r="H11" i="153" s="1"/>
  <c r="G10" i="153"/>
  <c r="H10" i="153" s="1"/>
  <c r="G9" i="153"/>
  <c r="H9" i="153" s="1"/>
  <c r="G8" i="153"/>
  <c r="H8" i="153" s="1"/>
  <c r="G7" i="153"/>
  <c r="H7" i="153" s="1"/>
  <c r="G6" i="153"/>
  <c r="H6" i="153" s="1"/>
  <c r="G5" i="153"/>
  <c r="H5" i="153" s="1"/>
  <c r="G4" i="153"/>
  <c r="H4" i="153" s="1"/>
  <c r="G3" i="153"/>
  <c r="H3" i="153" s="1"/>
  <c r="R11" i="152"/>
  <c r="G16" i="152"/>
  <c r="H16" i="152" s="1"/>
  <c r="G15" i="152"/>
  <c r="H15" i="152" s="1"/>
  <c r="G14" i="152"/>
  <c r="H14" i="152" s="1"/>
  <c r="G13" i="152"/>
  <c r="H13" i="152" s="1"/>
  <c r="G12" i="152"/>
  <c r="H12" i="152" s="1"/>
  <c r="G11" i="152"/>
  <c r="H11" i="152" s="1"/>
  <c r="G10" i="152"/>
  <c r="H10" i="152" s="1"/>
  <c r="G9" i="152"/>
  <c r="H9" i="152" s="1"/>
  <c r="G8" i="152"/>
  <c r="H8" i="152" s="1"/>
  <c r="G7" i="152"/>
  <c r="H7" i="152" s="1"/>
  <c r="G6" i="152"/>
  <c r="H6" i="152" s="1"/>
  <c r="G5" i="152"/>
  <c r="H5" i="152" s="1"/>
  <c r="G4" i="152"/>
  <c r="H4" i="152" s="1"/>
  <c r="G3" i="152"/>
  <c r="H3" i="152" s="1"/>
  <c r="R13" i="151" a="1"/>
  <c r="R13" i="151" s="1"/>
  <c r="R12" i="151"/>
  <c r="R15" i="151" s="1"/>
  <c r="G11" i="151"/>
  <c r="H11" i="151" s="1"/>
  <c r="G10" i="151"/>
  <c r="H10" i="151" s="1"/>
  <c r="G9" i="151"/>
  <c r="H9" i="151" s="1"/>
  <c r="G8" i="151"/>
  <c r="H8" i="151" s="1"/>
  <c r="G16" i="151"/>
  <c r="H16" i="151" s="1"/>
  <c r="G15" i="151"/>
  <c r="H15" i="151" s="1"/>
  <c r="G14" i="151"/>
  <c r="H14" i="151" s="1"/>
  <c r="G13" i="151"/>
  <c r="H13" i="151" s="1"/>
  <c r="G12" i="151"/>
  <c r="H12" i="151" s="1"/>
  <c r="G7" i="151"/>
  <c r="H7" i="151" s="1"/>
  <c r="G6" i="151"/>
  <c r="H6" i="151" s="1"/>
  <c r="G5" i="151"/>
  <c r="H5" i="151" s="1"/>
  <c r="G4" i="151"/>
  <c r="H4" i="151" s="1"/>
  <c r="G3" i="151"/>
  <c r="H3" i="151" s="1"/>
  <c r="G7" i="131"/>
  <c r="G16" i="129"/>
  <c r="G12" i="129"/>
  <c r="G8" i="129"/>
  <c r="G4" i="129"/>
  <c r="G15" i="129"/>
  <c r="G11" i="129"/>
  <c r="G7" i="129"/>
  <c r="G6" i="129"/>
  <c r="G14" i="131"/>
  <c r="G10" i="131"/>
  <c r="G6" i="131"/>
  <c r="G13" i="131"/>
  <c r="G9" i="131"/>
  <c r="G5" i="131"/>
  <c r="G3" i="131"/>
  <c r="G8" i="131"/>
  <c r="G16" i="131"/>
  <c r="G9" i="129"/>
  <c r="G14" i="129"/>
  <c r="G11" i="131"/>
  <c r="G10" i="129"/>
  <c r="T6" i="104"/>
  <c r="T5" i="104"/>
  <c r="T6" i="103"/>
  <c r="T5" i="103"/>
  <c r="T6" i="102"/>
  <c r="T5" i="102"/>
  <c r="T6" i="101"/>
  <c r="T5" i="101"/>
  <c r="T5" i="96"/>
  <c r="T5" i="22"/>
  <c r="M10" i="31"/>
  <c r="I12" i="31"/>
  <c r="H1" i="31"/>
  <c r="H6" i="31"/>
  <c r="H13" i="31"/>
  <c r="I9" i="31"/>
  <c r="H11" i="31"/>
  <c r="M8" i="31"/>
  <c r="H10" i="31"/>
  <c r="H8" i="31"/>
  <c r="H12" i="31"/>
  <c r="M1" i="31"/>
  <c r="L12" i="31"/>
  <c r="L4" i="31"/>
  <c r="M11" i="31"/>
  <c r="H9" i="31"/>
  <c r="L3" i="31"/>
  <c r="J12" i="31"/>
  <c r="I11" i="31"/>
  <c r="H2" i="31"/>
  <c r="L11" i="31"/>
  <c r="M3" i="31"/>
  <c r="I3" i="31"/>
  <c r="I8" i="31"/>
  <c r="L9" i="31"/>
  <c r="H5" i="31"/>
  <c r="H4" i="31"/>
  <c r="L8" i="31"/>
  <c r="H3" i="31"/>
  <c r="I10" i="31"/>
  <c r="M4" i="31"/>
  <c r="M9" i="31"/>
  <c r="H7" i="31"/>
  <c r="L10" i="31"/>
  <c r="I4" i="31"/>
  <c r="K12" i="31"/>
  <c r="M12" i="31"/>
  <c r="D12" i="31" l="1"/>
  <c r="A12" i="31"/>
  <c r="B12" i="31"/>
  <c r="C12" i="31"/>
  <c r="E12" i="31"/>
  <c r="G14" i="31"/>
  <c r="D4" i="31"/>
  <c r="D10" i="31"/>
  <c r="E10" i="31"/>
  <c r="D3" i="31"/>
  <c r="E8" i="31"/>
  <c r="A4" i="31"/>
  <c r="D9" i="31"/>
  <c r="A9" i="31"/>
  <c r="E4" i="31"/>
  <c r="E11" i="31"/>
  <c r="A3" i="31"/>
  <c r="D11" i="31"/>
  <c r="E9" i="31"/>
  <c r="E1" i="31"/>
  <c r="D8" i="31"/>
  <c r="A10" i="31"/>
  <c r="E3" i="31"/>
  <c r="A11" i="31"/>
  <c r="A8" i="31"/>
  <c r="R11" i="161"/>
  <c r="R12" i="161" s="1"/>
  <c r="R15" i="161" s="1"/>
  <c r="P11" i="159"/>
  <c r="P12" i="159" s="1"/>
  <c r="P15" i="159" s="1"/>
  <c r="R13" i="163" a="1"/>
  <c r="R13" i="163" s="1"/>
  <c r="P13" i="156" a="1"/>
  <c r="P13" i="156" s="1"/>
  <c r="R13" i="162" a="1"/>
  <c r="R13" i="162" s="1"/>
  <c r="R12" i="154"/>
  <c r="R15" i="154" s="1"/>
  <c r="P11" i="163"/>
  <c r="P11" i="162"/>
  <c r="P11" i="161"/>
  <c r="R13" i="160" a="1"/>
  <c r="R13" i="160" s="1"/>
  <c r="P11" i="160"/>
  <c r="P12" i="160" s="1"/>
  <c r="P15" i="160" s="1"/>
  <c r="R13" i="159" a="1"/>
  <c r="R13" i="159" s="1"/>
  <c r="R13" i="157" a="1"/>
  <c r="R13" i="157" s="1"/>
  <c r="R12" i="158"/>
  <c r="R15" i="158" s="1"/>
  <c r="R13" i="158" a="1"/>
  <c r="R13" i="158" s="1"/>
  <c r="P11" i="158"/>
  <c r="R13" i="156" a="1"/>
  <c r="R13" i="156" s="1"/>
  <c r="P11" i="157"/>
  <c r="R12" i="155"/>
  <c r="R15" i="155" s="1"/>
  <c r="R13" i="155"/>
  <c r="P11" i="155"/>
  <c r="R13" i="153" a="1"/>
  <c r="R13" i="153" s="1"/>
  <c r="P11" i="154"/>
  <c r="P11" i="153"/>
  <c r="R12" i="152"/>
  <c r="R15" i="152" s="1"/>
  <c r="R13" i="152" a="1"/>
  <c r="R13" i="152" s="1"/>
  <c r="P11" i="152"/>
  <c r="P12" i="152" s="1"/>
  <c r="P15" i="152" s="1"/>
  <c r="P11" i="151"/>
  <c r="F16" i="150"/>
  <c r="E16" i="150"/>
  <c r="D16" i="150"/>
  <c r="C16" i="150"/>
  <c r="F15" i="150"/>
  <c r="E15" i="150"/>
  <c r="D15" i="150"/>
  <c r="C15" i="150"/>
  <c r="F14" i="150"/>
  <c r="N14" i="150" s="1"/>
  <c r="E14" i="150"/>
  <c r="D14" i="150"/>
  <c r="C14" i="150"/>
  <c r="F13" i="150"/>
  <c r="E13" i="150"/>
  <c r="D13" i="150"/>
  <c r="C13" i="150"/>
  <c r="F12" i="150"/>
  <c r="N12" i="150" s="1"/>
  <c r="E12" i="150"/>
  <c r="D12" i="150"/>
  <c r="C12" i="150"/>
  <c r="F11" i="150"/>
  <c r="E11" i="150"/>
  <c r="D11" i="150"/>
  <c r="C11" i="150"/>
  <c r="F10" i="150"/>
  <c r="N10" i="150" s="1"/>
  <c r="E10" i="150"/>
  <c r="D10" i="150"/>
  <c r="C10" i="150"/>
  <c r="F9" i="150"/>
  <c r="E9" i="150"/>
  <c r="D9" i="150"/>
  <c r="C9" i="150"/>
  <c r="F8" i="150"/>
  <c r="N8" i="150" s="1"/>
  <c r="E8" i="150"/>
  <c r="D8" i="150"/>
  <c r="C8" i="150"/>
  <c r="F7" i="150"/>
  <c r="N7" i="150" s="1"/>
  <c r="E7" i="150"/>
  <c r="D7" i="150"/>
  <c r="C7" i="150"/>
  <c r="D6" i="150"/>
  <c r="C6" i="150"/>
  <c r="D5" i="150"/>
  <c r="C5" i="150"/>
  <c r="D4" i="150"/>
  <c r="C4" i="150"/>
  <c r="D3" i="150"/>
  <c r="C3" i="150"/>
  <c r="N16" i="150"/>
  <c r="U2" i="150"/>
  <c r="S2" i="150"/>
  <c r="F16" i="149"/>
  <c r="E16" i="149"/>
  <c r="D16" i="149"/>
  <c r="C16" i="149"/>
  <c r="F15" i="149"/>
  <c r="E15" i="149"/>
  <c r="D15" i="149"/>
  <c r="C15" i="149"/>
  <c r="F14" i="149"/>
  <c r="N14" i="149" s="1"/>
  <c r="E14" i="149"/>
  <c r="D14" i="149"/>
  <c r="C14" i="149"/>
  <c r="F13" i="149"/>
  <c r="E13" i="149"/>
  <c r="D13" i="149"/>
  <c r="C13" i="149"/>
  <c r="F12" i="149"/>
  <c r="N12" i="149" s="1"/>
  <c r="E12" i="149"/>
  <c r="D12" i="149"/>
  <c r="C12" i="149"/>
  <c r="F11" i="149"/>
  <c r="E11" i="149"/>
  <c r="D11" i="149"/>
  <c r="C11" i="149"/>
  <c r="F10" i="149"/>
  <c r="N10" i="149" s="1"/>
  <c r="E10" i="149"/>
  <c r="D10" i="149"/>
  <c r="C10" i="149"/>
  <c r="F9" i="149"/>
  <c r="E9" i="149"/>
  <c r="D9" i="149"/>
  <c r="C9" i="149"/>
  <c r="F8" i="149"/>
  <c r="N8" i="149" s="1"/>
  <c r="E8" i="149"/>
  <c r="D8" i="149"/>
  <c r="C8" i="149"/>
  <c r="F7" i="149"/>
  <c r="E7" i="149"/>
  <c r="D7" i="149"/>
  <c r="C7" i="149"/>
  <c r="D6" i="149"/>
  <c r="C6" i="149"/>
  <c r="D5" i="149"/>
  <c r="C5" i="149"/>
  <c r="D4" i="149"/>
  <c r="C4" i="149"/>
  <c r="D3" i="149"/>
  <c r="C3" i="149"/>
  <c r="N16" i="149"/>
  <c r="U2" i="149"/>
  <c r="S2" i="149"/>
  <c r="F16" i="148"/>
  <c r="E16" i="148"/>
  <c r="D16" i="148"/>
  <c r="C16" i="148"/>
  <c r="F15" i="148"/>
  <c r="E15" i="148"/>
  <c r="D15" i="148"/>
  <c r="C15" i="148"/>
  <c r="F14" i="148"/>
  <c r="E14" i="148"/>
  <c r="D14" i="148"/>
  <c r="C14" i="148"/>
  <c r="F13" i="148"/>
  <c r="E13" i="148"/>
  <c r="D13" i="148"/>
  <c r="C13" i="148"/>
  <c r="F12" i="148"/>
  <c r="N12" i="148" s="1"/>
  <c r="E12" i="148"/>
  <c r="D12" i="148"/>
  <c r="C12" i="148"/>
  <c r="F11" i="148"/>
  <c r="E11" i="148"/>
  <c r="D11" i="148"/>
  <c r="C11" i="148"/>
  <c r="F10" i="148"/>
  <c r="N10" i="148" s="1"/>
  <c r="E10" i="148"/>
  <c r="D10" i="148"/>
  <c r="C10" i="148"/>
  <c r="F9" i="148"/>
  <c r="E9" i="148"/>
  <c r="D9" i="148"/>
  <c r="C9" i="148"/>
  <c r="F8" i="148"/>
  <c r="N8" i="148" s="1"/>
  <c r="E8" i="148"/>
  <c r="D8" i="148"/>
  <c r="C8" i="148"/>
  <c r="F7" i="148"/>
  <c r="E7" i="148"/>
  <c r="D7" i="148"/>
  <c r="C7" i="148"/>
  <c r="D6" i="148"/>
  <c r="C6" i="148"/>
  <c r="D5" i="148"/>
  <c r="C5" i="148"/>
  <c r="D4" i="148"/>
  <c r="C4" i="148"/>
  <c r="D3" i="148"/>
  <c r="C3" i="148"/>
  <c r="N16" i="148"/>
  <c r="N14" i="148"/>
  <c r="U2" i="148"/>
  <c r="S2" i="148"/>
  <c r="F16" i="147"/>
  <c r="E16" i="147"/>
  <c r="D16" i="147"/>
  <c r="C16" i="147"/>
  <c r="F15" i="147"/>
  <c r="E15" i="147"/>
  <c r="D15" i="147"/>
  <c r="C15" i="147"/>
  <c r="F14" i="147"/>
  <c r="E14" i="147"/>
  <c r="D14" i="147"/>
  <c r="C14" i="147"/>
  <c r="F13" i="147"/>
  <c r="E13" i="147"/>
  <c r="D13" i="147"/>
  <c r="C13" i="147"/>
  <c r="F12" i="147"/>
  <c r="E12" i="147"/>
  <c r="D12" i="147"/>
  <c r="C12" i="147"/>
  <c r="F11" i="147"/>
  <c r="E11" i="147"/>
  <c r="D11" i="147"/>
  <c r="C11" i="147"/>
  <c r="F10" i="147"/>
  <c r="E10" i="147"/>
  <c r="D10" i="147"/>
  <c r="C10" i="147"/>
  <c r="F9" i="147"/>
  <c r="E9" i="147"/>
  <c r="D9" i="147"/>
  <c r="C9" i="147"/>
  <c r="F8" i="147"/>
  <c r="E8" i="147"/>
  <c r="D8" i="147"/>
  <c r="C8" i="147"/>
  <c r="F7" i="147"/>
  <c r="E7" i="147"/>
  <c r="D7" i="147"/>
  <c r="C7" i="147"/>
  <c r="D6" i="147"/>
  <c r="C6" i="147"/>
  <c r="D5" i="147"/>
  <c r="C5" i="147"/>
  <c r="D4" i="147"/>
  <c r="C4" i="147"/>
  <c r="D3" i="147"/>
  <c r="C3" i="147"/>
  <c r="N16" i="147"/>
  <c r="U2" i="147"/>
  <c r="S2" i="147"/>
  <c r="I13" i="31"/>
  <c r="K13" i="31"/>
  <c r="L13" i="31"/>
  <c r="J13" i="31"/>
  <c r="M13" i="31"/>
  <c r="B13" i="31" l="1"/>
  <c r="A13" i="31"/>
  <c r="C13" i="31"/>
  <c r="E13" i="31"/>
  <c r="D13" i="31"/>
  <c r="G15" i="31"/>
  <c r="R13" i="161" a="1"/>
  <c r="R13" i="161" s="1"/>
  <c r="R10" i="150"/>
  <c r="R14" i="150" s="1"/>
  <c r="P13" i="159" a="1"/>
  <c r="P13" i="159" s="1"/>
  <c r="R10" i="149"/>
  <c r="R14" i="149" s="1"/>
  <c r="P10" i="149"/>
  <c r="P14" i="149" s="1"/>
  <c r="P7" i="150" a="1"/>
  <c r="P7" i="150" s="1"/>
  <c r="G14" i="150" s="1"/>
  <c r="H14" i="150" s="1"/>
  <c r="R10" i="147"/>
  <c r="R14" i="147" s="1"/>
  <c r="R10" i="148"/>
  <c r="R14" i="148" s="1"/>
  <c r="P7" i="149" a="1"/>
  <c r="P7" i="149" s="1"/>
  <c r="G7" i="149" s="1"/>
  <c r="H7" i="149" s="1"/>
  <c r="P7" i="148" a="1"/>
  <c r="P7" i="148" s="1"/>
  <c r="P10" i="150"/>
  <c r="P14" i="150" s="1"/>
  <c r="P13" i="160" a="1"/>
  <c r="P13" i="160" s="1"/>
  <c r="P10" i="148"/>
  <c r="P14" i="148" s="1"/>
  <c r="P12" i="163"/>
  <c r="P15" i="163" s="1"/>
  <c r="P13" i="163" a="1"/>
  <c r="P13" i="163" s="1"/>
  <c r="P13" i="162" a="1"/>
  <c r="P13" i="162" s="1"/>
  <c r="P12" i="162"/>
  <c r="P15" i="162" s="1"/>
  <c r="P13" i="161" a="1"/>
  <c r="P13" i="161" s="1"/>
  <c r="P12" i="161"/>
  <c r="P15" i="161" s="1"/>
  <c r="P13" i="158" a="1"/>
  <c r="P13" i="158" s="1"/>
  <c r="P12" i="158"/>
  <c r="P15" i="158" s="1"/>
  <c r="P13" i="157" a="1"/>
  <c r="P13" i="157" s="1"/>
  <c r="P12" i="157"/>
  <c r="P15" i="157" s="1"/>
  <c r="P13" i="155" a="1"/>
  <c r="P13" i="155" s="1"/>
  <c r="P12" i="155"/>
  <c r="P15" i="155" s="1"/>
  <c r="P13" i="154" a="1"/>
  <c r="P13" i="154" s="1"/>
  <c r="P12" i="154"/>
  <c r="P15" i="154" s="1"/>
  <c r="P13" i="153" a="1"/>
  <c r="P13" i="153" s="1"/>
  <c r="P12" i="153"/>
  <c r="P15" i="153" s="1"/>
  <c r="N7" i="148"/>
  <c r="N9" i="148"/>
  <c r="N11" i="148"/>
  <c r="N13" i="148"/>
  <c r="N15" i="148"/>
  <c r="N9" i="150"/>
  <c r="N11" i="150"/>
  <c r="N13" i="150"/>
  <c r="N15" i="150"/>
  <c r="J7" i="147"/>
  <c r="J9" i="147"/>
  <c r="J15" i="147"/>
  <c r="J4" i="148"/>
  <c r="J6" i="148"/>
  <c r="J8" i="148"/>
  <c r="J10" i="148"/>
  <c r="J12" i="148"/>
  <c r="J14" i="148"/>
  <c r="J16" i="148"/>
  <c r="J3" i="149"/>
  <c r="J5" i="149"/>
  <c r="J7" i="149"/>
  <c r="J9" i="149"/>
  <c r="J11" i="149"/>
  <c r="J13" i="149"/>
  <c r="J15" i="149"/>
  <c r="J4" i="150"/>
  <c r="J6" i="150"/>
  <c r="J8" i="150"/>
  <c r="J10" i="150"/>
  <c r="J12" i="150"/>
  <c r="J14" i="150"/>
  <c r="J16" i="150"/>
  <c r="N7" i="149"/>
  <c r="N9" i="149"/>
  <c r="N11" i="149"/>
  <c r="N13" i="149"/>
  <c r="N15" i="149"/>
  <c r="J8" i="147"/>
  <c r="J10" i="147"/>
  <c r="J16" i="147"/>
  <c r="J3" i="148"/>
  <c r="J5" i="148"/>
  <c r="J7" i="148"/>
  <c r="J9" i="148"/>
  <c r="J11" i="148"/>
  <c r="J13" i="148"/>
  <c r="J15" i="148"/>
  <c r="J4" i="149"/>
  <c r="J6" i="149"/>
  <c r="J8" i="149"/>
  <c r="J10" i="149"/>
  <c r="J12" i="149"/>
  <c r="J14" i="149"/>
  <c r="J16" i="149"/>
  <c r="J3" i="150"/>
  <c r="J5" i="150"/>
  <c r="J7" i="150"/>
  <c r="J9" i="150"/>
  <c r="J11" i="150"/>
  <c r="J13" i="150"/>
  <c r="J15" i="150"/>
  <c r="G9" i="148"/>
  <c r="H9" i="148" s="1"/>
  <c r="G5" i="148"/>
  <c r="H5" i="148" s="1"/>
  <c r="G16" i="148"/>
  <c r="H16" i="148" s="1"/>
  <c r="G7" i="148"/>
  <c r="H7" i="148" s="1"/>
  <c r="G3" i="148"/>
  <c r="H3" i="148" s="1"/>
  <c r="G14" i="148"/>
  <c r="H14" i="148" s="1"/>
  <c r="G4" i="148"/>
  <c r="H4" i="148" s="1"/>
  <c r="G15" i="148"/>
  <c r="H15" i="148" s="1"/>
  <c r="G6" i="148"/>
  <c r="H6" i="148" s="1"/>
  <c r="G12" i="148"/>
  <c r="H12" i="148" s="1"/>
  <c r="G8" i="148"/>
  <c r="H8" i="148" s="1"/>
  <c r="G10" i="148"/>
  <c r="H10" i="148" s="1"/>
  <c r="G13" i="148"/>
  <c r="H13" i="148" s="1"/>
  <c r="G11" i="148"/>
  <c r="H11" i="148" s="1"/>
  <c r="G6" i="150"/>
  <c r="H6" i="150" s="1"/>
  <c r="G15" i="150"/>
  <c r="H15" i="150" s="1"/>
  <c r="G5" i="150"/>
  <c r="H5" i="150" s="1"/>
  <c r="G4" i="150"/>
  <c r="H4" i="150" s="1"/>
  <c r="G13" i="150"/>
  <c r="H13" i="150" s="1"/>
  <c r="G12" i="150"/>
  <c r="H12" i="150" s="1"/>
  <c r="G9" i="150"/>
  <c r="H9" i="150" s="1"/>
  <c r="G11" i="150"/>
  <c r="H11" i="150" s="1"/>
  <c r="G16" i="150"/>
  <c r="H16" i="150" s="1"/>
  <c r="G7" i="150"/>
  <c r="H7" i="150" s="1"/>
  <c r="G8" i="150"/>
  <c r="H8" i="150" s="1"/>
  <c r="G10" i="150"/>
  <c r="H10" i="150" s="1"/>
  <c r="G3" i="150"/>
  <c r="H3" i="150" s="1"/>
  <c r="P10" i="147"/>
  <c r="P14" i="147" s="1"/>
  <c r="P7" i="147" a="1"/>
  <c r="P7" i="147" s="1"/>
  <c r="G10" i="149"/>
  <c r="H10" i="149" s="1"/>
  <c r="P13" i="152" a="1"/>
  <c r="P13" i="152" s="1"/>
  <c r="P13" i="151" a="1"/>
  <c r="P13" i="151" s="1"/>
  <c r="P12" i="151"/>
  <c r="P15" i="151" s="1"/>
  <c r="J3" i="147"/>
  <c r="J5" i="147"/>
  <c r="J6" i="147"/>
  <c r="J12" i="147"/>
  <c r="J4" i="147"/>
  <c r="J11" i="147"/>
  <c r="J13" i="147"/>
  <c r="J14" i="147"/>
  <c r="P9" i="150"/>
  <c r="R9" i="150"/>
  <c r="P9" i="149"/>
  <c r="R9" i="149"/>
  <c r="R9" i="148"/>
  <c r="P9" i="148"/>
  <c r="N7" i="147"/>
  <c r="N8" i="147"/>
  <c r="N9" i="147"/>
  <c r="N10" i="147"/>
  <c r="N11" i="147"/>
  <c r="N12" i="147"/>
  <c r="N13" i="147"/>
  <c r="N14" i="147"/>
  <c r="N15" i="147"/>
  <c r="P9" i="147"/>
  <c r="R9" i="147"/>
  <c r="F16" i="146"/>
  <c r="E16" i="146"/>
  <c r="D16" i="146"/>
  <c r="C16" i="146"/>
  <c r="F15" i="146"/>
  <c r="E15" i="146"/>
  <c r="D15" i="146"/>
  <c r="C15" i="146"/>
  <c r="F14" i="146"/>
  <c r="N14" i="146" s="1"/>
  <c r="E14" i="146"/>
  <c r="D14" i="146"/>
  <c r="C14" i="146"/>
  <c r="F13" i="146"/>
  <c r="E13" i="146"/>
  <c r="D13" i="146"/>
  <c r="C13" i="146"/>
  <c r="F12" i="146"/>
  <c r="N12" i="146" s="1"/>
  <c r="E12" i="146"/>
  <c r="D12" i="146"/>
  <c r="C12" i="146"/>
  <c r="F11" i="146"/>
  <c r="E11" i="146"/>
  <c r="D11" i="146"/>
  <c r="C11" i="146"/>
  <c r="F10" i="146"/>
  <c r="N10" i="146" s="1"/>
  <c r="E10" i="146"/>
  <c r="D10" i="146"/>
  <c r="C10" i="146"/>
  <c r="F9" i="146"/>
  <c r="E9" i="146"/>
  <c r="D9" i="146"/>
  <c r="C9" i="146"/>
  <c r="F8" i="146"/>
  <c r="N8" i="146" s="1"/>
  <c r="E8" i="146"/>
  <c r="D8" i="146"/>
  <c r="C8" i="146"/>
  <c r="F7" i="146"/>
  <c r="E7" i="146"/>
  <c r="D7" i="146"/>
  <c r="C7" i="146"/>
  <c r="D6" i="146"/>
  <c r="C6" i="146"/>
  <c r="D5" i="146"/>
  <c r="C5" i="146"/>
  <c r="D4" i="146"/>
  <c r="C4" i="146"/>
  <c r="D3" i="146"/>
  <c r="C3" i="146"/>
  <c r="N16" i="146"/>
  <c r="U2" i="146"/>
  <c r="S2" i="146"/>
  <c r="F16" i="145"/>
  <c r="E16" i="145"/>
  <c r="D16" i="145"/>
  <c r="C16" i="145"/>
  <c r="F15" i="145"/>
  <c r="E15" i="145"/>
  <c r="D15" i="145"/>
  <c r="C15" i="145"/>
  <c r="F14" i="145"/>
  <c r="N14" i="145" s="1"/>
  <c r="E14" i="145"/>
  <c r="D14" i="145"/>
  <c r="C14" i="145"/>
  <c r="F13" i="145"/>
  <c r="E13" i="145"/>
  <c r="D13" i="145"/>
  <c r="C13" i="145"/>
  <c r="F12" i="145"/>
  <c r="N12" i="145" s="1"/>
  <c r="E12" i="145"/>
  <c r="D12" i="145"/>
  <c r="C12" i="145"/>
  <c r="F11" i="145"/>
  <c r="E11" i="145"/>
  <c r="D11" i="145"/>
  <c r="C11" i="145"/>
  <c r="F10" i="145"/>
  <c r="N10" i="145" s="1"/>
  <c r="E10" i="145"/>
  <c r="D10" i="145"/>
  <c r="C10" i="145"/>
  <c r="F9" i="145"/>
  <c r="E9" i="145"/>
  <c r="D9" i="145"/>
  <c r="C9" i="145"/>
  <c r="F8" i="145"/>
  <c r="N8" i="145" s="1"/>
  <c r="E8" i="145"/>
  <c r="D8" i="145"/>
  <c r="C8" i="145"/>
  <c r="F7" i="145"/>
  <c r="E7" i="145"/>
  <c r="D7" i="145"/>
  <c r="C7" i="145"/>
  <c r="D6" i="145"/>
  <c r="C6" i="145"/>
  <c r="D5" i="145"/>
  <c r="C5" i="145"/>
  <c r="D4" i="145"/>
  <c r="C4" i="145"/>
  <c r="D3" i="145"/>
  <c r="C3" i="145"/>
  <c r="N16" i="145"/>
  <c r="U2" i="145"/>
  <c r="S2" i="145"/>
  <c r="M14" i="31"/>
  <c r="I14" i="31"/>
  <c r="J14" i="31"/>
  <c r="L14" i="31"/>
  <c r="K14" i="31"/>
  <c r="H14" i="31"/>
  <c r="C14" i="31" l="1"/>
  <c r="A14" i="31"/>
  <c r="D14" i="31"/>
  <c r="B14" i="31"/>
  <c r="E14" i="31"/>
  <c r="P7" i="146" a="1"/>
  <c r="P7" i="146" s="1"/>
  <c r="G14" i="146" s="1"/>
  <c r="H14" i="146" s="1"/>
  <c r="G4" i="149"/>
  <c r="H4" i="149" s="1"/>
  <c r="G16" i="31"/>
  <c r="G14" i="149"/>
  <c r="H14" i="149" s="1"/>
  <c r="G12" i="149"/>
  <c r="H12" i="149" s="1"/>
  <c r="G13" i="149"/>
  <c r="H13" i="149" s="1"/>
  <c r="G6" i="149"/>
  <c r="H6" i="149" s="1"/>
  <c r="G3" i="149"/>
  <c r="H3" i="149" s="1"/>
  <c r="G8" i="149"/>
  <c r="H8" i="149" s="1"/>
  <c r="G15" i="149"/>
  <c r="H15" i="149" s="1"/>
  <c r="G9" i="149"/>
  <c r="H9" i="149" s="1"/>
  <c r="G11" i="149"/>
  <c r="H11" i="149" s="1"/>
  <c r="G16" i="149"/>
  <c r="H16" i="149" s="1"/>
  <c r="G5" i="149"/>
  <c r="H5" i="149" s="1"/>
  <c r="P7" i="145" a="1"/>
  <c r="P7" i="145" s="1"/>
  <c r="G16" i="145" s="1"/>
  <c r="H16" i="145" s="1"/>
  <c r="R10" i="146"/>
  <c r="R14" i="146" s="1"/>
  <c r="R9" i="145"/>
  <c r="J3" i="145"/>
  <c r="P10" i="146"/>
  <c r="P14" i="146" s="1"/>
  <c r="P9" i="145"/>
  <c r="N7" i="146"/>
  <c r="N9" i="146"/>
  <c r="N11" i="146"/>
  <c r="N13" i="146"/>
  <c r="N15" i="146"/>
  <c r="J5" i="145"/>
  <c r="J7" i="145"/>
  <c r="J9" i="145"/>
  <c r="J11" i="145"/>
  <c r="J13" i="145"/>
  <c r="J15" i="145"/>
  <c r="J4" i="145"/>
  <c r="J6" i="145"/>
  <c r="J8" i="145"/>
  <c r="J10" i="145"/>
  <c r="J12" i="145"/>
  <c r="J14" i="145"/>
  <c r="J16" i="145"/>
  <c r="R11" i="149"/>
  <c r="R12" i="149" s="1"/>
  <c r="R15" i="149" s="1"/>
  <c r="J4" i="146"/>
  <c r="J10" i="146"/>
  <c r="J3" i="146"/>
  <c r="J5" i="146"/>
  <c r="J7" i="146"/>
  <c r="J9" i="146"/>
  <c r="J11" i="146"/>
  <c r="J13" i="146"/>
  <c r="J15" i="146"/>
  <c r="R11" i="150"/>
  <c r="R12" i="150" s="1"/>
  <c r="R15" i="150" s="1"/>
  <c r="J6" i="146"/>
  <c r="J8" i="146"/>
  <c r="J12" i="146"/>
  <c r="J14" i="146"/>
  <c r="J16" i="146"/>
  <c r="R11" i="148"/>
  <c r="R12" i="148" s="1"/>
  <c r="R15" i="148" s="1"/>
  <c r="N7" i="145"/>
  <c r="N9" i="145"/>
  <c r="N11" i="145"/>
  <c r="N13" i="145"/>
  <c r="N15" i="145"/>
  <c r="G15" i="147"/>
  <c r="H15" i="147" s="1"/>
  <c r="G4" i="147"/>
  <c r="H4" i="147" s="1"/>
  <c r="G12" i="147"/>
  <c r="H12" i="147" s="1"/>
  <c r="G7" i="147"/>
  <c r="H7" i="147" s="1"/>
  <c r="G13" i="147"/>
  <c r="H13" i="147" s="1"/>
  <c r="G16" i="147"/>
  <c r="H16" i="147" s="1"/>
  <c r="G10" i="147"/>
  <c r="H10" i="147" s="1"/>
  <c r="G5" i="147"/>
  <c r="H5" i="147" s="1"/>
  <c r="G3" i="147"/>
  <c r="H3" i="147" s="1"/>
  <c r="G14" i="147"/>
  <c r="H14" i="147" s="1"/>
  <c r="G6" i="147"/>
  <c r="H6" i="147" s="1"/>
  <c r="G11" i="147"/>
  <c r="H11" i="147" s="1"/>
  <c r="G9" i="147"/>
  <c r="H9" i="147" s="1"/>
  <c r="G8" i="147"/>
  <c r="H8" i="147" s="1"/>
  <c r="G12" i="146"/>
  <c r="H12" i="146" s="1"/>
  <c r="G5" i="146"/>
  <c r="H5" i="146" s="1"/>
  <c r="P11" i="150"/>
  <c r="P12" i="150" s="1"/>
  <c r="P15" i="150" s="1"/>
  <c r="G7" i="145"/>
  <c r="H7" i="145" s="1"/>
  <c r="G14" i="145"/>
  <c r="H14" i="145" s="1"/>
  <c r="P11" i="148"/>
  <c r="P12" i="148" s="1"/>
  <c r="P15" i="148" s="1"/>
  <c r="R11" i="147"/>
  <c r="R12" i="147" s="1"/>
  <c r="R15" i="147" s="1"/>
  <c r="P9" i="146"/>
  <c r="R9" i="146"/>
  <c r="P10" i="145"/>
  <c r="P14" i="145" s="1"/>
  <c r="R10" i="145"/>
  <c r="R14" i="145" s="1"/>
  <c r="F16" i="144"/>
  <c r="E16" i="144"/>
  <c r="D16" i="144"/>
  <c r="C16" i="144"/>
  <c r="F15" i="144"/>
  <c r="E15" i="144"/>
  <c r="D15" i="144"/>
  <c r="J15" i="144" s="1"/>
  <c r="C15" i="144"/>
  <c r="F14" i="144"/>
  <c r="N14" i="144" s="1"/>
  <c r="E14" i="144"/>
  <c r="D14" i="144"/>
  <c r="C14" i="144"/>
  <c r="F13" i="144"/>
  <c r="E13" i="144"/>
  <c r="D13" i="144"/>
  <c r="J13" i="144" s="1"/>
  <c r="C13" i="144"/>
  <c r="F12" i="144"/>
  <c r="N12" i="144" s="1"/>
  <c r="E12" i="144"/>
  <c r="D12" i="144"/>
  <c r="C12" i="144"/>
  <c r="F11" i="144"/>
  <c r="E11" i="144"/>
  <c r="D11" i="144"/>
  <c r="J11" i="144" s="1"/>
  <c r="C11" i="144"/>
  <c r="F10" i="144"/>
  <c r="N10" i="144" s="1"/>
  <c r="E10" i="144"/>
  <c r="D10" i="144"/>
  <c r="C10" i="144"/>
  <c r="F9" i="144"/>
  <c r="N9" i="144" s="1"/>
  <c r="E9" i="144"/>
  <c r="D9" i="144"/>
  <c r="J9" i="144" s="1"/>
  <c r="C9" i="144"/>
  <c r="F8" i="144"/>
  <c r="N8" i="144" s="1"/>
  <c r="E8" i="144"/>
  <c r="D8" i="144"/>
  <c r="C8" i="144"/>
  <c r="F7" i="144"/>
  <c r="N7" i="144" s="1"/>
  <c r="E7" i="144"/>
  <c r="D7" i="144"/>
  <c r="J7" i="144" s="1"/>
  <c r="C7" i="144"/>
  <c r="D6" i="144"/>
  <c r="C6" i="144"/>
  <c r="D5" i="144"/>
  <c r="J5" i="144" s="1"/>
  <c r="C5" i="144"/>
  <c r="D4" i="144"/>
  <c r="C4" i="144"/>
  <c r="D3" i="144"/>
  <c r="J3" i="144" s="1"/>
  <c r="C3" i="144"/>
  <c r="P7" i="144" s="1" a="1"/>
  <c r="P7" i="144" s="1"/>
  <c r="N16" i="144"/>
  <c r="U2" i="144"/>
  <c r="S2" i="144"/>
  <c r="F16" i="143"/>
  <c r="E16" i="143"/>
  <c r="D16" i="143"/>
  <c r="J16" i="143" s="1"/>
  <c r="C16" i="143"/>
  <c r="F15" i="143"/>
  <c r="E15" i="143"/>
  <c r="D15" i="143"/>
  <c r="J15" i="143" s="1"/>
  <c r="C15" i="143"/>
  <c r="F14" i="143"/>
  <c r="N14" i="143" s="1"/>
  <c r="E14" i="143"/>
  <c r="D14" i="143"/>
  <c r="J14" i="143" s="1"/>
  <c r="C14" i="143"/>
  <c r="F13" i="143"/>
  <c r="E13" i="143"/>
  <c r="D13" i="143"/>
  <c r="J13" i="143" s="1"/>
  <c r="C13" i="143"/>
  <c r="F12" i="143"/>
  <c r="N12" i="143" s="1"/>
  <c r="E12" i="143"/>
  <c r="D12" i="143"/>
  <c r="J12" i="143" s="1"/>
  <c r="C12" i="143"/>
  <c r="F11" i="143"/>
  <c r="E11" i="143"/>
  <c r="D11" i="143"/>
  <c r="J11" i="143" s="1"/>
  <c r="C11" i="143"/>
  <c r="F10" i="143"/>
  <c r="N10" i="143" s="1"/>
  <c r="E10" i="143"/>
  <c r="D10" i="143"/>
  <c r="J10" i="143" s="1"/>
  <c r="C10" i="143"/>
  <c r="F9" i="143"/>
  <c r="E9" i="143"/>
  <c r="D9" i="143"/>
  <c r="J9" i="143" s="1"/>
  <c r="C9" i="143"/>
  <c r="F8" i="143"/>
  <c r="N8" i="143" s="1"/>
  <c r="E8" i="143"/>
  <c r="D8" i="143"/>
  <c r="J8" i="143" s="1"/>
  <c r="C8" i="143"/>
  <c r="F7" i="143"/>
  <c r="E7" i="143"/>
  <c r="D7" i="143"/>
  <c r="J7" i="143" s="1"/>
  <c r="C7" i="143"/>
  <c r="D6" i="143"/>
  <c r="J6" i="143" s="1"/>
  <c r="C6" i="143"/>
  <c r="D5" i="143"/>
  <c r="J5" i="143" s="1"/>
  <c r="C5" i="143"/>
  <c r="D4" i="143"/>
  <c r="J4" i="143" s="1"/>
  <c r="C4" i="143"/>
  <c r="D3" i="143"/>
  <c r="J3" i="143" s="1"/>
  <c r="C3" i="143"/>
  <c r="N16" i="143"/>
  <c r="U2" i="143"/>
  <c r="S2" i="143"/>
  <c r="F16" i="142"/>
  <c r="E16" i="142"/>
  <c r="D16" i="142"/>
  <c r="C16" i="142"/>
  <c r="F15" i="142"/>
  <c r="N15" i="142" s="1"/>
  <c r="E15" i="142"/>
  <c r="D15" i="142"/>
  <c r="J15" i="142" s="1"/>
  <c r="C15" i="142"/>
  <c r="F14" i="142"/>
  <c r="N14" i="142" s="1"/>
  <c r="E14" i="142"/>
  <c r="D14" i="142"/>
  <c r="C14" i="142"/>
  <c r="F13" i="142"/>
  <c r="N13" i="142" s="1"/>
  <c r="E13" i="142"/>
  <c r="D13" i="142"/>
  <c r="J13" i="142" s="1"/>
  <c r="C13" i="142"/>
  <c r="F12" i="142"/>
  <c r="N12" i="142" s="1"/>
  <c r="E12" i="142"/>
  <c r="D12" i="142"/>
  <c r="C12" i="142"/>
  <c r="F11" i="142"/>
  <c r="N11" i="142" s="1"/>
  <c r="E11" i="142"/>
  <c r="D11" i="142"/>
  <c r="J11" i="142" s="1"/>
  <c r="C11" i="142"/>
  <c r="F10" i="142"/>
  <c r="N10" i="142" s="1"/>
  <c r="E10" i="142"/>
  <c r="D10" i="142"/>
  <c r="C10" i="142"/>
  <c r="F9" i="142"/>
  <c r="N9" i="142" s="1"/>
  <c r="E9" i="142"/>
  <c r="D9" i="142"/>
  <c r="J9" i="142" s="1"/>
  <c r="C9" i="142"/>
  <c r="F8" i="142"/>
  <c r="N8" i="142" s="1"/>
  <c r="E8" i="142"/>
  <c r="D8" i="142"/>
  <c r="C8" i="142"/>
  <c r="F7" i="142"/>
  <c r="N7" i="142" s="1"/>
  <c r="E7" i="142"/>
  <c r="D7" i="142"/>
  <c r="J7" i="142" s="1"/>
  <c r="C7" i="142"/>
  <c r="D6" i="142"/>
  <c r="C6" i="142"/>
  <c r="D5" i="142"/>
  <c r="J5" i="142" s="1"/>
  <c r="C5" i="142"/>
  <c r="D4" i="142"/>
  <c r="C4" i="142"/>
  <c r="D3" i="142"/>
  <c r="J3" i="142" s="1"/>
  <c r="C3" i="142"/>
  <c r="N16" i="142"/>
  <c r="U2" i="142"/>
  <c r="S2" i="142"/>
  <c r="F16" i="141"/>
  <c r="E16" i="141"/>
  <c r="D16" i="141"/>
  <c r="J16" i="141" s="1"/>
  <c r="C16" i="141"/>
  <c r="F15" i="141"/>
  <c r="E15" i="141"/>
  <c r="D15" i="141"/>
  <c r="J15" i="141" s="1"/>
  <c r="C15" i="141"/>
  <c r="F14" i="141"/>
  <c r="N14" i="141" s="1"/>
  <c r="E14" i="141"/>
  <c r="D14" i="141"/>
  <c r="J14" i="141" s="1"/>
  <c r="C14" i="141"/>
  <c r="F13" i="141"/>
  <c r="E13" i="141"/>
  <c r="D13" i="141"/>
  <c r="J13" i="141" s="1"/>
  <c r="C13" i="141"/>
  <c r="F12" i="141"/>
  <c r="N12" i="141" s="1"/>
  <c r="E12" i="141"/>
  <c r="D12" i="141"/>
  <c r="J12" i="141" s="1"/>
  <c r="C12" i="141"/>
  <c r="F11" i="141"/>
  <c r="E11" i="141"/>
  <c r="D11" i="141"/>
  <c r="J11" i="141" s="1"/>
  <c r="C11" i="141"/>
  <c r="F10" i="141"/>
  <c r="N10" i="141" s="1"/>
  <c r="E10" i="141"/>
  <c r="D10" i="141"/>
  <c r="J10" i="141" s="1"/>
  <c r="C10" i="141"/>
  <c r="F9" i="141"/>
  <c r="E9" i="141"/>
  <c r="D9" i="141"/>
  <c r="J9" i="141" s="1"/>
  <c r="C9" i="141"/>
  <c r="F8" i="141"/>
  <c r="N8" i="141" s="1"/>
  <c r="E8" i="141"/>
  <c r="D8" i="141"/>
  <c r="J8" i="141" s="1"/>
  <c r="C8" i="141"/>
  <c r="F7" i="141"/>
  <c r="E7" i="141"/>
  <c r="D7" i="141"/>
  <c r="J7" i="141" s="1"/>
  <c r="C7" i="141"/>
  <c r="D6" i="141"/>
  <c r="J6" i="141" s="1"/>
  <c r="C6" i="141"/>
  <c r="D5" i="141"/>
  <c r="J5" i="141" s="1"/>
  <c r="C5" i="141"/>
  <c r="D4" i="141"/>
  <c r="J4" i="141" s="1"/>
  <c r="C4" i="141"/>
  <c r="D3" i="141"/>
  <c r="J3" i="141" s="1"/>
  <c r="C3" i="141"/>
  <c r="N16" i="141"/>
  <c r="U2" i="141"/>
  <c r="S2" i="141"/>
  <c r="F16" i="140"/>
  <c r="E16" i="140"/>
  <c r="D16" i="140"/>
  <c r="C16" i="140"/>
  <c r="F15" i="140"/>
  <c r="N15" i="140" s="1"/>
  <c r="E15" i="140"/>
  <c r="D15" i="140"/>
  <c r="J15" i="140" s="1"/>
  <c r="C15" i="140"/>
  <c r="F14" i="140"/>
  <c r="N14" i="140" s="1"/>
  <c r="E14" i="140"/>
  <c r="D14" i="140"/>
  <c r="C14" i="140"/>
  <c r="F13" i="140"/>
  <c r="N13" i="140" s="1"/>
  <c r="E13" i="140"/>
  <c r="D13" i="140"/>
  <c r="J13" i="140" s="1"/>
  <c r="C13" i="140"/>
  <c r="F12" i="140"/>
  <c r="N12" i="140" s="1"/>
  <c r="E12" i="140"/>
  <c r="D12" i="140"/>
  <c r="C12" i="140"/>
  <c r="F11" i="140"/>
  <c r="N11" i="140" s="1"/>
  <c r="E11" i="140"/>
  <c r="D11" i="140"/>
  <c r="J11" i="140" s="1"/>
  <c r="C11" i="140"/>
  <c r="F10" i="140"/>
  <c r="N10" i="140" s="1"/>
  <c r="E10" i="140"/>
  <c r="D10" i="140"/>
  <c r="C10" i="140"/>
  <c r="F9" i="140"/>
  <c r="N9" i="140" s="1"/>
  <c r="E9" i="140"/>
  <c r="D9" i="140"/>
  <c r="J9" i="140" s="1"/>
  <c r="C9" i="140"/>
  <c r="F8" i="140"/>
  <c r="N8" i="140" s="1"/>
  <c r="E8" i="140"/>
  <c r="D8" i="140"/>
  <c r="C8" i="140"/>
  <c r="F7" i="140"/>
  <c r="N7" i="140" s="1"/>
  <c r="E7" i="140"/>
  <c r="D7" i="140"/>
  <c r="J7" i="140" s="1"/>
  <c r="C7" i="140"/>
  <c r="D6" i="140"/>
  <c r="C6" i="140"/>
  <c r="D5" i="140"/>
  <c r="J5" i="140" s="1"/>
  <c r="C5" i="140"/>
  <c r="D4" i="140"/>
  <c r="C4" i="140"/>
  <c r="D3" i="140"/>
  <c r="J3" i="140" s="1"/>
  <c r="C3" i="140"/>
  <c r="N16" i="140"/>
  <c r="U2" i="140"/>
  <c r="S2" i="140"/>
  <c r="F16" i="139"/>
  <c r="E16" i="139"/>
  <c r="D16" i="139"/>
  <c r="J16" i="139" s="1"/>
  <c r="C16" i="139"/>
  <c r="F15" i="139"/>
  <c r="E15" i="139"/>
  <c r="D15" i="139"/>
  <c r="J15" i="139" s="1"/>
  <c r="C15" i="139"/>
  <c r="F14" i="139"/>
  <c r="N14" i="139" s="1"/>
  <c r="E14" i="139"/>
  <c r="D14" i="139"/>
  <c r="J14" i="139" s="1"/>
  <c r="C14" i="139"/>
  <c r="F13" i="139"/>
  <c r="E13" i="139"/>
  <c r="D13" i="139"/>
  <c r="J13" i="139" s="1"/>
  <c r="C13" i="139"/>
  <c r="F12" i="139"/>
  <c r="N12" i="139" s="1"/>
  <c r="E12" i="139"/>
  <c r="D12" i="139"/>
  <c r="J12" i="139" s="1"/>
  <c r="C12" i="139"/>
  <c r="F11" i="139"/>
  <c r="E11" i="139"/>
  <c r="D11" i="139"/>
  <c r="J11" i="139" s="1"/>
  <c r="C11" i="139"/>
  <c r="F10" i="139"/>
  <c r="N10" i="139" s="1"/>
  <c r="E10" i="139"/>
  <c r="D10" i="139"/>
  <c r="J10" i="139" s="1"/>
  <c r="C10" i="139"/>
  <c r="F9" i="139"/>
  <c r="E9" i="139"/>
  <c r="D9" i="139"/>
  <c r="J9" i="139" s="1"/>
  <c r="C9" i="139"/>
  <c r="F8" i="139"/>
  <c r="N8" i="139" s="1"/>
  <c r="E8" i="139"/>
  <c r="D8" i="139"/>
  <c r="J8" i="139" s="1"/>
  <c r="C8" i="139"/>
  <c r="F7" i="139"/>
  <c r="E7" i="139"/>
  <c r="D7" i="139"/>
  <c r="J7" i="139" s="1"/>
  <c r="C7" i="139"/>
  <c r="D6" i="139"/>
  <c r="J6" i="139" s="1"/>
  <c r="C6" i="139"/>
  <c r="D5" i="139"/>
  <c r="J5" i="139" s="1"/>
  <c r="C5" i="139"/>
  <c r="D4" i="139"/>
  <c r="J4" i="139" s="1"/>
  <c r="C4" i="139"/>
  <c r="D3" i="139"/>
  <c r="J3" i="139" s="1"/>
  <c r="C3" i="139"/>
  <c r="N16" i="139"/>
  <c r="U2" i="139"/>
  <c r="S2" i="139"/>
  <c r="F16" i="138"/>
  <c r="E16" i="138"/>
  <c r="D16" i="138"/>
  <c r="C16" i="138"/>
  <c r="F15" i="138"/>
  <c r="E15" i="138"/>
  <c r="D15" i="138"/>
  <c r="J15" i="138" s="1"/>
  <c r="C15" i="138"/>
  <c r="F14" i="138"/>
  <c r="N14" i="138" s="1"/>
  <c r="E14" i="138"/>
  <c r="D14" i="138"/>
  <c r="C14" i="138"/>
  <c r="F13" i="138"/>
  <c r="E13" i="138"/>
  <c r="D13" i="138"/>
  <c r="J13" i="138" s="1"/>
  <c r="C13" i="138"/>
  <c r="F12" i="138"/>
  <c r="N12" i="138" s="1"/>
  <c r="E12" i="138"/>
  <c r="D12" i="138"/>
  <c r="C12" i="138"/>
  <c r="F11" i="138"/>
  <c r="E11" i="138"/>
  <c r="D11" i="138"/>
  <c r="J11" i="138" s="1"/>
  <c r="C11" i="138"/>
  <c r="F10" i="138"/>
  <c r="N10" i="138" s="1"/>
  <c r="E10" i="138"/>
  <c r="D10" i="138"/>
  <c r="C10" i="138"/>
  <c r="F9" i="138"/>
  <c r="E9" i="138"/>
  <c r="D9" i="138"/>
  <c r="J9" i="138" s="1"/>
  <c r="C9" i="138"/>
  <c r="F8" i="138"/>
  <c r="N8" i="138" s="1"/>
  <c r="E8" i="138"/>
  <c r="D8" i="138"/>
  <c r="C8" i="138"/>
  <c r="F7" i="138"/>
  <c r="E7" i="138"/>
  <c r="D7" i="138"/>
  <c r="J7" i="138" s="1"/>
  <c r="C7" i="138"/>
  <c r="D6" i="138"/>
  <c r="C6" i="138"/>
  <c r="D5" i="138"/>
  <c r="J5" i="138" s="1"/>
  <c r="C5" i="138"/>
  <c r="D4" i="138"/>
  <c r="C4" i="138"/>
  <c r="D3" i="138"/>
  <c r="C3" i="138"/>
  <c r="N16" i="138"/>
  <c r="U2" i="138"/>
  <c r="S2" i="138"/>
  <c r="F16" i="137"/>
  <c r="E16" i="137"/>
  <c r="D16" i="137"/>
  <c r="C16" i="137"/>
  <c r="F15" i="137"/>
  <c r="E15" i="137"/>
  <c r="D15" i="137"/>
  <c r="C15" i="137"/>
  <c r="F14" i="137"/>
  <c r="N14" i="137" s="1"/>
  <c r="E14" i="137"/>
  <c r="D14" i="137"/>
  <c r="C14" i="137"/>
  <c r="F13" i="137"/>
  <c r="E13" i="137"/>
  <c r="D13" i="137"/>
  <c r="C13" i="137"/>
  <c r="F12" i="137"/>
  <c r="N12" i="137" s="1"/>
  <c r="E12" i="137"/>
  <c r="D12" i="137"/>
  <c r="C12" i="137"/>
  <c r="F11" i="137"/>
  <c r="E11" i="137"/>
  <c r="D11" i="137"/>
  <c r="C11" i="137"/>
  <c r="F10" i="137"/>
  <c r="N10" i="137" s="1"/>
  <c r="E10" i="137"/>
  <c r="D10" i="137"/>
  <c r="C10" i="137"/>
  <c r="F9" i="137"/>
  <c r="E9" i="137"/>
  <c r="D9" i="137"/>
  <c r="C9" i="137"/>
  <c r="F8" i="137"/>
  <c r="N8" i="137" s="1"/>
  <c r="E8" i="137"/>
  <c r="D8" i="137"/>
  <c r="C8" i="137"/>
  <c r="F7" i="137"/>
  <c r="E7" i="137"/>
  <c r="D7" i="137"/>
  <c r="C7" i="137"/>
  <c r="D6" i="137"/>
  <c r="C6" i="137"/>
  <c r="D5" i="137"/>
  <c r="C5" i="137"/>
  <c r="D4" i="137"/>
  <c r="C4" i="137"/>
  <c r="D3" i="137"/>
  <c r="C3" i="137"/>
  <c r="N16" i="137"/>
  <c r="U2" i="137"/>
  <c r="S2" i="137"/>
  <c r="F16" i="136"/>
  <c r="E16" i="136"/>
  <c r="D16" i="136"/>
  <c r="C16" i="136"/>
  <c r="F15" i="136"/>
  <c r="E15" i="136"/>
  <c r="D15" i="136"/>
  <c r="C15" i="136"/>
  <c r="F14" i="136"/>
  <c r="N14" i="136" s="1"/>
  <c r="E14" i="136"/>
  <c r="D14" i="136"/>
  <c r="C14" i="136"/>
  <c r="F13" i="136"/>
  <c r="E13" i="136"/>
  <c r="D13" i="136"/>
  <c r="C13" i="136"/>
  <c r="F12" i="136"/>
  <c r="N12" i="136" s="1"/>
  <c r="E12" i="136"/>
  <c r="D12" i="136"/>
  <c r="C12" i="136"/>
  <c r="F11" i="136"/>
  <c r="E11" i="136"/>
  <c r="D11" i="136"/>
  <c r="C11" i="136"/>
  <c r="F10" i="136"/>
  <c r="N10" i="136" s="1"/>
  <c r="E10" i="136"/>
  <c r="D10" i="136"/>
  <c r="C10" i="136"/>
  <c r="F9" i="136"/>
  <c r="E9" i="136"/>
  <c r="D9" i="136"/>
  <c r="C9" i="136"/>
  <c r="F8" i="136"/>
  <c r="N8" i="136" s="1"/>
  <c r="E8" i="136"/>
  <c r="D8" i="136"/>
  <c r="C8" i="136"/>
  <c r="F7" i="136"/>
  <c r="E7" i="136"/>
  <c r="D7" i="136"/>
  <c r="C7" i="136"/>
  <c r="D6" i="136"/>
  <c r="C6" i="136"/>
  <c r="D5" i="136"/>
  <c r="C5" i="136"/>
  <c r="D4" i="136"/>
  <c r="C4" i="136"/>
  <c r="D3" i="136"/>
  <c r="C3" i="136"/>
  <c r="N16" i="136"/>
  <c r="U2" i="136"/>
  <c r="S2" i="136"/>
  <c r="F16" i="135"/>
  <c r="E16" i="135"/>
  <c r="D16" i="135"/>
  <c r="C16" i="135"/>
  <c r="F15" i="135"/>
  <c r="E15" i="135"/>
  <c r="D15" i="135"/>
  <c r="C15" i="135"/>
  <c r="F14" i="135"/>
  <c r="N14" i="135" s="1"/>
  <c r="E14" i="135"/>
  <c r="D14" i="135"/>
  <c r="C14" i="135"/>
  <c r="F13" i="135"/>
  <c r="E13" i="135"/>
  <c r="D13" i="135"/>
  <c r="C13" i="135"/>
  <c r="F12" i="135"/>
  <c r="N12" i="135" s="1"/>
  <c r="E12" i="135"/>
  <c r="D12" i="135"/>
  <c r="C12" i="135"/>
  <c r="F11" i="135"/>
  <c r="E11" i="135"/>
  <c r="D11" i="135"/>
  <c r="C11" i="135"/>
  <c r="F10" i="135"/>
  <c r="N10" i="135" s="1"/>
  <c r="E10" i="135"/>
  <c r="D10" i="135"/>
  <c r="C10" i="135"/>
  <c r="F9" i="135"/>
  <c r="E9" i="135"/>
  <c r="D9" i="135"/>
  <c r="C9" i="135"/>
  <c r="F8" i="135"/>
  <c r="N8" i="135" s="1"/>
  <c r="E8" i="135"/>
  <c r="D8" i="135"/>
  <c r="C8" i="135"/>
  <c r="F7" i="135"/>
  <c r="E7" i="135"/>
  <c r="D7" i="135"/>
  <c r="C7" i="135"/>
  <c r="D6" i="135"/>
  <c r="C6" i="135"/>
  <c r="D5" i="135"/>
  <c r="C5" i="135"/>
  <c r="D4" i="135"/>
  <c r="C4" i="135"/>
  <c r="D3" i="135"/>
  <c r="C3" i="135"/>
  <c r="N16" i="135"/>
  <c r="U2" i="135"/>
  <c r="S2" i="135"/>
  <c r="F16" i="134"/>
  <c r="E16" i="134"/>
  <c r="D16" i="134"/>
  <c r="J16" i="134" s="1"/>
  <c r="C16" i="134"/>
  <c r="F15" i="134"/>
  <c r="E15" i="134"/>
  <c r="D15" i="134"/>
  <c r="J15" i="134" s="1"/>
  <c r="C15" i="134"/>
  <c r="F14" i="134"/>
  <c r="N14" i="134" s="1"/>
  <c r="E14" i="134"/>
  <c r="D14" i="134"/>
  <c r="J14" i="134" s="1"/>
  <c r="C14" i="134"/>
  <c r="F13" i="134"/>
  <c r="E13" i="134"/>
  <c r="D13" i="134"/>
  <c r="J13" i="134" s="1"/>
  <c r="C13" i="134"/>
  <c r="F12" i="134"/>
  <c r="N12" i="134" s="1"/>
  <c r="E12" i="134"/>
  <c r="D12" i="134"/>
  <c r="J12" i="134" s="1"/>
  <c r="C12" i="134"/>
  <c r="F11" i="134"/>
  <c r="E11" i="134"/>
  <c r="D11" i="134"/>
  <c r="J11" i="134" s="1"/>
  <c r="C11" i="134"/>
  <c r="F10" i="134"/>
  <c r="N10" i="134" s="1"/>
  <c r="E10" i="134"/>
  <c r="D10" i="134"/>
  <c r="J10" i="134" s="1"/>
  <c r="C10" i="134"/>
  <c r="F9" i="134"/>
  <c r="E9" i="134"/>
  <c r="D9" i="134"/>
  <c r="J9" i="134" s="1"/>
  <c r="C9" i="134"/>
  <c r="F8" i="134"/>
  <c r="N8" i="134" s="1"/>
  <c r="E8" i="134"/>
  <c r="D8" i="134"/>
  <c r="J8" i="134" s="1"/>
  <c r="C8" i="134"/>
  <c r="F7" i="134"/>
  <c r="E7" i="134"/>
  <c r="D7" i="134"/>
  <c r="J7" i="134" s="1"/>
  <c r="C7" i="134"/>
  <c r="D6" i="134"/>
  <c r="J6" i="134" s="1"/>
  <c r="C6" i="134"/>
  <c r="D5" i="134"/>
  <c r="J5" i="134" s="1"/>
  <c r="C5" i="134"/>
  <c r="D4" i="134"/>
  <c r="J4" i="134" s="1"/>
  <c r="C4" i="134"/>
  <c r="D3" i="134"/>
  <c r="J3" i="134" s="1"/>
  <c r="C3" i="134"/>
  <c r="N16" i="134"/>
  <c r="U2" i="134"/>
  <c r="S2" i="134"/>
  <c r="F16" i="133"/>
  <c r="N16" i="133" s="1"/>
  <c r="E16" i="133"/>
  <c r="D16" i="133"/>
  <c r="C16" i="133"/>
  <c r="F15" i="133"/>
  <c r="N15" i="133" s="1"/>
  <c r="E15" i="133"/>
  <c r="D15" i="133"/>
  <c r="C15" i="133"/>
  <c r="F14" i="133"/>
  <c r="N14" i="133" s="1"/>
  <c r="E14" i="133"/>
  <c r="D14" i="133"/>
  <c r="C14" i="133"/>
  <c r="F13" i="133"/>
  <c r="N13" i="133" s="1"/>
  <c r="E13" i="133"/>
  <c r="D13" i="133"/>
  <c r="C13" i="133"/>
  <c r="F12" i="133"/>
  <c r="N12" i="133" s="1"/>
  <c r="E12" i="133"/>
  <c r="D12" i="133"/>
  <c r="C12" i="133"/>
  <c r="F11" i="133"/>
  <c r="N11" i="133" s="1"/>
  <c r="E11" i="133"/>
  <c r="D11" i="133"/>
  <c r="C11" i="133"/>
  <c r="F10" i="133"/>
  <c r="N10" i="133" s="1"/>
  <c r="E10" i="133"/>
  <c r="D10" i="133"/>
  <c r="C10" i="133"/>
  <c r="F9" i="133"/>
  <c r="N9" i="133" s="1"/>
  <c r="E9" i="133"/>
  <c r="D9" i="133"/>
  <c r="C9" i="133"/>
  <c r="F8" i="133"/>
  <c r="N8" i="133" s="1"/>
  <c r="E8" i="133"/>
  <c r="D8" i="133"/>
  <c r="C8" i="133"/>
  <c r="F7" i="133"/>
  <c r="N7" i="133" s="1"/>
  <c r="E7" i="133"/>
  <c r="D7" i="133"/>
  <c r="C7" i="133"/>
  <c r="D6" i="133"/>
  <c r="C6" i="133"/>
  <c r="D5" i="133"/>
  <c r="C5" i="133"/>
  <c r="D4" i="133"/>
  <c r="C4" i="133"/>
  <c r="D3" i="133"/>
  <c r="C3" i="133"/>
  <c r="U2" i="133"/>
  <c r="S2" i="133"/>
  <c r="F16" i="132"/>
  <c r="E16" i="132"/>
  <c r="D16" i="132"/>
  <c r="C16" i="132"/>
  <c r="F15" i="132"/>
  <c r="E15" i="132"/>
  <c r="D15" i="132"/>
  <c r="C15" i="132"/>
  <c r="F14" i="132"/>
  <c r="N14" i="132" s="1"/>
  <c r="E14" i="132"/>
  <c r="D14" i="132"/>
  <c r="C14" i="132"/>
  <c r="F13" i="132"/>
  <c r="E13" i="132"/>
  <c r="D13" i="132"/>
  <c r="C13" i="132"/>
  <c r="F12" i="132"/>
  <c r="N12" i="132" s="1"/>
  <c r="E12" i="132"/>
  <c r="D12" i="132"/>
  <c r="C12" i="132"/>
  <c r="F11" i="132"/>
  <c r="E11" i="132"/>
  <c r="D11" i="132"/>
  <c r="C11" i="132"/>
  <c r="F10" i="132"/>
  <c r="N10" i="132" s="1"/>
  <c r="E10" i="132"/>
  <c r="D10" i="132"/>
  <c r="C10" i="132"/>
  <c r="F9" i="132"/>
  <c r="E9" i="132"/>
  <c r="D9" i="132"/>
  <c r="C9" i="132"/>
  <c r="F8" i="132"/>
  <c r="N8" i="132" s="1"/>
  <c r="E8" i="132"/>
  <c r="D8" i="132"/>
  <c r="C8" i="132"/>
  <c r="F7" i="132"/>
  <c r="E7" i="132"/>
  <c r="D7" i="132"/>
  <c r="C7" i="132"/>
  <c r="D6" i="132"/>
  <c r="C6" i="132"/>
  <c r="D5" i="132"/>
  <c r="C5" i="132"/>
  <c r="D4" i="132"/>
  <c r="C4" i="132"/>
  <c r="D3" i="132"/>
  <c r="C3" i="132"/>
  <c r="N16" i="132"/>
  <c r="U2" i="132"/>
  <c r="S2" i="132"/>
  <c r="U2" i="131"/>
  <c r="S2" i="131"/>
  <c r="J15" i="31"/>
  <c r="M15" i="31"/>
  <c r="I15" i="31"/>
  <c r="L15" i="31"/>
  <c r="K15" i="31"/>
  <c r="H15" i="31"/>
  <c r="P10" i="140" l="1"/>
  <c r="P14" i="140" s="1"/>
  <c r="G9" i="146"/>
  <c r="H9" i="146" s="1"/>
  <c r="G10" i="146"/>
  <c r="H10" i="146" s="1"/>
  <c r="G8" i="146"/>
  <c r="H8" i="146" s="1"/>
  <c r="G11" i="145"/>
  <c r="H11" i="145" s="1"/>
  <c r="G4" i="145"/>
  <c r="H4" i="145" s="1"/>
  <c r="P11" i="149"/>
  <c r="P12" i="149" s="1"/>
  <c r="P15" i="149" s="1"/>
  <c r="C15" i="31"/>
  <c r="B15" i="31"/>
  <c r="E15" i="31"/>
  <c r="D15" i="31"/>
  <c r="A15" i="31"/>
  <c r="G8" i="145"/>
  <c r="H8" i="145" s="1"/>
  <c r="G3" i="146"/>
  <c r="H3" i="146" s="1"/>
  <c r="G3" i="145"/>
  <c r="H3" i="145" s="1"/>
  <c r="G6" i="146"/>
  <c r="H6" i="146" s="1"/>
  <c r="G6" i="145"/>
  <c r="H6" i="145" s="1"/>
  <c r="G5" i="145"/>
  <c r="H5" i="145" s="1"/>
  <c r="G15" i="146"/>
  <c r="H15" i="146" s="1"/>
  <c r="G10" i="145"/>
  <c r="H10" i="145" s="1"/>
  <c r="G13" i="145"/>
  <c r="H13" i="145" s="1"/>
  <c r="G11" i="146"/>
  <c r="H11" i="146" s="1"/>
  <c r="G9" i="145"/>
  <c r="H9" i="145" s="1"/>
  <c r="G7" i="146"/>
  <c r="H7" i="146" s="1"/>
  <c r="G16" i="146"/>
  <c r="H16" i="146" s="1"/>
  <c r="G12" i="145"/>
  <c r="H12" i="145" s="1"/>
  <c r="G4" i="146"/>
  <c r="H4" i="146" s="1"/>
  <c r="P11" i="146" s="1"/>
  <c r="P12" i="146" s="1"/>
  <c r="P15" i="146" s="1"/>
  <c r="G15" i="145"/>
  <c r="H15" i="145" s="1"/>
  <c r="G13" i="146"/>
  <c r="H13" i="146" s="1"/>
  <c r="R9" i="144"/>
  <c r="G17" i="31"/>
  <c r="P7" i="134" a="1"/>
  <c r="P7" i="134" s="1"/>
  <c r="G4" i="134" s="1"/>
  <c r="H4" i="134" s="1"/>
  <c r="R9" i="135"/>
  <c r="P7" i="135" a="1"/>
  <c r="P7" i="135" s="1"/>
  <c r="R9" i="136"/>
  <c r="R10" i="137"/>
  <c r="R14" i="137" s="1"/>
  <c r="R10" i="139"/>
  <c r="R14" i="139" s="1"/>
  <c r="R9" i="140"/>
  <c r="P10" i="143"/>
  <c r="P14" i="143" s="1"/>
  <c r="P10" i="144"/>
  <c r="P14" i="144" s="1"/>
  <c r="P9" i="139"/>
  <c r="P9" i="141"/>
  <c r="R9" i="143"/>
  <c r="R10" i="134"/>
  <c r="R14" i="134" s="1"/>
  <c r="P7" i="138" a="1"/>
  <c r="P7" i="138" s="1"/>
  <c r="G13" i="138" s="1"/>
  <c r="H13" i="138" s="1"/>
  <c r="P7" i="137" a="1"/>
  <c r="P7" i="137" s="1"/>
  <c r="P10" i="142"/>
  <c r="P14" i="142" s="1"/>
  <c r="R10" i="133"/>
  <c r="R14" i="133" s="1"/>
  <c r="R10" i="138"/>
  <c r="R14" i="138" s="1"/>
  <c r="R10" i="132"/>
  <c r="R14" i="132" s="1"/>
  <c r="P7" i="136" a="1"/>
  <c r="P7" i="136" s="1"/>
  <c r="G7" i="136" s="1"/>
  <c r="H7" i="136" s="1"/>
  <c r="P7" i="139" a="1"/>
  <c r="P7" i="139" s="1"/>
  <c r="P7" i="140" a="1"/>
  <c r="P7" i="140" s="1"/>
  <c r="G5" i="140" s="1"/>
  <c r="H5" i="140" s="1"/>
  <c r="P7" i="142" a="1"/>
  <c r="P7" i="142" s="1"/>
  <c r="G10" i="142" s="1"/>
  <c r="H10" i="142" s="1"/>
  <c r="P7" i="143" a="1"/>
  <c r="P7" i="143" s="1"/>
  <c r="G16" i="143" s="1"/>
  <c r="H16" i="143" s="1"/>
  <c r="P7" i="132" a="1"/>
  <c r="P7" i="132" s="1"/>
  <c r="G7" i="132" s="1"/>
  <c r="H7" i="132" s="1"/>
  <c r="P7" i="133" a="1"/>
  <c r="P7" i="133" s="1"/>
  <c r="G15" i="133" s="1"/>
  <c r="H15" i="133" s="1"/>
  <c r="R10" i="141"/>
  <c r="R14" i="141" s="1"/>
  <c r="P10" i="133"/>
  <c r="P14" i="133" s="1"/>
  <c r="P10" i="135"/>
  <c r="P14" i="135" s="1"/>
  <c r="J3" i="136"/>
  <c r="R10" i="142"/>
  <c r="R14" i="142" s="1"/>
  <c r="J3" i="135"/>
  <c r="P10" i="137"/>
  <c r="P14" i="137" s="1"/>
  <c r="J3" i="138"/>
  <c r="P10" i="132"/>
  <c r="P14" i="132" s="1"/>
  <c r="J4" i="138"/>
  <c r="J6" i="138"/>
  <c r="J8" i="138"/>
  <c r="J12" i="138"/>
  <c r="J14" i="138"/>
  <c r="J16" i="138"/>
  <c r="J4" i="140"/>
  <c r="J6" i="140"/>
  <c r="J8" i="140"/>
  <c r="J10" i="140"/>
  <c r="J12" i="140"/>
  <c r="J14" i="140"/>
  <c r="J16" i="140"/>
  <c r="J4" i="142"/>
  <c r="J6" i="142"/>
  <c r="J8" i="142"/>
  <c r="J10" i="142"/>
  <c r="J12" i="142"/>
  <c r="J14" i="142"/>
  <c r="J16" i="142"/>
  <c r="J4" i="144"/>
  <c r="J6" i="144"/>
  <c r="J8" i="144"/>
  <c r="J10" i="144"/>
  <c r="J12" i="144"/>
  <c r="J14" i="144"/>
  <c r="J16" i="144"/>
  <c r="N7" i="139"/>
  <c r="N9" i="139"/>
  <c r="N11" i="139"/>
  <c r="N13" i="139"/>
  <c r="N15" i="139"/>
  <c r="N7" i="141"/>
  <c r="N9" i="141"/>
  <c r="N7" i="143"/>
  <c r="N9" i="143"/>
  <c r="N11" i="143"/>
  <c r="N13" i="143"/>
  <c r="N15" i="143"/>
  <c r="R11" i="143"/>
  <c r="R13" i="143" s="1" a="1"/>
  <c r="N7" i="132"/>
  <c r="J5" i="135"/>
  <c r="J7" i="135"/>
  <c r="J9" i="135"/>
  <c r="J11" i="135"/>
  <c r="J13" i="135"/>
  <c r="J15" i="135"/>
  <c r="R11" i="145"/>
  <c r="R13" i="145" s="1" a="1"/>
  <c r="R13" i="145" s="1"/>
  <c r="J4" i="135"/>
  <c r="J6" i="135"/>
  <c r="J8" i="135"/>
  <c r="J10" i="135"/>
  <c r="J12" i="135"/>
  <c r="J14" i="135"/>
  <c r="J16" i="135"/>
  <c r="P10" i="136"/>
  <c r="P14" i="136" s="1"/>
  <c r="J3" i="132"/>
  <c r="J5" i="132"/>
  <c r="J7" i="132"/>
  <c r="J9" i="132"/>
  <c r="J11" i="132"/>
  <c r="J13" i="132"/>
  <c r="J15" i="132"/>
  <c r="J4" i="133"/>
  <c r="J6" i="133"/>
  <c r="J8" i="133"/>
  <c r="J10" i="133"/>
  <c r="J12" i="133"/>
  <c r="J14" i="133"/>
  <c r="J16" i="133"/>
  <c r="P10" i="134"/>
  <c r="P14" i="134" s="1"/>
  <c r="J4" i="136"/>
  <c r="J6" i="136"/>
  <c r="J8" i="136"/>
  <c r="J10" i="136"/>
  <c r="J12" i="136"/>
  <c r="J14" i="136"/>
  <c r="J16" i="136"/>
  <c r="J3" i="137"/>
  <c r="J5" i="137"/>
  <c r="J7" i="137"/>
  <c r="J9" i="137"/>
  <c r="J11" i="137"/>
  <c r="J13" i="137"/>
  <c r="J15" i="137"/>
  <c r="N11" i="141"/>
  <c r="N13" i="141"/>
  <c r="N15" i="141"/>
  <c r="N7" i="137"/>
  <c r="N9" i="137"/>
  <c r="N11" i="137"/>
  <c r="N13" i="137"/>
  <c r="N15" i="137"/>
  <c r="J4" i="132"/>
  <c r="J6" i="132"/>
  <c r="J8" i="132"/>
  <c r="J10" i="132"/>
  <c r="J12" i="132"/>
  <c r="J14" i="132"/>
  <c r="J16" i="132"/>
  <c r="J3" i="133"/>
  <c r="J5" i="133"/>
  <c r="J7" i="133"/>
  <c r="J9" i="133"/>
  <c r="J11" i="133"/>
  <c r="J13" i="133"/>
  <c r="J15" i="133"/>
  <c r="N7" i="135"/>
  <c r="N9" i="135"/>
  <c r="N11" i="135"/>
  <c r="N13" i="135"/>
  <c r="N15" i="135"/>
  <c r="J5" i="136"/>
  <c r="J7" i="136"/>
  <c r="J9" i="136"/>
  <c r="J11" i="136"/>
  <c r="J13" i="136"/>
  <c r="J15" i="136"/>
  <c r="J4" i="137"/>
  <c r="J6" i="137"/>
  <c r="J8" i="137"/>
  <c r="J10" i="137"/>
  <c r="J12" i="137"/>
  <c r="J14" i="137"/>
  <c r="J16" i="137"/>
  <c r="P9" i="138"/>
  <c r="R13" i="149" a="1"/>
  <c r="R13" i="149" s="1"/>
  <c r="N9" i="132"/>
  <c r="N11" i="132"/>
  <c r="N13" i="132"/>
  <c r="N15" i="132"/>
  <c r="N7" i="134"/>
  <c r="N9" i="134"/>
  <c r="N11" i="134"/>
  <c r="N13" i="134"/>
  <c r="N15" i="134"/>
  <c r="N7" i="136"/>
  <c r="N9" i="136"/>
  <c r="N11" i="136"/>
  <c r="N13" i="136"/>
  <c r="N15" i="136"/>
  <c r="N7" i="138"/>
  <c r="N9" i="138"/>
  <c r="N11" i="138"/>
  <c r="N13" i="138"/>
  <c r="N15" i="138"/>
  <c r="N11" i="144"/>
  <c r="N13" i="144"/>
  <c r="N15" i="144"/>
  <c r="P13" i="149" a="1"/>
  <c r="P13" i="149" s="1"/>
  <c r="P11" i="147"/>
  <c r="P13" i="147" s="1" a="1"/>
  <c r="P13" i="147" s="1"/>
  <c r="R11" i="146"/>
  <c r="R12" i="146" s="1"/>
  <c r="R15" i="146" s="1"/>
  <c r="R13" i="150" a="1"/>
  <c r="R13" i="150" s="1"/>
  <c r="R13" i="148" a="1"/>
  <c r="R13" i="148" s="1"/>
  <c r="G14" i="134"/>
  <c r="H14" i="134" s="1"/>
  <c r="G6" i="134"/>
  <c r="H6" i="134" s="1"/>
  <c r="G13" i="134"/>
  <c r="H13" i="134" s="1"/>
  <c r="G12" i="134"/>
  <c r="H12" i="134" s="1"/>
  <c r="G7" i="134"/>
  <c r="H7" i="134" s="1"/>
  <c r="G5" i="134"/>
  <c r="H5" i="134" s="1"/>
  <c r="G15" i="134"/>
  <c r="H15" i="134" s="1"/>
  <c r="G16" i="134"/>
  <c r="H16" i="134" s="1"/>
  <c r="G8" i="134"/>
  <c r="H8" i="134" s="1"/>
  <c r="G3" i="134"/>
  <c r="H3" i="134" s="1"/>
  <c r="G9" i="134"/>
  <c r="H9" i="134" s="1"/>
  <c r="G8" i="136"/>
  <c r="H8" i="136" s="1"/>
  <c r="G9" i="138"/>
  <c r="H9" i="138" s="1"/>
  <c r="G4" i="138"/>
  <c r="H4" i="138" s="1"/>
  <c r="G13" i="140"/>
  <c r="H13" i="140" s="1"/>
  <c r="G8" i="140"/>
  <c r="H8" i="140" s="1"/>
  <c r="G4" i="140"/>
  <c r="H4" i="140" s="1"/>
  <c r="G6" i="142"/>
  <c r="H6" i="142" s="1"/>
  <c r="G5" i="142"/>
  <c r="H5" i="142" s="1"/>
  <c r="G4" i="142"/>
  <c r="H4" i="142" s="1"/>
  <c r="G14" i="142"/>
  <c r="H14" i="142" s="1"/>
  <c r="G11" i="142"/>
  <c r="H11" i="142" s="1"/>
  <c r="G9" i="144"/>
  <c r="H9" i="144" s="1"/>
  <c r="G8" i="144"/>
  <c r="H8" i="144" s="1"/>
  <c r="G16" i="144"/>
  <c r="H16" i="144" s="1"/>
  <c r="G11" i="144"/>
  <c r="H11" i="144" s="1"/>
  <c r="G6" i="144"/>
  <c r="H6" i="144" s="1"/>
  <c r="G3" i="144"/>
  <c r="H3" i="144" s="1"/>
  <c r="G14" i="144"/>
  <c r="H14" i="144" s="1"/>
  <c r="G4" i="144"/>
  <c r="H4" i="144" s="1"/>
  <c r="G7" i="144"/>
  <c r="H7" i="144" s="1"/>
  <c r="G13" i="144"/>
  <c r="H13" i="144" s="1"/>
  <c r="G10" i="144"/>
  <c r="H10" i="144" s="1"/>
  <c r="G12" i="144"/>
  <c r="H12" i="144" s="1"/>
  <c r="G15" i="144"/>
  <c r="H15" i="144" s="1"/>
  <c r="G5" i="144"/>
  <c r="H5" i="144" s="1"/>
  <c r="R13" i="147" a="1"/>
  <c r="R13" i="147" s="1"/>
  <c r="P13" i="150" a="1"/>
  <c r="P13" i="150" s="1"/>
  <c r="G14" i="133"/>
  <c r="H14" i="133" s="1"/>
  <c r="G11" i="135"/>
  <c r="H11" i="135" s="1"/>
  <c r="G9" i="135"/>
  <c r="H9" i="135" s="1"/>
  <c r="G6" i="135"/>
  <c r="H6" i="135" s="1"/>
  <c r="G8" i="135"/>
  <c r="H8" i="135" s="1"/>
  <c r="G15" i="135"/>
  <c r="H15" i="135" s="1"/>
  <c r="G5" i="135"/>
  <c r="H5" i="135" s="1"/>
  <c r="G14" i="135"/>
  <c r="H14" i="135" s="1"/>
  <c r="G12" i="135"/>
  <c r="H12" i="135" s="1"/>
  <c r="G7" i="135"/>
  <c r="H7" i="135" s="1"/>
  <c r="G13" i="135"/>
  <c r="H13" i="135" s="1"/>
  <c r="G3" i="135"/>
  <c r="H3" i="135" s="1"/>
  <c r="G10" i="135"/>
  <c r="H10" i="135" s="1"/>
  <c r="G4" i="135"/>
  <c r="H4" i="135" s="1"/>
  <c r="G16" i="135"/>
  <c r="H16" i="135" s="1"/>
  <c r="G13" i="137"/>
  <c r="H13" i="137" s="1"/>
  <c r="G4" i="137"/>
  <c r="H4" i="137" s="1"/>
  <c r="G10" i="137"/>
  <c r="H10" i="137" s="1"/>
  <c r="G12" i="137"/>
  <c r="H12" i="137" s="1"/>
  <c r="G11" i="137"/>
  <c r="H11" i="137" s="1"/>
  <c r="G8" i="137"/>
  <c r="H8" i="137" s="1"/>
  <c r="G9" i="137"/>
  <c r="H9" i="137" s="1"/>
  <c r="G15" i="137"/>
  <c r="H15" i="137" s="1"/>
  <c r="G6" i="137"/>
  <c r="H6" i="137" s="1"/>
  <c r="G7" i="137"/>
  <c r="H7" i="137" s="1"/>
  <c r="G14" i="137"/>
  <c r="H14" i="137" s="1"/>
  <c r="G3" i="137"/>
  <c r="H3" i="137" s="1"/>
  <c r="G5" i="137"/>
  <c r="H5" i="137" s="1"/>
  <c r="G16" i="137"/>
  <c r="H16" i="137" s="1"/>
  <c r="G11" i="139"/>
  <c r="H11" i="139" s="1"/>
  <c r="G8" i="139"/>
  <c r="H8" i="139" s="1"/>
  <c r="G16" i="139"/>
  <c r="H16" i="139" s="1"/>
  <c r="G14" i="139"/>
  <c r="H14" i="139" s="1"/>
  <c r="G9" i="139"/>
  <c r="H9" i="139" s="1"/>
  <c r="G4" i="139"/>
  <c r="H4" i="139" s="1"/>
  <c r="G6" i="139"/>
  <c r="H6" i="139" s="1"/>
  <c r="G3" i="139"/>
  <c r="H3" i="139" s="1"/>
  <c r="G13" i="139"/>
  <c r="H13" i="139" s="1"/>
  <c r="G15" i="139"/>
  <c r="H15" i="139" s="1"/>
  <c r="G5" i="139"/>
  <c r="H5" i="139" s="1"/>
  <c r="G12" i="139"/>
  <c r="H12" i="139" s="1"/>
  <c r="G10" i="139"/>
  <c r="H10" i="139" s="1"/>
  <c r="G7" i="139"/>
  <c r="H7" i="139" s="1"/>
  <c r="G16" i="141"/>
  <c r="H16" i="141" s="1"/>
  <c r="G5" i="141"/>
  <c r="H5" i="141" s="1"/>
  <c r="G13" i="141"/>
  <c r="H13" i="141" s="1"/>
  <c r="G15" i="141"/>
  <c r="H15" i="141" s="1"/>
  <c r="G7" i="141"/>
  <c r="H7" i="141" s="1"/>
  <c r="G9" i="141"/>
  <c r="H9" i="141" s="1"/>
  <c r="G14" i="141"/>
  <c r="H14" i="141" s="1"/>
  <c r="G4" i="141"/>
  <c r="H4" i="141" s="1"/>
  <c r="G11" i="141"/>
  <c r="H11" i="141" s="1"/>
  <c r="G6" i="141"/>
  <c r="H6" i="141" s="1"/>
  <c r="G12" i="141"/>
  <c r="H12" i="141" s="1"/>
  <c r="G8" i="141"/>
  <c r="H8" i="141" s="1"/>
  <c r="G3" i="141"/>
  <c r="H3" i="141" s="1"/>
  <c r="G10" i="141"/>
  <c r="H10" i="141" s="1"/>
  <c r="G10" i="143"/>
  <c r="H10" i="143" s="1"/>
  <c r="G3" i="143"/>
  <c r="H3" i="143" s="1"/>
  <c r="G7" i="143"/>
  <c r="H7" i="143" s="1"/>
  <c r="P13" i="148" a="1"/>
  <c r="P13" i="148" s="1"/>
  <c r="R11" i="141"/>
  <c r="R12" i="141" s="1"/>
  <c r="R15" i="141" s="1"/>
  <c r="R10" i="144"/>
  <c r="R14" i="144" s="1"/>
  <c r="P9" i="144"/>
  <c r="P9" i="143"/>
  <c r="R10" i="143"/>
  <c r="R14" i="143" s="1"/>
  <c r="P9" i="142"/>
  <c r="R11" i="134"/>
  <c r="R12" i="134" s="1"/>
  <c r="R9" i="142"/>
  <c r="P10" i="141"/>
  <c r="P14" i="141" s="1"/>
  <c r="R9" i="141"/>
  <c r="P9" i="140"/>
  <c r="R10" i="140"/>
  <c r="R14" i="140" s="1"/>
  <c r="R11" i="139"/>
  <c r="P10" i="139"/>
  <c r="P14" i="139" s="1"/>
  <c r="R9" i="139"/>
  <c r="J10" i="138"/>
  <c r="P10" i="138"/>
  <c r="P14" i="138" s="1"/>
  <c r="R9" i="138"/>
  <c r="P9" i="137"/>
  <c r="R9" i="137"/>
  <c r="P9" i="136"/>
  <c r="R10" i="136"/>
  <c r="R14" i="136" s="1"/>
  <c r="P9" i="135"/>
  <c r="R10" i="135"/>
  <c r="R14" i="135" s="1"/>
  <c r="P9" i="134"/>
  <c r="R9" i="134"/>
  <c r="R9" i="133"/>
  <c r="P9" i="133"/>
  <c r="P9" i="132"/>
  <c r="R9" i="132"/>
  <c r="F16" i="130"/>
  <c r="E16" i="130"/>
  <c r="D16" i="130"/>
  <c r="C16" i="130"/>
  <c r="F15" i="130"/>
  <c r="E15" i="130"/>
  <c r="D15" i="130"/>
  <c r="C15" i="130"/>
  <c r="F14" i="130"/>
  <c r="N14" i="130" s="1"/>
  <c r="E14" i="130"/>
  <c r="D14" i="130"/>
  <c r="C14" i="130"/>
  <c r="F13" i="130"/>
  <c r="E13" i="130"/>
  <c r="D13" i="130"/>
  <c r="C13" i="130"/>
  <c r="F12" i="130"/>
  <c r="N12" i="130" s="1"/>
  <c r="E12" i="130"/>
  <c r="D12" i="130"/>
  <c r="C12" i="130"/>
  <c r="F11" i="130"/>
  <c r="E11" i="130"/>
  <c r="D11" i="130"/>
  <c r="C11" i="130"/>
  <c r="F10" i="130"/>
  <c r="N10" i="130" s="1"/>
  <c r="E10" i="130"/>
  <c r="D10" i="130"/>
  <c r="C10" i="130"/>
  <c r="F9" i="130"/>
  <c r="E9" i="130"/>
  <c r="D9" i="130"/>
  <c r="C9" i="130"/>
  <c r="F8" i="130"/>
  <c r="N8" i="130" s="1"/>
  <c r="E8" i="130"/>
  <c r="D8" i="130"/>
  <c r="C8" i="130"/>
  <c r="F7" i="130"/>
  <c r="E7" i="130"/>
  <c r="D7" i="130"/>
  <c r="C7" i="130"/>
  <c r="D6" i="130"/>
  <c r="C6" i="130"/>
  <c r="D5" i="130"/>
  <c r="C5" i="130"/>
  <c r="D4" i="130"/>
  <c r="C4" i="130"/>
  <c r="D3" i="130"/>
  <c r="C3" i="130"/>
  <c r="N16" i="130"/>
  <c r="U2" i="130"/>
  <c r="S2" i="130"/>
  <c r="U2" i="129"/>
  <c r="S2" i="129"/>
  <c r="F16" i="128"/>
  <c r="E16" i="128"/>
  <c r="D16" i="128"/>
  <c r="C16" i="128"/>
  <c r="F15" i="128"/>
  <c r="E15" i="128"/>
  <c r="D15" i="128"/>
  <c r="C15" i="128"/>
  <c r="F14" i="128"/>
  <c r="N14" i="128" s="1"/>
  <c r="E14" i="128"/>
  <c r="D14" i="128"/>
  <c r="C14" i="128"/>
  <c r="F13" i="128"/>
  <c r="E13" i="128"/>
  <c r="D13" i="128"/>
  <c r="C13" i="128"/>
  <c r="F12" i="128"/>
  <c r="N12" i="128" s="1"/>
  <c r="E12" i="128"/>
  <c r="D12" i="128"/>
  <c r="C12" i="128"/>
  <c r="F11" i="128"/>
  <c r="E11" i="128"/>
  <c r="D11" i="128"/>
  <c r="C11" i="128"/>
  <c r="F10" i="128"/>
  <c r="N10" i="128" s="1"/>
  <c r="E10" i="128"/>
  <c r="D10" i="128"/>
  <c r="C10" i="128"/>
  <c r="F9" i="128"/>
  <c r="E9" i="128"/>
  <c r="D9" i="128"/>
  <c r="C9" i="128"/>
  <c r="F8" i="128"/>
  <c r="N8" i="128" s="1"/>
  <c r="E8" i="128"/>
  <c r="D8" i="128"/>
  <c r="C8" i="128"/>
  <c r="F7" i="128"/>
  <c r="E7" i="128"/>
  <c r="D7" i="128"/>
  <c r="C7" i="128"/>
  <c r="D6" i="128"/>
  <c r="C6" i="128"/>
  <c r="D5" i="128"/>
  <c r="C5" i="128"/>
  <c r="D4" i="128"/>
  <c r="C4" i="128"/>
  <c r="D3" i="128"/>
  <c r="C3" i="128"/>
  <c r="N16" i="128"/>
  <c r="U2" i="128"/>
  <c r="S2" i="128"/>
  <c r="F16" i="127"/>
  <c r="E16" i="127"/>
  <c r="D16" i="127"/>
  <c r="C16" i="127"/>
  <c r="F15" i="127"/>
  <c r="E15" i="127"/>
  <c r="D15" i="127"/>
  <c r="C15" i="127"/>
  <c r="F14" i="127"/>
  <c r="E14" i="127"/>
  <c r="D14" i="127"/>
  <c r="J14" i="127" s="1"/>
  <c r="C14" i="127"/>
  <c r="F13" i="127"/>
  <c r="E13" i="127"/>
  <c r="D13" i="127"/>
  <c r="C13" i="127"/>
  <c r="F12" i="127"/>
  <c r="E12" i="127"/>
  <c r="D12" i="127"/>
  <c r="C12" i="127"/>
  <c r="F11" i="127"/>
  <c r="E11" i="127"/>
  <c r="D11" i="127"/>
  <c r="C11" i="127"/>
  <c r="F10" i="127"/>
  <c r="E10" i="127"/>
  <c r="D10" i="127"/>
  <c r="C10" i="127"/>
  <c r="F9" i="127"/>
  <c r="E9" i="127"/>
  <c r="D9" i="127"/>
  <c r="C9" i="127"/>
  <c r="F8" i="127"/>
  <c r="E8" i="127"/>
  <c r="D8" i="127"/>
  <c r="C8" i="127"/>
  <c r="F7" i="127"/>
  <c r="E7" i="127"/>
  <c r="D7" i="127"/>
  <c r="C7" i="127"/>
  <c r="D6" i="127"/>
  <c r="C6" i="127"/>
  <c r="D5" i="127"/>
  <c r="C5" i="127"/>
  <c r="D4" i="127"/>
  <c r="C4" i="127"/>
  <c r="D3" i="127"/>
  <c r="C3" i="127"/>
  <c r="U2" i="127"/>
  <c r="S2" i="127"/>
  <c r="F16" i="126"/>
  <c r="E16" i="126"/>
  <c r="D16" i="126"/>
  <c r="C16" i="126"/>
  <c r="F15" i="126"/>
  <c r="E15" i="126"/>
  <c r="D15" i="126"/>
  <c r="C15" i="126"/>
  <c r="F14" i="126"/>
  <c r="N14" i="126" s="1"/>
  <c r="E14" i="126"/>
  <c r="D14" i="126"/>
  <c r="C14" i="126"/>
  <c r="F13" i="126"/>
  <c r="E13" i="126"/>
  <c r="D13" i="126"/>
  <c r="C13" i="126"/>
  <c r="F12" i="126"/>
  <c r="N12" i="126" s="1"/>
  <c r="E12" i="126"/>
  <c r="D12" i="126"/>
  <c r="C12" i="126"/>
  <c r="F11" i="126"/>
  <c r="E11" i="126"/>
  <c r="D11" i="126"/>
  <c r="C11" i="126"/>
  <c r="F10" i="126"/>
  <c r="N10" i="126" s="1"/>
  <c r="E10" i="126"/>
  <c r="D10" i="126"/>
  <c r="C10" i="126"/>
  <c r="F9" i="126"/>
  <c r="E9" i="126"/>
  <c r="D9" i="126"/>
  <c r="C9" i="126"/>
  <c r="F8" i="126"/>
  <c r="N8" i="126" s="1"/>
  <c r="E8" i="126"/>
  <c r="D8" i="126"/>
  <c r="C8" i="126"/>
  <c r="F7" i="126"/>
  <c r="E7" i="126"/>
  <c r="D7" i="126"/>
  <c r="C7" i="126"/>
  <c r="D6" i="126"/>
  <c r="C6" i="126"/>
  <c r="D5" i="126"/>
  <c r="C5" i="126"/>
  <c r="D4" i="126"/>
  <c r="C4" i="126"/>
  <c r="D3" i="126"/>
  <c r="C3" i="126"/>
  <c r="N16" i="126"/>
  <c r="U2" i="126"/>
  <c r="S2" i="126"/>
  <c r="F16" i="125"/>
  <c r="E16" i="125"/>
  <c r="D16" i="125"/>
  <c r="C16" i="125"/>
  <c r="F15" i="125"/>
  <c r="E15" i="125"/>
  <c r="D15" i="125"/>
  <c r="C15" i="125"/>
  <c r="F14" i="125"/>
  <c r="N14" i="125" s="1"/>
  <c r="E14" i="125"/>
  <c r="D14" i="125"/>
  <c r="C14" i="125"/>
  <c r="F13" i="125"/>
  <c r="E13" i="125"/>
  <c r="D13" i="125"/>
  <c r="C13" i="125"/>
  <c r="F12" i="125"/>
  <c r="N12" i="125" s="1"/>
  <c r="E12" i="125"/>
  <c r="D12" i="125"/>
  <c r="C12" i="125"/>
  <c r="F11" i="125"/>
  <c r="E11" i="125"/>
  <c r="D11" i="125"/>
  <c r="C11" i="125"/>
  <c r="F10" i="125"/>
  <c r="N10" i="125" s="1"/>
  <c r="E10" i="125"/>
  <c r="D10" i="125"/>
  <c r="C10" i="125"/>
  <c r="F9" i="125"/>
  <c r="E9" i="125"/>
  <c r="D9" i="125"/>
  <c r="C9" i="125"/>
  <c r="F8" i="125"/>
  <c r="N8" i="125" s="1"/>
  <c r="E8" i="125"/>
  <c r="D8" i="125"/>
  <c r="C8" i="125"/>
  <c r="F7" i="125"/>
  <c r="E7" i="125"/>
  <c r="D7" i="125"/>
  <c r="C7" i="125"/>
  <c r="D6" i="125"/>
  <c r="C6" i="125"/>
  <c r="D5" i="125"/>
  <c r="C5" i="125"/>
  <c r="D4" i="125"/>
  <c r="C4" i="125"/>
  <c r="D3" i="125"/>
  <c r="C3" i="125"/>
  <c r="N16" i="125"/>
  <c r="U2" i="125"/>
  <c r="S2" i="125"/>
  <c r="F16" i="124"/>
  <c r="E16" i="124"/>
  <c r="D16" i="124"/>
  <c r="C16" i="124"/>
  <c r="F15" i="124"/>
  <c r="E15" i="124"/>
  <c r="D15" i="124"/>
  <c r="C15" i="124"/>
  <c r="F14" i="124"/>
  <c r="N14" i="124" s="1"/>
  <c r="E14" i="124"/>
  <c r="D14" i="124"/>
  <c r="C14" i="124"/>
  <c r="F13" i="124"/>
  <c r="E13" i="124"/>
  <c r="D13" i="124"/>
  <c r="C13" i="124"/>
  <c r="F12" i="124"/>
  <c r="N12" i="124" s="1"/>
  <c r="E12" i="124"/>
  <c r="D12" i="124"/>
  <c r="C12" i="124"/>
  <c r="F11" i="124"/>
  <c r="E11" i="124"/>
  <c r="D11" i="124"/>
  <c r="C11" i="124"/>
  <c r="F10" i="124"/>
  <c r="N10" i="124" s="1"/>
  <c r="E10" i="124"/>
  <c r="D10" i="124"/>
  <c r="C10" i="124"/>
  <c r="F9" i="124"/>
  <c r="E9" i="124"/>
  <c r="D9" i="124"/>
  <c r="C9" i="124"/>
  <c r="F8" i="124"/>
  <c r="N8" i="124" s="1"/>
  <c r="E8" i="124"/>
  <c r="D8" i="124"/>
  <c r="C8" i="124"/>
  <c r="F7" i="124"/>
  <c r="E7" i="124"/>
  <c r="D7" i="124"/>
  <c r="C7" i="124"/>
  <c r="D6" i="124"/>
  <c r="C6" i="124"/>
  <c r="D5" i="124"/>
  <c r="C5" i="124"/>
  <c r="D4" i="124"/>
  <c r="C4" i="124"/>
  <c r="D3" i="124"/>
  <c r="C3" i="124"/>
  <c r="N16" i="124"/>
  <c r="U2" i="124"/>
  <c r="S2" i="124"/>
  <c r="F16" i="123"/>
  <c r="E16" i="123"/>
  <c r="D16" i="123"/>
  <c r="C16" i="123"/>
  <c r="F15" i="123"/>
  <c r="E15" i="123"/>
  <c r="D15" i="123"/>
  <c r="C15" i="123"/>
  <c r="F14" i="123"/>
  <c r="N14" i="123" s="1"/>
  <c r="E14" i="123"/>
  <c r="D14" i="123"/>
  <c r="C14" i="123"/>
  <c r="F13" i="123"/>
  <c r="E13" i="123"/>
  <c r="D13" i="123"/>
  <c r="C13" i="123"/>
  <c r="F12" i="123"/>
  <c r="N12" i="123" s="1"/>
  <c r="E12" i="123"/>
  <c r="D12" i="123"/>
  <c r="C12" i="123"/>
  <c r="F11" i="123"/>
  <c r="E11" i="123"/>
  <c r="D11" i="123"/>
  <c r="C11" i="123"/>
  <c r="F10" i="123"/>
  <c r="N10" i="123" s="1"/>
  <c r="E10" i="123"/>
  <c r="D10" i="123"/>
  <c r="C10" i="123"/>
  <c r="F9" i="123"/>
  <c r="E9" i="123"/>
  <c r="D9" i="123"/>
  <c r="C9" i="123"/>
  <c r="F8" i="123"/>
  <c r="N8" i="123" s="1"/>
  <c r="E8" i="123"/>
  <c r="D8" i="123"/>
  <c r="C8" i="123"/>
  <c r="F7" i="123"/>
  <c r="E7" i="123"/>
  <c r="D7" i="123"/>
  <c r="C7" i="123"/>
  <c r="D6" i="123"/>
  <c r="C6" i="123"/>
  <c r="D5" i="123"/>
  <c r="C5" i="123"/>
  <c r="D4" i="123"/>
  <c r="C4" i="123"/>
  <c r="D3" i="123"/>
  <c r="C3" i="123"/>
  <c r="N16" i="123"/>
  <c r="U2" i="123"/>
  <c r="S2" i="123"/>
  <c r="F16" i="122"/>
  <c r="E16" i="122"/>
  <c r="D16" i="122"/>
  <c r="C16" i="122"/>
  <c r="F15" i="122"/>
  <c r="E15" i="122"/>
  <c r="D15" i="122"/>
  <c r="C15" i="122"/>
  <c r="F14" i="122"/>
  <c r="N14" i="122" s="1"/>
  <c r="E14" i="122"/>
  <c r="D14" i="122"/>
  <c r="C14" i="122"/>
  <c r="F13" i="122"/>
  <c r="E13" i="122"/>
  <c r="D13" i="122"/>
  <c r="C13" i="122"/>
  <c r="F12" i="122"/>
  <c r="N12" i="122" s="1"/>
  <c r="E12" i="122"/>
  <c r="D12" i="122"/>
  <c r="C12" i="122"/>
  <c r="F11" i="122"/>
  <c r="E11" i="122"/>
  <c r="D11" i="122"/>
  <c r="C11" i="122"/>
  <c r="F10" i="122"/>
  <c r="N10" i="122" s="1"/>
  <c r="E10" i="122"/>
  <c r="D10" i="122"/>
  <c r="C10" i="122"/>
  <c r="F9" i="122"/>
  <c r="E9" i="122"/>
  <c r="D9" i="122"/>
  <c r="C9" i="122"/>
  <c r="F8" i="122"/>
  <c r="N8" i="122" s="1"/>
  <c r="E8" i="122"/>
  <c r="D8" i="122"/>
  <c r="C8" i="122"/>
  <c r="F7" i="122"/>
  <c r="E7" i="122"/>
  <c r="D7" i="122"/>
  <c r="C7" i="122"/>
  <c r="D6" i="122"/>
  <c r="C6" i="122"/>
  <c r="D5" i="122"/>
  <c r="C5" i="122"/>
  <c r="D4" i="122"/>
  <c r="C4" i="122"/>
  <c r="D3" i="122"/>
  <c r="C3" i="122"/>
  <c r="N16" i="122"/>
  <c r="U2" i="122"/>
  <c r="S2" i="122"/>
  <c r="F16" i="121"/>
  <c r="E16" i="121"/>
  <c r="D16" i="121"/>
  <c r="C16" i="121"/>
  <c r="F15" i="121"/>
  <c r="N15" i="121" s="1"/>
  <c r="E15" i="121"/>
  <c r="D15" i="121"/>
  <c r="C15" i="121"/>
  <c r="F14" i="121"/>
  <c r="N14" i="121" s="1"/>
  <c r="E14" i="121"/>
  <c r="D14" i="121"/>
  <c r="C14" i="121"/>
  <c r="F13" i="121"/>
  <c r="N13" i="121" s="1"/>
  <c r="E13" i="121"/>
  <c r="D13" i="121"/>
  <c r="C13" i="121"/>
  <c r="F12" i="121"/>
  <c r="N12" i="121" s="1"/>
  <c r="E12" i="121"/>
  <c r="D12" i="121"/>
  <c r="C12" i="121"/>
  <c r="F11" i="121"/>
  <c r="N11" i="121" s="1"/>
  <c r="E11" i="121"/>
  <c r="D11" i="121"/>
  <c r="C11" i="121"/>
  <c r="F10" i="121"/>
  <c r="N10" i="121" s="1"/>
  <c r="E10" i="121"/>
  <c r="D10" i="121"/>
  <c r="C10" i="121"/>
  <c r="F9" i="121"/>
  <c r="N9" i="121" s="1"/>
  <c r="E9" i="121"/>
  <c r="D9" i="121"/>
  <c r="C9" i="121"/>
  <c r="F8" i="121"/>
  <c r="N8" i="121" s="1"/>
  <c r="E8" i="121"/>
  <c r="D8" i="121"/>
  <c r="C8" i="121"/>
  <c r="F7" i="121"/>
  <c r="N7" i="121" s="1"/>
  <c r="E7" i="121"/>
  <c r="D7" i="121"/>
  <c r="C7" i="121"/>
  <c r="D6" i="121"/>
  <c r="C6" i="121"/>
  <c r="D5" i="121"/>
  <c r="C5" i="121"/>
  <c r="D4" i="121"/>
  <c r="C4" i="121"/>
  <c r="D3" i="121"/>
  <c r="C3" i="121"/>
  <c r="N16" i="121"/>
  <c r="U2" i="121"/>
  <c r="S2" i="121"/>
  <c r="F16" i="120"/>
  <c r="E16" i="120"/>
  <c r="D16" i="120"/>
  <c r="C16" i="120"/>
  <c r="F15" i="120"/>
  <c r="E15" i="120"/>
  <c r="D15" i="120"/>
  <c r="C15" i="120"/>
  <c r="F14" i="120"/>
  <c r="N14" i="120" s="1"/>
  <c r="E14" i="120"/>
  <c r="D14" i="120"/>
  <c r="C14" i="120"/>
  <c r="F13" i="120"/>
  <c r="E13" i="120"/>
  <c r="D13" i="120"/>
  <c r="C13" i="120"/>
  <c r="F12" i="120"/>
  <c r="N12" i="120" s="1"/>
  <c r="E12" i="120"/>
  <c r="D12" i="120"/>
  <c r="C12" i="120"/>
  <c r="F11" i="120"/>
  <c r="E11" i="120"/>
  <c r="D11" i="120"/>
  <c r="C11" i="120"/>
  <c r="F10" i="120"/>
  <c r="N10" i="120" s="1"/>
  <c r="E10" i="120"/>
  <c r="D10" i="120"/>
  <c r="C10" i="120"/>
  <c r="F9" i="120"/>
  <c r="E9" i="120"/>
  <c r="D9" i="120"/>
  <c r="C9" i="120"/>
  <c r="F8" i="120"/>
  <c r="N8" i="120" s="1"/>
  <c r="E8" i="120"/>
  <c r="D8" i="120"/>
  <c r="C8" i="120"/>
  <c r="F7" i="120"/>
  <c r="E7" i="120"/>
  <c r="D7" i="120"/>
  <c r="C7" i="120"/>
  <c r="D6" i="120"/>
  <c r="C6" i="120"/>
  <c r="D5" i="120"/>
  <c r="C5" i="120"/>
  <c r="D4" i="120"/>
  <c r="C4" i="120"/>
  <c r="D3" i="120"/>
  <c r="C3" i="120"/>
  <c r="N16" i="120"/>
  <c r="U2" i="120"/>
  <c r="S2" i="120"/>
  <c r="F16" i="119"/>
  <c r="E16" i="119"/>
  <c r="D16" i="119"/>
  <c r="C16" i="119"/>
  <c r="F15" i="119"/>
  <c r="E15" i="119"/>
  <c r="D15" i="119"/>
  <c r="C15" i="119"/>
  <c r="F14" i="119"/>
  <c r="N14" i="119" s="1"/>
  <c r="E14" i="119"/>
  <c r="D14" i="119"/>
  <c r="C14" i="119"/>
  <c r="F13" i="119"/>
  <c r="E13" i="119"/>
  <c r="D13" i="119"/>
  <c r="C13" i="119"/>
  <c r="F12" i="119"/>
  <c r="N12" i="119" s="1"/>
  <c r="E12" i="119"/>
  <c r="D12" i="119"/>
  <c r="C12" i="119"/>
  <c r="F11" i="119"/>
  <c r="E11" i="119"/>
  <c r="D11" i="119"/>
  <c r="C11" i="119"/>
  <c r="F10" i="119"/>
  <c r="N10" i="119" s="1"/>
  <c r="E10" i="119"/>
  <c r="D10" i="119"/>
  <c r="C10" i="119"/>
  <c r="F9" i="119"/>
  <c r="E9" i="119"/>
  <c r="D9" i="119"/>
  <c r="C9" i="119"/>
  <c r="F8" i="119"/>
  <c r="N8" i="119" s="1"/>
  <c r="E8" i="119"/>
  <c r="D8" i="119"/>
  <c r="C8" i="119"/>
  <c r="F7" i="119"/>
  <c r="E7" i="119"/>
  <c r="D7" i="119"/>
  <c r="C7" i="119"/>
  <c r="D6" i="119"/>
  <c r="C6" i="119"/>
  <c r="D5" i="119"/>
  <c r="C5" i="119"/>
  <c r="D4" i="119"/>
  <c r="C4" i="119"/>
  <c r="D3" i="119"/>
  <c r="C3" i="119"/>
  <c r="N16" i="119"/>
  <c r="U2" i="119"/>
  <c r="S2" i="119"/>
  <c r="F16" i="118"/>
  <c r="E16" i="118"/>
  <c r="D16" i="118"/>
  <c r="C16" i="118"/>
  <c r="F15" i="118"/>
  <c r="E15" i="118"/>
  <c r="D15" i="118"/>
  <c r="C15" i="118"/>
  <c r="F14" i="118"/>
  <c r="N14" i="118" s="1"/>
  <c r="E14" i="118"/>
  <c r="D14" i="118"/>
  <c r="C14" i="118"/>
  <c r="F13" i="118"/>
  <c r="E13" i="118"/>
  <c r="D13" i="118"/>
  <c r="C13" i="118"/>
  <c r="F12" i="118"/>
  <c r="E12" i="118"/>
  <c r="D12" i="118"/>
  <c r="C12" i="118"/>
  <c r="F11" i="118"/>
  <c r="E11" i="118"/>
  <c r="D11" i="118"/>
  <c r="C11" i="118"/>
  <c r="F10" i="118"/>
  <c r="N10" i="118" s="1"/>
  <c r="E10" i="118"/>
  <c r="D10" i="118"/>
  <c r="C10" i="118"/>
  <c r="F9" i="118"/>
  <c r="E9" i="118"/>
  <c r="D9" i="118"/>
  <c r="C9" i="118"/>
  <c r="F8" i="118"/>
  <c r="E8" i="118"/>
  <c r="D8" i="118"/>
  <c r="C8" i="118"/>
  <c r="F7" i="118"/>
  <c r="E7" i="118"/>
  <c r="D7" i="118"/>
  <c r="C7" i="118"/>
  <c r="D6" i="118"/>
  <c r="C6" i="118"/>
  <c r="D5" i="118"/>
  <c r="C5" i="118"/>
  <c r="D4" i="118"/>
  <c r="C4" i="118"/>
  <c r="D3" i="118"/>
  <c r="C3" i="118"/>
  <c r="N16" i="118"/>
  <c r="U2" i="118"/>
  <c r="S2" i="118"/>
  <c r="F16" i="117"/>
  <c r="E16" i="117"/>
  <c r="D16" i="117"/>
  <c r="C16" i="117"/>
  <c r="F15" i="117"/>
  <c r="E15" i="117"/>
  <c r="D15" i="117"/>
  <c r="C15" i="117"/>
  <c r="F14" i="117"/>
  <c r="E14" i="117"/>
  <c r="D14" i="117"/>
  <c r="C14" i="117"/>
  <c r="F13" i="117"/>
  <c r="E13" i="117"/>
  <c r="D13" i="117"/>
  <c r="C13" i="117"/>
  <c r="F12" i="117"/>
  <c r="N12" i="117" s="1"/>
  <c r="E12" i="117"/>
  <c r="D12" i="117"/>
  <c r="C12" i="117"/>
  <c r="F11" i="117"/>
  <c r="E11" i="117"/>
  <c r="D11" i="117"/>
  <c r="C11" i="117"/>
  <c r="F10" i="117"/>
  <c r="E10" i="117"/>
  <c r="D10" i="117"/>
  <c r="C10" i="117"/>
  <c r="F9" i="117"/>
  <c r="E9" i="117"/>
  <c r="D9" i="117"/>
  <c r="C9" i="117"/>
  <c r="F8" i="117"/>
  <c r="E8" i="117"/>
  <c r="D8" i="117"/>
  <c r="C8" i="117"/>
  <c r="F7" i="117"/>
  <c r="E7" i="117"/>
  <c r="D7" i="117"/>
  <c r="C7" i="117"/>
  <c r="D6" i="117"/>
  <c r="C6" i="117"/>
  <c r="D5" i="117"/>
  <c r="C5" i="117"/>
  <c r="D4" i="117"/>
  <c r="C4" i="117"/>
  <c r="D3" i="117"/>
  <c r="C3" i="117"/>
  <c r="N16" i="117"/>
  <c r="U2" i="117"/>
  <c r="S2" i="117"/>
  <c r="F16" i="116"/>
  <c r="E16" i="116"/>
  <c r="D16" i="116"/>
  <c r="C16" i="116"/>
  <c r="F15" i="116"/>
  <c r="E15" i="116"/>
  <c r="D15" i="116"/>
  <c r="C15" i="116"/>
  <c r="F14" i="116"/>
  <c r="N14" i="116" s="1"/>
  <c r="E14" i="116"/>
  <c r="D14" i="116"/>
  <c r="C14" i="116"/>
  <c r="F13" i="116"/>
  <c r="E13" i="116"/>
  <c r="D13" i="116"/>
  <c r="C13" i="116"/>
  <c r="F12" i="116"/>
  <c r="N12" i="116" s="1"/>
  <c r="E12" i="116"/>
  <c r="D12" i="116"/>
  <c r="C12" i="116"/>
  <c r="F11" i="116"/>
  <c r="E11" i="116"/>
  <c r="D11" i="116"/>
  <c r="C11" i="116"/>
  <c r="F10" i="116"/>
  <c r="E10" i="116"/>
  <c r="D10" i="116"/>
  <c r="C10" i="116"/>
  <c r="F9" i="116"/>
  <c r="E9" i="116"/>
  <c r="D9" i="116"/>
  <c r="C9" i="116"/>
  <c r="F8" i="116"/>
  <c r="N8" i="116" s="1"/>
  <c r="E8" i="116"/>
  <c r="D8" i="116"/>
  <c r="C8" i="116"/>
  <c r="F7" i="116"/>
  <c r="E7" i="116"/>
  <c r="D7" i="116"/>
  <c r="C7" i="116"/>
  <c r="D6" i="116"/>
  <c r="C6" i="116"/>
  <c r="D5" i="116"/>
  <c r="C5" i="116"/>
  <c r="D4" i="116"/>
  <c r="C4" i="116"/>
  <c r="D3" i="116"/>
  <c r="C3" i="116"/>
  <c r="N16" i="116"/>
  <c r="U2" i="116"/>
  <c r="S2" i="116"/>
  <c r="F16" i="115"/>
  <c r="E16" i="115"/>
  <c r="D16" i="115"/>
  <c r="C16" i="115"/>
  <c r="F15" i="115"/>
  <c r="E15" i="115"/>
  <c r="D15" i="115"/>
  <c r="C15" i="115"/>
  <c r="F14" i="115"/>
  <c r="N14" i="115" s="1"/>
  <c r="E14" i="115"/>
  <c r="D14" i="115"/>
  <c r="C14" i="115"/>
  <c r="F13" i="115"/>
  <c r="E13" i="115"/>
  <c r="D13" i="115"/>
  <c r="C13" i="115"/>
  <c r="F12" i="115"/>
  <c r="N12" i="115" s="1"/>
  <c r="E12" i="115"/>
  <c r="D12" i="115"/>
  <c r="C12" i="115"/>
  <c r="F11" i="115"/>
  <c r="E11" i="115"/>
  <c r="D11" i="115"/>
  <c r="C11" i="115"/>
  <c r="F10" i="115"/>
  <c r="N10" i="115" s="1"/>
  <c r="E10" i="115"/>
  <c r="D10" i="115"/>
  <c r="C10" i="115"/>
  <c r="F9" i="115"/>
  <c r="E9" i="115"/>
  <c r="D9" i="115"/>
  <c r="C9" i="115"/>
  <c r="F8" i="115"/>
  <c r="N8" i="115" s="1"/>
  <c r="E8" i="115"/>
  <c r="D8" i="115"/>
  <c r="C8" i="115"/>
  <c r="F7" i="115"/>
  <c r="E7" i="115"/>
  <c r="D7" i="115"/>
  <c r="C7" i="115"/>
  <c r="D6" i="115"/>
  <c r="C6" i="115"/>
  <c r="D5" i="115"/>
  <c r="C5" i="115"/>
  <c r="D4" i="115"/>
  <c r="C4" i="115"/>
  <c r="D3" i="115"/>
  <c r="C3" i="115"/>
  <c r="N16" i="115"/>
  <c r="U2" i="115"/>
  <c r="S2" i="115"/>
  <c r="F16" i="114"/>
  <c r="E16" i="114"/>
  <c r="D16" i="114"/>
  <c r="C16" i="114"/>
  <c r="F15" i="114"/>
  <c r="E15" i="114"/>
  <c r="D15" i="114"/>
  <c r="C15" i="114"/>
  <c r="F14" i="114"/>
  <c r="N14" i="114" s="1"/>
  <c r="E14" i="114"/>
  <c r="D14" i="114"/>
  <c r="C14" i="114"/>
  <c r="F13" i="114"/>
  <c r="E13" i="114"/>
  <c r="D13" i="114"/>
  <c r="C13" i="114"/>
  <c r="F12" i="114"/>
  <c r="E12" i="114"/>
  <c r="D12" i="114"/>
  <c r="C12" i="114"/>
  <c r="F11" i="114"/>
  <c r="E11" i="114"/>
  <c r="D11" i="114"/>
  <c r="C11" i="114"/>
  <c r="F10" i="114"/>
  <c r="N10" i="114" s="1"/>
  <c r="E10" i="114"/>
  <c r="D10" i="114"/>
  <c r="C10" i="114"/>
  <c r="F9" i="114"/>
  <c r="E9" i="114"/>
  <c r="D9" i="114"/>
  <c r="C9" i="114"/>
  <c r="F8" i="114"/>
  <c r="N8" i="114" s="1"/>
  <c r="E8" i="114"/>
  <c r="D8" i="114"/>
  <c r="C8" i="114"/>
  <c r="F7" i="114"/>
  <c r="E7" i="114"/>
  <c r="D7" i="114"/>
  <c r="C7" i="114"/>
  <c r="D6" i="114"/>
  <c r="C6" i="114"/>
  <c r="D5" i="114"/>
  <c r="C5" i="114"/>
  <c r="D4" i="114"/>
  <c r="C4" i="114"/>
  <c r="D3" i="114"/>
  <c r="C3" i="114"/>
  <c r="N16" i="114"/>
  <c r="U2" i="114"/>
  <c r="S2" i="114"/>
  <c r="F16" i="113"/>
  <c r="E16" i="113"/>
  <c r="D16" i="113"/>
  <c r="C16" i="113"/>
  <c r="F15" i="113"/>
  <c r="E15" i="113"/>
  <c r="D15" i="113"/>
  <c r="C15" i="113"/>
  <c r="F14" i="113"/>
  <c r="E14" i="113"/>
  <c r="D14" i="113"/>
  <c r="C14" i="113"/>
  <c r="F13" i="113"/>
  <c r="E13" i="113"/>
  <c r="D13" i="113"/>
  <c r="C13" i="113"/>
  <c r="F12" i="113"/>
  <c r="E12" i="113"/>
  <c r="D12" i="113"/>
  <c r="C12" i="113"/>
  <c r="F11" i="113"/>
  <c r="E11" i="113"/>
  <c r="D11" i="113"/>
  <c r="C11" i="113"/>
  <c r="F10" i="113"/>
  <c r="E10" i="113"/>
  <c r="D10" i="113"/>
  <c r="C10" i="113"/>
  <c r="F9" i="113"/>
  <c r="E9" i="113"/>
  <c r="D9" i="113"/>
  <c r="C9" i="113"/>
  <c r="F8" i="113"/>
  <c r="E8" i="113"/>
  <c r="D8" i="113"/>
  <c r="C8" i="113"/>
  <c r="F7" i="113"/>
  <c r="E7" i="113"/>
  <c r="D7" i="113"/>
  <c r="C7" i="113"/>
  <c r="D6" i="113"/>
  <c r="C6" i="113"/>
  <c r="D5" i="113"/>
  <c r="C5" i="113"/>
  <c r="D4" i="113"/>
  <c r="C4" i="113"/>
  <c r="D3" i="113"/>
  <c r="C3" i="113"/>
  <c r="U2" i="113"/>
  <c r="S2" i="113"/>
  <c r="F16" i="112"/>
  <c r="E16" i="112"/>
  <c r="D16" i="112"/>
  <c r="C16" i="112"/>
  <c r="F15" i="112"/>
  <c r="E15" i="112"/>
  <c r="D15" i="112"/>
  <c r="C15" i="112"/>
  <c r="F14" i="112"/>
  <c r="N14" i="112" s="1"/>
  <c r="E14" i="112"/>
  <c r="D14" i="112"/>
  <c r="C14" i="112"/>
  <c r="F13" i="112"/>
  <c r="E13" i="112"/>
  <c r="D13" i="112"/>
  <c r="C13" i="112"/>
  <c r="F12" i="112"/>
  <c r="N12" i="112" s="1"/>
  <c r="E12" i="112"/>
  <c r="D12" i="112"/>
  <c r="C12" i="112"/>
  <c r="F11" i="112"/>
  <c r="E11" i="112"/>
  <c r="D11" i="112"/>
  <c r="C11" i="112"/>
  <c r="F10" i="112"/>
  <c r="N10" i="112" s="1"/>
  <c r="E10" i="112"/>
  <c r="D10" i="112"/>
  <c r="C10" i="112"/>
  <c r="F9" i="112"/>
  <c r="E9" i="112"/>
  <c r="D9" i="112"/>
  <c r="C9" i="112"/>
  <c r="F8" i="112"/>
  <c r="N8" i="112" s="1"/>
  <c r="E8" i="112"/>
  <c r="D8" i="112"/>
  <c r="C8" i="112"/>
  <c r="F7" i="112"/>
  <c r="E7" i="112"/>
  <c r="D7" i="112"/>
  <c r="C7" i="112"/>
  <c r="D6" i="112"/>
  <c r="C6" i="112"/>
  <c r="D5" i="112"/>
  <c r="C5" i="112"/>
  <c r="D4" i="112"/>
  <c r="C4" i="112"/>
  <c r="D3" i="112"/>
  <c r="C3" i="112"/>
  <c r="N16" i="112"/>
  <c r="U2" i="112"/>
  <c r="S2" i="112"/>
  <c r="L16" i="31"/>
  <c r="J16" i="31"/>
  <c r="K16" i="31"/>
  <c r="H16" i="31"/>
  <c r="M16" i="31"/>
  <c r="I16" i="31"/>
  <c r="G7" i="142" l="1"/>
  <c r="H7" i="142" s="1"/>
  <c r="G4" i="133"/>
  <c r="H4" i="133" s="1"/>
  <c r="G12" i="142"/>
  <c r="H12" i="142" s="1"/>
  <c r="G14" i="138"/>
  <c r="H14" i="138" s="1"/>
  <c r="G16" i="133"/>
  <c r="H16" i="133" s="1"/>
  <c r="G3" i="142"/>
  <c r="H3" i="142" s="1"/>
  <c r="G16" i="138"/>
  <c r="H16" i="138" s="1"/>
  <c r="G8" i="142"/>
  <c r="H8" i="142" s="1"/>
  <c r="G4" i="136"/>
  <c r="H4" i="136" s="1"/>
  <c r="R15" i="134"/>
  <c r="G9" i="142"/>
  <c r="H9" i="142" s="1"/>
  <c r="P11" i="142" s="1"/>
  <c r="P12" i="142" s="1"/>
  <c r="P15" i="142" s="1"/>
  <c r="G10" i="136"/>
  <c r="H10" i="136" s="1"/>
  <c r="G10" i="134"/>
  <c r="H10" i="134" s="1"/>
  <c r="G13" i="142"/>
  <c r="H13" i="142" s="1"/>
  <c r="G16" i="142"/>
  <c r="H16" i="142" s="1"/>
  <c r="G15" i="142"/>
  <c r="H15" i="142" s="1"/>
  <c r="P11" i="145"/>
  <c r="P13" i="145" s="1" a="1"/>
  <c r="P13" i="145" s="1"/>
  <c r="C16" i="31"/>
  <c r="B16" i="31"/>
  <c r="A16" i="31"/>
  <c r="D16" i="31"/>
  <c r="E16" i="31"/>
  <c r="G10" i="132"/>
  <c r="H10" i="132" s="1"/>
  <c r="R12" i="139"/>
  <c r="R15" i="139" s="1"/>
  <c r="G11" i="134"/>
  <c r="H11" i="134" s="1"/>
  <c r="G11" i="132"/>
  <c r="H11" i="132" s="1"/>
  <c r="G4" i="143"/>
  <c r="H4" i="143" s="1"/>
  <c r="G18" i="31"/>
  <c r="G15" i="132"/>
  <c r="H15" i="132" s="1"/>
  <c r="G3" i="132"/>
  <c r="H3" i="132" s="1"/>
  <c r="G6" i="132"/>
  <c r="H6" i="132" s="1"/>
  <c r="R10" i="130"/>
  <c r="R14" i="130" s="1"/>
  <c r="G6" i="143"/>
  <c r="H6" i="143" s="1"/>
  <c r="G5" i="143"/>
  <c r="H5" i="143" s="1"/>
  <c r="G12" i="143"/>
  <c r="H12" i="143" s="1"/>
  <c r="G9" i="136"/>
  <c r="H9" i="136" s="1"/>
  <c r="G12" i="136"/>
  <c r="H12" i="136" s="1"/>
  <c r="G15" i="136"/>
  <c r="H15" i="136" s="1"/>
  <c r="G5" i="136"/>
  <c r="H5" i="136" s="1"/>
  <c r="G13" i="143"/>
  <c r="H13" i="143" s="1"/>
  <c r="G14" i="143"/>
  <c r="H14" i="143" s="1"/>
  <c r="G8" i="143"/>
  <c r="H8" i="143" s="1"/>
  <c r="G14" i="136"/>
  <c r="H14" i="136" s="1"/>
  <c r="G6" i="136"/>
  <c r="H6" i="136" s="1"/>
  <c r="G16" i="136"/>
  <c r="H16" i="136" s="1"/>
  <c r="G13" i="136"/>
  <c r="H13" i="136" s="1"/>
  <c r="G9" i="143"/>
  <c r="H9" i="143" s="1"/>
  <c r="P11" i="143" s="1"/>
  <c r="P12" i="143" s="1"/>
  <c r="P15" i="143" s="1"/>
  <c r="G15" i="143"/>
  <c r="H15" i="143" s="1"/>
  <c r="G11" i="143"/>
  <c r="H11" i="143" s="1"/>
  <c r="G11" i="136"/>
  <c r="H11" i="136" s="1"/>
  <c r="G3" i="136"/>
  <c r="H3" i="136" s="1"/>
  <c r="G12" i="132"/>
  <c r="H12" i="132" s="1"/>
  <c r="G5" i="132"/>
  <c r="H5" i="132" s="1"/>
  <c r="G14" i="132"/>
  <c r="H14" i="132" s="1"/>
  <c r="P10" i="119"/>
  <c r="P14" i="119" s="1"/>
  <c r="P7" i="130" a="1"/>
  <c r="P7" i="130" s="1"/>
  <c r="P10" i="122"/>
  <c r="P14" i="122" s="1"/>
  <c r="G4" i="132"/>
  <c r="H4" i="132" s="1"/>
  <c r="G16" i="132"/>
  <c r="H16" i="132" s="1"/>
  <c r="P11" i="132" s="1"/>
  <c r="P12" i="132" s="1"/>
  <c r="P15" i="132" s="1"/>
  <c r="G8" i="132"/>
  <c r="H8" i="132" s="1"/>
  <c r="G9" i="132"/>
  <c r="H9" i="132" s="1"/>
  <c r="G13" i="132"/>
  <c r="H13" i="132" s="1"/>
  <c r="P7" i="126" a="1"/>
  <c r="P7" i="126" s="1"/>
  <c r="G9" i="126" s="1"/>
  <c r="H9" i="126" s="1"/>
  <c r="G11" i="133"/>
  <c r="H11" i="133" s="1"/>
  <c r="G9" i="133"/>
  <c r="H9" i="133" s="1"/>
  <c r="G3" i="133"/>
  <c r="H3" i="133" s="1"/>
  <c r="G7" i="140"/>
  <c r="H7" i="140" s="1"/>
  <c r="G14" i="140"/>
  <c r="H14" i="140" s="1"/>
  <c r="G15" i="140"/>
  <c r="H15" i="140" s="1"/>
  <c r="G3" i="138"/>
  <c r="H3" i="138" s="1"/>
  <c r="G7" i="138"/>
  <c r="H7" i="138" s="1"/>
  <c r="G5" i="138"/>
  <c r="H5" i="138" s="1"/>
  <c r="G11" i="138"/>
  <c r="H11" i="138" s="1"/>
  <c r="G12" i="133"/>
  <c r="H12" i="133" s="1"/>
  <c r="G13" i="133"/>
  <c r="H13" i="133" s="1"/>
  <c r="G6" i="133"/>
  <c r="H6" i="133" s="1"/>
  <c r="G10" i="133"/>
  <c r="H10" i="133" s="1"/>
  <c r="G6" i="140"/>
  <c r="H6" i="140" s="1"/>
  <c r="G11" i="140"/>
  <c r="H11" i="140" s="1"/>
  <c r="G16" i="140"/>
  <c r="H16" i="140" s="1"/>
  <c r="G3" i="140"/>
  <c r="H3" i="140" s="1"/>
  <c r="G6" i="138"/>
  <c r="H6" i="138" s="1"/>
  <c r="G8" i="138"/>
  <c r="H8" i="138" s="1"/>
  <c r="G15" i="138"/>
  <c r="H15" i="138" s="1"/>
  <c r="G5" i="133"/>
  <c r="H5" i="133" s="1"/>
  <c r="G7" i="133"/>
  <c r="H7" i="133" s="1"/>
  <c r="G8" i="133"/>
  <c r="H8" i="133" s="1"/>
  <c r="G12" i="140"/>
  <c r="H12" i="140" s="1"/>
  <c r="G10" i="140"/>
  <c r="H10" i="140" s="1"/>
  <c r="G9" i="140"/>
  <c r="H9" i="140" s="1"/>
  <c r="G12" i="138"/>
  <c r="H12" i="138" s="1"/>
  <c r="G10" i="138"/>
  <c r="H10" i="138" s="1"/>
  <c r="P7" i="112" a="1"/>
  <c r="P7" i="112" s="1"/>
  <c r="G10" i="112" s="1"/>
  <c r="H10" i="112" s="1"/>
  <c r="P7" i="115" a="1"/>
  <c r="P7" i="115" s="1"/>
  <c r="R10" i="116"/>
  <c r="R14" i="116" s="1"/>
  <c r="P10" i="125"/>
  <c r="P14" i="125" s="1"/>
  <c r="R10" i="124"/>
  <c r="R14" i="124" s="1"/>
  <c r="R10" i="126"/>
  <c r="R14" i="126" s="1"/>
  <c r="R10" i="113"/>
  <c r="R14" i="113" s="1"/>
  <c r="R10" i="117"/>
  <c r="R14" i="117" s="1"/>
  <c r="R10" i="118"/>
  <c r="R14" i="118" s="1"/>
  <c r="R10" i="119"/>
  <c r="R14" i="119" s="1"/>
  <c r="R10" i="120"/>
  <c r="R14" i="120" s="1"/>
  <c r="P7" i="125" a="1"/>
  <c r="P7" i="125" s="1"/>
  <c r="G10" i="125" s="1"/>
  <c r="H10" i="125" s="1"/>
  <c r="P7" i="123" a="1"/>
  <c r="P7" i="123" s="1"/>
  <c r="G16" i="123" s="1"/>
  <c r="H16" i="123" s="1"/>
  <c r="R10" i="112"/>
  <c r="R14" i="112" s="1"/>
  <c r="R10" i="115"/>
  <c r="R14" i="115" s="1"/>
  <c r="P7" i="121" a="1"/>
  <c r="P7" i="121" s="1"/>
  <c r="P7" i="122" a="1"/>
  <c r="P7" i="122" s="1"/>
  <c r="G5" i="122" s="1"/>
  <c r="H5" i="122" s="1"/>
  <c r="R10" i="123"/>
  <c r="R14" i="123" s="1"/>
  <c r="R10" i="125"/>
  <c r="R14" i="125" s="1"/>
  <c r="R10" i="114"/>
  <c r="R14" i="114" s="1"/>
  <c r="P7" i="117" a="1"/>
  <c r="P7" i="117" s="1"/>
  <c r="G14" i="117" s="1"/>
  <c r="H14" i="117" s="1"/>
  <c r="P7" i="119" a="1"/>
  <c r="P7" i="119" s="1"/>
  <c r="G10" i="119" s="1"/>
  <c r="H10" i="119" s="1"/>
  <c r="P7" i="120" a="1"/>
  <c r="P7" i="120" s="1"/>
  <c r="G5" i="120" s="1"/>
  <c r="H5" i="120" s="1"/>
  <c r="R10" i="121"/>
  <c r="R14" i="121" s="1"/>
  <c r="R10" i="122"/>
  <c r="R14" i="122" s="1"/>
  <c r="P7" i="124" a="1"/>
  <c r="P7" i="124" s="1"/>
  <c r="P10" i="126"/>
  <c r="P14" i="126" s="1"/>
  <c r="P10" i="121"/>
  <c r="P14" i="121" s="1"/>
  <c r="P7" i="128" a="1"/>
  <c r="P7" i="128" s="1"/>
  <c r="G3" i="128" s="1"/>
  <c r="H3" i="128" s="1"/>
  <c r="R10" i="128"/>
  <c r="R14" i="128" s="1"/>
  <c r="R10" i="127"/>
  <c r="R14" i="127" s="1"/>
  <c r="J3" i="115"/>
  <c r="J3" i="128"/>
  <c r="P10" i="115"/>
  <c r="P14" i="115" s="1"/>
  <c r="R11" i="140"/>
  <c r="R13" i="140" s="1" a="1"/>
  <c r="R13" i="140" s="1"/>
  <c r="R11" i="142"/>
  <c r="R12" i="142" s="1"/>
  <c r="R15" i="142" s="1"/>
  <c r="R11" i="144"/>
  <c r="R13" i="144" s="1" a="1"/>
  <c r="R13" i="144" s="1"/>
  <c r="J4" i="115"/>
  <c r="J6" i="115"/>
  <c r="J8" i="115"/>
  <c r="J10" i="115"/>
  <c r="J12" i="115"/>
  <c r="J14" i="115"/>
  <c r="J16" i="115"/>
  <c r="J4" i="127"/>
  <c r="R13" i="143"/>
  <c r="R11" i="138"/>
  <c r="R12" i="138" s="1"/>
  <c r="R15" i="138" s="1"/>
  <c r="N7" i="114"/>
  <c r="N9" i="114"/>
  <c r="N11" i="114"/>
  <c r="N15" i="114"/>
  <c r="J5" i="115"/>
  <c r="J7" i="115"/>
  <c r="J9" i="115"/>
  <c r="J11" i="115"/>
  <c r="J13" i="115"/>
  <c r="J15" i="115"/>
  <c r="N9" i="118"/>
  <c r="N13" i="118"/>
  <c r="N15" i="118"/>
  <c r="P10" i="123"/>
  <c r="P14" i="123" s="1"/>
  <c r="P12" i="147"/>
  <c r="P15" i="147" s="1"/>
  <c r="R11" i="132"/>
  <c r="R12" i="132" s="1"/>
  <c r="R15" i="132" s="1"/>
  <c r="P12" i="145"/>
  <c r="P15" i="145" s="1"/>
  <c r="R11" i="133"/>
  <c r="R12" i="133" s="1"/>
  <c r="R15" i="133" s="1"/>
  <c r="R11" i="136"/>
  <c r="R13" i="136" s="1" a="1"/>
  <c r="R13" i="136" s="1"/>
  <c r="R11" i="135"/>
  <c r="R13" i="135" s="1" a="1"/>
  <c r="R13" i="135" s="1"/>
  <c r="P10" i="112"/>
  <c r="P14" i="112" s="1"/>
  <c r="N7" i="116"/>
  <c r="N13" i="116"/>
  <c r="N15" i="116"/>
  <c r="N7" i="119"/>
  <c r="N9" i="119"/>
  <c r="N11" i="119"/>
  <c r="N13" i="119"/>
  <c r="N15" i="119"/>
  <c r="R12" i="145"/>
  <c r="R15" i="145" s="1"/>
  <c r="P11" i="141"/>
  <c r="P13" i="141" s="1" a="1"/>
  <c r="P13" i="141" s="1"/>
  <c r="R11" i="137"/>
  <c r="R12" i="137" s="1"/>
  <c r="R15" i="137" s="1"/>
  <c r="N7" i="115"/>
  <c r="N9" i="115"/>
  <c r="N11" i="115"/>
  <c r="N13" i="115"/>
  <c r="J3" i="112"/>
  <c r="J5" i="112"/>
  <c r="J7" i="112"/>
  <c r="J9" i="112"/>
  <c r="J11" i="112"/>
  <c r="J13" i="112"/>
  <c r="J15" i="112"/>
  <c r="P10" i="120"/>
  <c r="P14" i="120" s="1"/>
  <c r="N7" i="125"/>
  <c r="N9" i="125"/>
  <c r="N11" i="125"/>
  <c r="N13" i="125"/>
  <c r="N15" i="125"/>
  <c r="J5" i="128"/>
  <c r="J7" i="128"/>
  <c r="J9" i="128"/>
  <c r="J11" i="128"/>
  <c r="J13" i="128"/>
  <c r="J15" i="128"/>
  <c r="N7" i="112"/>
  <c r="N9" i="112"/>
  <c r="N11" i="112"/>
  <c r="N13" i="112"/>
  <c r="N7" i="123"/>
  <c r="N9" i="123"/>
  <c r="N11" i="123"/>
  <c r="N13" i="123"/>
  <c r="N15" i="123"/>
  <c r="P13" i="146" a="1"/>
  <c r="P13" i="146" s="1"/>
  <c r="J4" i="112"/>
  <c r="J6" i="112"/>
  <c r="J8" i="112"/>
  <c r="J10" i="112"/>
  <c r="J12" i="112"/>
  <c r="J14" i="112"/>
  <c r="J16" i="112"/>
  <c r="P10" i="124"/>
  <c r="P14" i="124" s="1"/>
  <c r="J4" i="128"/>
  <c r="J6" i="128"/>
  <c r="J8" i="128"/>
  <c r="J10" i="128"/>
  <c r="J12" i="128"/>
  <c r="J14" i="128"/>
  <c r="J16" i="128"/>
  <c r="P10" i="130"/>
  <c r="P14" i="130" s="1"/>
  <c r="N15" i="112"/>
  <c r="P9" i="128"/>
  <c r="P11" i="137"/>
  <c r="P12" i="137" s="1"/>
  <c r="P15" i="137" s="1"/>
  <c r="R13" i="146" a="1"/>
  <c r="R13" i="146" s="1"/>
  <c r="N15" i="117"/>
  <c r="N7" i="120"/>
  <c r="N9" i="120"/>
  <c r="N11" i="120"/>
  <c r="N13" i="120"/>
  <c r="N15" i="120"/>
  <c r="N7" i="122"/>
  <c r="N9" i="122"/>
  <c r="N11" i="122"/>
  <c r="N13" i="122"/>
  <c r="N15" i="122"/>
  <c r="N7" i="124"/>
  <c r="N9" i="124"/>
  <c r="N11" i="124"/>
  <c r="N13" i="124"/>
  <c r="N15" i="124"/>
  <c r="N7" i="126"/>
  <c r="N9" i="126"/>
  <c r="N11" i="126"/>
  <c r="N13" i="126"/>
  <c r="N15" i="126"/>
  <c r="N7" i="130"/>
  <c r="N9" i="130"/>
  <c r="N11" i="130"/>
  <c r="N13" i="130"/>
  <c r="N15" i="130"/>
  <c r="P11" i="135"/>
  <c r="P12" i="135" s="1"/>
  <c r="P15" i="135" s="1"/>
  <c r="P11" i="144"/>
  <c r="P12" i="144" s="1"/>
  <c r="P15" i="144" s="1"/>
  <c r="J3" i="119"/>
  <c r="J5" i="119"/>
  <c r="J7" i="119"/>
  <c r="J9" i="119"/>
  <c r="J11" i="119"/>
  <c r="J13" i="119"/>
  <c r="J15" i="119"/>
  <c r="J4" i="120"/>
  <c r="J6" i="120"/>
  <c r="J8" i="120"/>
  <c r="J10" i="120"/>
  <c r="J12" i="120"/>
  <c r="J14" i="120"/>
  <c r="J16" i="120"/>
  <c r="J3" i="121"/>
  <c r="J5" i="121"/>
  <c r="J7" i="121"/>
  <c r="J9" i="121"/>
  <c r="J11" i="121"/>
  <c r="J13" i="121"/>
  <c r="J15" i="121"/>
  <c r="J4" i="122"/>
  <c r="J6" i="122"/>
  <c r="J8" i="122"/>
  <c r="J10" i="122"/>
  <c r="J12" i="122"/>
  <c r="J14" i="122"/>
  <c r="J16" i="122"/>
  <c r="J3" i="123"/>
  <c r="J5" i="123"/>
  <c r="J7" i="123"/>
  <c r="J9" i="123"/>
  <c r="J11" i="123"/>
  <c r="J13" i="123"/>
  <c r="J15" i="123"/>
  <c r="J4" i="124"/>
  <c r="J6" i="124"/>
  <c r="J8" i="124"/>
  <c r="J10" i="124"/>
  <c r="J12" i="124"/>
  <c r="J14" i="124"/>
  <c r="J16" i="124"/>
  <c r="J3" i="125"/>
  <c r="J5" i="125"/>
  <c r="J7" i="125"/>
  <c r="J9" i="125"/>
  <c r="J11" i="125"/>
  <c r="J13" i="125"/>
  <c r="J15" i="125"/>
  <c r="J4" i="126"/>
  <c r="J6" i="126"/>
  <c r="J8" i="126"/>
  <c r="J10" i="126"/>
  <c r="J12" i="126"/>
  <c r="J14" i="126"/>
  <c r="J16" i="126"/>
  <c r="J3" i="130"/>
  <c r="J5" i="130"/>
  <c r="J7" i="130"/>
  <c r="J9" i="130"/>
  <c r="J11" i="130"/>
  <c r="J13" i="130"/>
  <c r="J15" i="130"/>
  <c r="N15" i="115"/>
  <c r="J4" i="119"/>
  <c r="J6" i="119"/>
  <c r="J8" i="119"/>
  <c r="J10" i="119"/>
  <c r="J12" i="119"/>
  <c r="J14" i="119"/>
  <c r="J16" i="119"/>
  <c r="J3" i="120"/>
  <c r="J5" i="120"/>
  <c r="J7" i="120"/>
  <c r="J9" i="120"/>
  <c r="J11" i="120"/>
  <c r="J13" i="120"/>
  <c r="J15" i="120"/>
  <c r="J4" i="121"/>
  <c r="J6" i="121"/>
  <c r="J8" i="121"/>
  <c r="J10" i="121"/>
  <c r="J12" i="121"/>
  <c r="J14" i="121"/>
  <c r="J16" i="121"/>
  <c r="J3" i="122"/>
  <c r="J5" i="122"/>
  <c r="J7" i="122"/>
  <c r="J9" i="122"/>
  <c r="J11" i="122"/>
  <c r="J13" i="122"/>
  <c r="J15" i="122"/>
  <c r="J4" i="123"/>
  <c r="J6" i="123"/>
  <c r="J8" i="123"/>
  <c r="J10" i="123"/>
  <c r="J12" i="123"/>
  <c r="J14" i="123"/>
  <c r="J16" i="123"/>
  <c r="J3" i="124"/>
  <c r="J5" i="124"/>
  <c r="J7" i="124"/>
  <c r="J9" i="124"/>
  <c r="J11" i="124"/>
  <c r="J13" i="124"/>
  <c r="J15" i="124"/>
  <c r="J4" i="125"/>
  <c r="J6" i="125"/>
  <c r="J8" i="125"/>
  <c r="J10" i="125"/>
  <c r="J12" i="125"/>
  <c r="J14" i="125"/>
  <c r="J16" i="125"/>
  <c r="J3" i="126"/>
  <c r="J5" i="126"/>
  <c r="J7" i="126"/>
  <c r="J9" i="126"/>
  <c r="J11" i="126"/>
  <c r="J13" i="126"/>
  <c r="J15" i="126"/>
  <c r="N7" i="128"/>
  <c r="N9" i="128"/>
  <c r="N11" i="128"/>
  <c r="N13" i="128"/>
  <c r="N15" i="128"/>
  <c r="J4" i="130"/>
  <c r="J6" i="130"/>
  <c r="J8" i="130"/>
  <c r="J10" i="130"/>
  <c r="J12" i="130"/>
  <c r="J14" i="130"/>
  <c r="J16" i="130"/>
  <c r="G8" i="112"/>
  <c r="H8" i="112" s="1"/>
  <c r="G3" i="112"/>
  <c r="H3" i="112" s="1"/>
  <c r="G12" i="112"/>
  <c r="H12" i="112" s="1"/>
  <c r="G7" i="112"/>
  <c r="H7" i="112" s="1"/>
  <c r="P10" i="113"/>
  <c r="P14" i="113" s="1"/>
  <c r="P7" i="113" a="1"/>
  <c r="P7" i="113" s="1"/>
  <c r="G8" i="128"/>
  <c r="H8" i="128" s="1"/>
  <c r="G11" i="128"/>
  <c r="H11" i="128" s="1"/>
  <c r="G15" i="128"/>
  <c r="H15" i="128" s="1"/>
  <c r="J7" i="114"/>
  <c r="J9" i="114"/>
  <c r="P7" i="114" a="1"/>
  <c r="P7" i="114" s="1"/>
  <c r="N10" i="116"/>
  <c r="P10" i="116"/>
  <c r="P14" i="116" s="1"/>
  <c r="P7" i="116" a="1"/>
  <c r="P7" i="116" s="1"/>
  <c r="P7" i="118" a="1"/>
  <c r="P7" i="118" s="1"/>
  <c r="G8" i="120"/>
  <c r="H8" i="120" s="1"/>
  <c r="G15" i="122"/>
  <c r="H15" i="122" s="1"/>
  <c r="G10" i="122"/>
  <c r="H10" i="122" s="1"/>
  <c r="G7" i="122"/>
  <c r="H7" i="122" s="1"/>
  <c r="G7" i="124"/>
  <c r="H7" i="124" s="1"/>
  <c r="G15" i="124"/>
  <c r="H15" i="124" s="1"/>
  <c r="G9" i="124"/>
  <c r="H9" i="124" s="1"/>
  <c r="G5" i="124"/>
  <c r="H5" i="124" s="1"/>
  <c r="G16" i="124"/>
  <c r="H16" i="124" s="1"/>
  <c r="G10" i="124"/>
  <c r="H10" i="124" s="1"/>
  <c r="G8" i="124"/>
  <c r="H8" i="124" s="1"/>
  <c r="G6" i="124"/>
  <c r="H6" i="124" s="1"/>
  <c r="G11" i="124"/>
  <c r="H11" i="124" s="1"/>
  <c r="G4" i="124"/>
  <c r="H4" i="124" s="1"/>
  <c r="G14" i="124"/>
  <c r="H14" i="124" s="1"/>
  <c r="G12" i="124"/>
  <c r="H12" i="124" s="1"/>
  <c r="G3" i="124"/>
  <c r="H3" i="124" s="1"/>
  <c r="G13" i="124"/>
  <c r="H13" i="124" s="1"/>
  <c r="G10" i="126"/>
  <c r="H10" i="126" s="1"/>
  <c r="G6" i="126"/>
  <c r="H6" i="126" s="1"/>
  <c r="G4" i="126"/>
  <c r="H4" i="126" s="1"/>
  <c r="G15" i="126"/>
  <c r="H15" i="126" s="1"/>
  <c r="P10" i="127"/>
  <c r="P14" i="127" s="1"/>
  <c r="P7" i="127" a="1"/>
  <c r="P7" i="127" s="1"/>
  <c r="P11" i="139"/>
  <c r="G11" i="117"/>
  <c r="H11" i="117" s="1"/>
  <c r="G12" i="117"/>
  <c r="H12" i="117" s="1"/>
  <c r="J14" i="114"/>
  <c r="J16" i="114"/>
  <c r="G12" i="115"/>
  <c r="H12" i="115" s="1"/>
  <c r="G15" i="115"/>
  <c r="H15" i="115" s="1"/>
  <c r="G4" i="115"/>
  <c r="H4" i="115" s="1"/>
  <c r="G7" i="115"/>
  <c r="H7" i="115" s="1"/>
  <c r="G3" i="115"/>
  <c r="H3" i="115" s="1"/>
  <c r="G13" i="115"/>
  <c r="H13" i="115" s="1"/>
  <c r="G8" i="115"/>
  <c r="H8" i="115" s="1"/>
  <c r="G10" i="115"/>
  <c r="H10" i="115" s="1"/>
  <c r="G5" i="115"/>
  <c r="H5" i="115" s="1"/>
  <c r="G6" i="115"/>
  <c r="H6" i="115" s="1"/>
  <c r="G9" i="115"/>
  <c r="H9" i="115" s="1"/>
  <c r="G11" i="115"/>
  <c r="H11" i="115" s="1"/>
  <c r="G14" i="115"/>
  <c r="H14" i="115" s="1"/>
  <c r="G16" i="115"/>
  <c r="H16" i="115" s="1"/>
  <c r="N9" i="116"/>
  <c r="N11" i="116"/>
  <c r="P10" i="117"/>
  <c r="P14" i="117" s="1"/>
  <c r="G9" i="119"/>
  <c r="H9" i="119" s="1"/>
  <c r="G13" i="119"/>
  <c r="H13" i="119" s="1"/>
  <c r="G15" i="119"/>
  <c r="H15" i="119" s="1"/>
  <c r="G11" i="119"/>
  <c r="H11" i="119" s="1"/>
  <c r="G8" i="119"/>
  <c r="H8" i="119" s="1"/>
  <c r="G16" i="119"/>
  <c r="H16" i="119" s="1"/>
  <c r="G3" i="119"/>
  <c r="H3" i="119" s="1"/>
  <c r="G7" i="119"/>
  <c r="H7" i="119" s="1"/>
  <c r="G4" i="119"/>
  <c r="H4" i="119" s="1"/>
  <c r="G6" i="119"/>
  <c r="H6" i="119" s="1"/>
  <c r="G5" i="119"/>
  <c r="H5" i="119" s="1"/>
  <c r="G14" i="119"/>
  <c r="H14" i="119" s="1"/>
  <c r="G12" i="119"/>
  <c r="H12" i="119" s="1"/>
  <c r="G9" i="121"/>
  <c r="H9" i="121" s="1"/>
  <c r="G12" i="121"/>
  <c r="H12" i="121" s="1"/>
  <c r="G11" i="121"/>
  <c r="H11" i="121" s="1"/>
  <c r="G4" i="121"/>
  <c r="H4" i="121" s="1"/>
  <c r="G3" i="121"/>
  <c r="H3" i="121" s="1"/>
  <c r="G13" i="121"/>
  <c r="H13" i="121" s="1"/>
  <c r="G15" i="121"/>
  <c r="H15" i="121" s="1"/>
  <c r="G5" i="121"/>
  <c r="H5" i="121" s="1"/>
  <c r="G7" i="121"/>
  <c r="H7" i="121" s="1"/>
  <c r="G6" i="121"/>
  <c r="H6" i="121" s="1"/>
  <c r="G10" i="121"/>
  <c r="H10" i="121" s="1"/>
  <c r="G16" i="121"/>
  <c r="H16" i="121" s="1"/>
  <c r="G14" i="121"/>
  <c r="H14" i="121" s="1"/>
  <c r="G8" i="121"/>
  <c r="H8" i="121" s="1"/>
  <c r="G12" i="123"/>
  <c r="H12" i="123" s="1"/>
  <c r="G6" i="123"/>
  <c r="H6" i="123" s="1"/>
  <c r="G13" i="123"/>
  <c r="H13" i="123" s="1"/>
  <c r="G16" i="125"/>
  <c r="H16" i="125" s="1"/>
  <c r="G7" i="125"/>
  <c r="H7" i="125" s="1"/>
  <c r="G6" i="125"/>
  <c r="H6" i="125" s="1"/>
  <c r="G12" i="125"/>
  <c r="H12" i="125" s="1"/>
  <c r="G13" i="125"/>
  <c r="H13" i="125" s="1"/>
  <c r="G3" i="125"/>
  <c r="H3" i="125" s="1"/>
  <c r="G14" i="125"/>
  <c r="H14" i="125" s="1"/>
  <c r="G4" i="125"/>
  <c r="H4" i="125" s="1"/>
  <c r="G11" i="125"/>
  <c r="H11" i="125" s="1"/>
  <c r="G5" i="125"/>
  <c r="H5" i="125" s="1"/>
  <c r="G8" i="125"/>
  <c r="H8" i="125" s="1"/>
  <c r="G9" i="125"/>
  <c r="H9" i="125" s="1"/>
  <c r="G15" i="125"/>
  <c r="H15" i="125" s="1"/>
  <c r="J6" i="127"/>
  <c r="J9" i="127"/>
  <c r="J12" i="127"/>
  <c r="G14" i="130"/>
  <c r="H14" i="130" s="1"/>
  <c r="G6" i="130"/>
  <c r="H6" i="130" s="1"/>
  <c r="G10" i="130"/>
  <c r="H10" i="130" s="1"/>
  <c r="G16" i="130"/>
  <c r="H16" i="130" s="1"/>
  <c r="G15" i="130"/>
  <c r="H15" i="130" s="1"/>
  <c r="G3" i="130"/>
  <c r="H3" i="130" s="1"/>
  <c r="G4" i="130"/>
  <c r="H4" i="130" s="1"/>
  <c r="G8" i="130"/>
  <c r="H8" i="130" s="1"/>
  <c r="G9" i="130"/>
  <c r="H9" i="130" s="1"/>
  <c r="G11" i="130"/>
  <c r="H11" i="130" s="1"/>
  <c r="G13" i="130"/>
  <c r="H13" i="130" s="1"/>
  <c r="G12" i="130"/>
  <c r="H12" i="130" s="1"/>
  <c r="G5" i="130"/>
  <c r="H5" i="130" s="1"/>
  <c r="G7" i="130"/>
  <c r="H7" i="130" s="1"/>
  <c r="P11" i="134"/>
  <c r="P12" i="134" s="1"/>
  <c r="P15" i="134" s="1"/>
  <c r="R13" i="138" a="1"/>
  <c r="J5" i="127"/>
  <c r="J8" i="127"/>
  <c r="J10" i="127"/>
  <c r="J13" i="127"/>
  <c r="J16" i="127"/>
  <c r="R13" i="141" a="1"/>
  <c r="R13" i="141" s="1"/>
  <c r="N7" i="117"/>
  <c r="N8" i="117"/>
  <c r="J3" i="127"/>
  <c r="J11" i="127"/>
  <c r="N11" i="117"/>
  <c r="N7" i="118"/>
  <c r="N8" i="118"/>
  <c r="J7" i="127"/>
  <c r="J15" i="127"/>
  <c r="N9" i="117"/>
  <c r="N10" i="117"/>
  <c r="P10" i="118"/>
  <c r="P14" i="118" s="1"/>
  <c r="N12" i="114"/>
  <c r="N13" i="114"/>
  <c r="N13" i="117"/>
  <c r="N14" i="117"/>
  <c r="N11" i="118"/>
  <c r="N12" i="118"/>
  <c r="N11" i="127"/>
  <c r="N7" i="127"/>
  <c r="N15" i="127"/>
  <c r="N9" i="127"/>
  <c r="N13" i="127"/>
  <c r="J3" i="113"/>
  <c r="J4" i="113"/>
  <c r="J5" i="113"/>
  <c r="J6" i="113"/>
  <c r="J7" i="113"/>
  <c r="J8" i="113"/>
  <c r="J9" i="113"/>
  <c r="J10" i="113"/>
  <c r="J11" i="113"/>
  <c r="J12" i="113"/>
  <c r="J13" i="113"/>
  <c r="J14" i="113"/>
  <c r="J15" i="113"/>
  <c r="J16" i="113"/>
  <c r="N8" i="127"/>
  <c r="N12" i="127"/>
  <c r="N16" i="127"/>
  <c r="N7" i="113"/>
  <c r="N8" i="113"/>
  <c r="N9" i="113"/>
  <c r="N10" i="113"/>
  <c r="N11" i="113"/>
  <c r="N12" i="113"/>
  <c r="N13" i="113"/>
  <c r="N14" i="113"/>
  <c r="N15" i="113"/>
  <c r="N16" i="113"/>
  <c r="N10" i="127"/>
  <c r="N14" i="127"/>
  <c r="R13" i="134" a="1"/>
  <c r="R13" i="134" s="1"/>
  <c r="R12" i="143"/>
  <c r="R15" i="143" s="1"/>
  <c r="R12" i="140"/>
  <c r="R15" i="140" s="1"/>
  <c r="R13" i="139" a="1"/>
  <c r="R13" i="139" s="1"/>
  <c r="R9" i="130"/>
  <c r="P9" i="130"/>
  <c r="R9" i="128"/>
  <c r="P10" i="128"/>
  <c r="P14" i="128" s="1"/>
  <c r="P9" i="127"/>
  <c r="R9" i="127"/>
  <c r="P9" i="126"/>
  <c r="R9" i="126"/>
  <c r="R9" i="125"/>
  <c r="P9" i="125"/>
  <c r="P9" i="124"/>
  <c r="R9" i="124"/>
  <c r="P9" i="123"/>
  <c r="R9" i="123"/>
  <c r="P9" i="122"/>
  <c r="R9" i="122"/>
  <c r="P9" i="121"/>
  <c r="R9" i="121"/>
  <c r="P9" i="120"/>
  <c r="R9" i="120"/>
  <c r="P9" i="119"/>
  <c r="R9" i="119"/>
  <c r="J3" i="118"/>
  <c r="J9" i="118"/>
  <c r="J11" i="118"/>
  <c r="J15" i="118"/>
  <c r="J4" i="118"/>
  <c r="J6" i="118"/>
  <c r="J8" i="118"/>
  <c r="J10" i="118"/>
  <c r="J12" i="118"/>
  <c r="J14" i="118"/>
  <c r="J16" i="118"/>
  <c r="J5" i="118"/>
  <c r="J7" i="118"/>
  <c r="J13" i="118"/>
  <c r="P9" i="118"/>
  <c r="R9" i="118"/>
  <c r="J5" i="117"/>
  <c r="J7" i="117"/>
  <c r="J9" i="117"/>
  <c r="J11" i="117"/>
  <c r="J13" i="117"/>
  <c r="J4" i="117"/>
  <c r="J6" i="117"/>
  <c r="J8" i="117"/>
  <c r="J10" i="117"/>
  <c r="J12" i="117"/>
  <c r="J14" i="117"/>
  <c r="J16" i="117"/>
  <c r="J3" i="117"/>
  <c r="J15" i="117"/>
  <c r="R9" i="117"/>
  <c r="P9" i="117"/>
  <c r="J4" i="116"/>
  <c r="J6" i="116"/>
  <c r="J8" i="116"/>
  <c r="J10" i="116"/>
  <c r="J12" i="116"/>
  <c r="J14" i="116"/>
  <c r="J16" i="116"/>
  <c r="J3" i="116"/>
  <c r="J5" i="116"/>
  <c r="J7" i="116"/>
  <c r="J9" i="116"/>
  <c r="J11" i="116"/>
  <c r="J13" i="116"/>
  <c r="J15" i="116"/>
  <c r="R9" i="116"/>
  <c r="P9" i="116"/>
  <c r="P9" i="115"/>
  <c r="R9" i="115"/>
  <c r="J3" i="114"/>
  <c r="J5" i="114"/>
  <c r="J10" i="114"/>
  <c r="J12" i="114"/>
  <c r="J4" i="114"/>
  <c r="J11" i="114"/>
  <c r="J13" i="114"/>
  <c r="J6" i="114"/>
  <c r="J8" i="114"/>
  <c r="J15" i="114"/>
  <c r="P10" i="114"/>
  <c r="P14" i="114" s="1"/>
  <c r="R9" i="114"/>
  <c r="P9" i="114"/>
  <c r="P9" i="113"/>
  <c r="R9" i="113"/>
  <c r="P9" i="112"/>
  <c r="R9" i="112"/>
  <c r="F16" i="111"/>
  <c r="E16" i="111"/>
  <c r="D16" i="111"/>
  <c r="C16" i="111"/>
  <c r="F15" i="111"/>
  <c r="E15" i="111"/>
  <c r="D15" i="111"/>
  <c r="C15" i="111"/>
  <c r="F14" i="111"/>
  <c r="E14" i="111"/>
  <c r="D14" i="111"/>
  <c r="C14" i="111"/>
  <c r="F13" i="111"/>
  <c r="E13" i="111"/>
  <c r="D13" i="111"/>
  <c r="C13" i="111"/>
  <c r="F12" i="111"/>
  <c r="E12" i="111"/>
  <c r="D12" i="111"/>
  <c r="C12" i="111"/>
  <c r="F11" i="111"/>
  <c r="E11" i="111"/>
  <c r="D11" i="111"/>
  <c r="C11" i="111"/>
  <c r="F10" i="111"/>
  <c r="E10" i="111"/>
  <c r="D10" i="111"/>
  <c r="C10" i="111"/>
  <c r="F9" i="111"/>
  <c r="E9" i="111"/>
  <c r="D9" i="111"/>
  <c r="C9" i="111"/>
  <c r="F8" i="111"/>
  <c r="E8" i="111"/>
  <c r="D8" i="111"/>
  <c r="C8" i="111"/>
  <c r="F7" i="111"/>
  <c r="E7" i="111"/>
  <c r="D7" i="111"/>
  <c r="C7" i="111"/>
  <c r="D6" i="111"/>
  <c r="C6" i="111"/>
  <c r="D5" i="111"/>
  <c r="C5" i="111"/>
  <c r="D4" i="111"/>
  <c r="C4" i="111"/>
  <c r="D3" i="111"/>
  <c r="C3" i="111"/>
  <c r="U2" i="111"/>
  <c r="S2" i="111"/>
  <c r="F16" i="110"/>
  <c r="E16" i="110"/>
  <c r="D16" i="110"/>
  <c r="C16" i="110"/>
  <c r="F15" i="110"/>
  <c r="E15" i="110"/>
  <c r="D15" i="110"/>
  <c r="C15" i="110"/>
  <c r="F14" i="110"/>
  <c r="E14" i="110"/>
  <c r="D14" i="110"/>
  <c r="C14" i="110"/>
  <c r="F13" i="110"/>
  <c r="E13" i="110"/>
  <c r="D13" i="110"/>
  <c r="C13" i="110"/>
  <c r="F12" i="110"/>
  <c r="E12" i="110"/>
  <c r="D12" i="110"/>
  <c r="C12" i="110"/>
  <c r="F11" i="110"/>
  <c r="E11" i="110"/>
  <c r="D11" i="110"/>
  <c r="C11" i="110"/>
  <c r="F10" i="110"/>
  <c r="E10" i="110"/>
  <c r="D10" i="110"/>
  <c r="C10" i="110"/>
  <c r="F9" i="110"/>
  <c r="E9" i="110"/>
  <c r="D9" i="110"/>
  <c r="C9" i="110"/>
  <c r="F8" i="110"/>
  <c r="E8" i="110"/>
  <c r="D8" i="110"/>
  <c r="C8" i="110"/>
  <c r="F7" i="110"/>
  <c r="E7" i="110"/>
  <c r="D7" i="110"/>
  <c r="C7" i="110"/>
  <c r="D6" i="110"/>
  <c r="C6" i="110"/>
  <c r="D5" i="110"/>
  <c r="C5" i="110"/>
  <c r="D4" i="110"/>
  <c r="C4" i="110"/>
  <c r="D3" i="110"/>
  <c r="C3" i="110"/>
  <c r="U2" i="110"/>
  <c r="S2" i="110"/>
  <c r="F16" i="109"/>
  <c r="E16" i="109"/>
  <c r="D16" i="109"/>
  <c r="C16" i="109"/>
  <c r="F15" i="109"/>
  <c r="E15" i="109"/>
  <c r="D15" i="109"/>
  <c r="C15" i="109"/>
  <c r="F14" i="109"/>
  <c r="N14" i="109" s="1"/>
  <c r="E14" i="109"/>
  <c r="D14" i="109"/>
  <c r="C14" i="109"/>
  <c r="F13" i="109"/>
  <c r="E13" i="109"/>
  <c r="D13" i="109"/>
  <c r="C13" i="109"/>
  <c r="F12" i="109"/>
  <c r="E12" i="109"/>
  <c r="D12" i="109"/>
  <c r="C12" i="109"/>
  <c r="F11" i="109"/>
  <c r="E11" i="109"/>
  <c r="D11" i="109"/>
  <c r="C11" i="109"/>
  <c r="F10" i="109"/>
  <c r="E10" i="109"/>
  <c r="D10" i="109"/>
  <c r="C10" i="109"/>
  <c r="F9" i="109"/>
  <c r="E9" i="109"/>
  <c r="D9" i="109"/>
  <c r="C9" i="109"/>
  <c r="F8" i="109"/>
  <c r="E8" i="109"/>
  <c r="D8" i="109"/>
  <c r="C8" i="109"/>
  <c r="F7" i="109"/>
  <c r="E7" i="109"/>
  <c r="D7" i="109"/>
  <c r="C7" i="109"/>
  <c r="D6" i="109"/>
  <c r="C6" i="109"/>
  <c r="D5" i="109"/>
  <c r="C5" i="109"/>
  <c r="D4" i="109"/>
  <c r="C4" i="109"/>
  <c r="D3" i="109"/>
  <c r="C3" i="109"/>
  <c r="N16" i="109"/>
  <c r="U2" i="109"/>
  <c r="S2" i="109"/>
  <c r="J17" i="31"/>
  <c r="H17" i="31"/>
  <c r="I17" i="31"/>
  <c r="M17" i="31"/>
  <c r="L17" i="31"/>
  <c r="K17" i="31"/>
  <c r="G16" i="117" l="1"/>
  <c r="H16" i="117" s="1"/>
  <c r="G12" i="128"/>
  <c r="H12" i="128" s="1"/>
  <c r="A17" i="31"/>
  <c r="E17" i="31"/>
  <c r="C17" i="31"/>
  <c r="D17" i="31"/>
  <c r="B17" i="31"/>
  <c r="R12" i="144"/>
  <c r="R15" i="144" s="1"/>
  <c r="G19" i="31"/>
  <c r="G10" i="117"/>
  <c r="H10" i="117" s="1"/>
  <c r="P11" i="136"/>
  <c r="P12" i="136" s="1"/>
  <c r="P15" i="136" s="1"/>
  <c r="G3" i="126"/>
  <c r="H3" i="126" s="1"/>
  <c r="G14" i="126"/>
  <c r="H14" i="126" s="1"/>
  <c r="G16" i="126"/>
  <c r="H16" i="126" s="1"/>
  <c r="G13" i="126"/>
  <c r="H13" i="126" s="1"/>
  <c r="G12" i="126"/>
  <c r="H12" i="126" s="1"/>
  <c r="G8" i="126"/>
  <c r="H8" i="126" s="1"/>
  <c r="G3" i="120"/>
  <c r="H3" i="120" s="1"/>
  <c r="P11" i="140"/>
  <c r="P12" i="140" s="1"/>
  <c r="P15" i="140" s="1"/>
  <c r="P11" i="138"/>
  <c r="P13" i="138" s="1" a="1"/>
  <c r="P13" i="138" s="1"/>
  <c r="G5" i="126"/>
  <c r="H5" i="126" s="1"/>
  <c r="G7" i="126"/>
  <c r="H7" i="126" s="1"/>
  <c r="G11" i="126"/>
  <c r="H11" i="126" s="1"/>
  <c r="G12" i="120"/>
  <c r="H12" i="120" s="1"/>
  <c r="G14" i="123"/>
  <c r="H14" i="123" s="1"/>
  <c r="G8" i="117"/>
  <c r="H8" i="117" s="1"/>
  <c r="G6" i="117"/>
  <c r="H6" i="117" s="1"/>
  <c r="G3" i="122"/>
  <c r="H3" i="122" s="1"/>
  <c r="G14" i="122"/>
  <c r="H14" i="122" s="1"/>
  <c r="G11" i="122"/>
  <c r="H11" i="122" s="1"/>
  <c r="G13" i="122"/>
  <c r="H13" i="122" s="1"/>
  <c r="G7" i="128"/>
  <c r="H7" i="128" s="1"/>
  <c r="G4" i="128"/>
  <c r="H4" i="128" s="1"/>
  <c r="G16" i="128"/>
  <c r="H16" i="128" s="1"/>
  <c r="G6" i="112"/>
  <c r="H6" i="112" s="1"/>
  <c r="G9" i="112"/>
  <c r="H9" i="112" s="1"/>
  <c r="G11" i="112"/>
  <c r="H11" i="112" s="1"/>
  <c r="G7" i="123"/>
  <c r="H7" i="123" s="1"/>
  <c r="G10" i="123"/>
  <c r="H10" i="123" s="1"/>
  <c r="G11" i="123"/>
  <c r="H11" i="123" s="1"/>
  <c r="G3" i="117"/>
  <c r="H3" i="117" s="1"/>
  <c r="G5" i="123"/>
  <c r="H5" i="123" s="1"/>
  <c r="G15" i="123"/>
  <c r="H15" i="123" s="1"/>
  <c r="G4" i="123"/>
  <c r="H4" i="123" s="1"/>
  <c r="G8" i="123"/>
  <c r="H8" i="123" s="1"/>
  <c r="G9" i="117"/>
  <c r="H9" i="117" s="1"/>
  <c r="G7" i="117"/>
  <c r="H7" i="117" s="1"/>
  <c r="G4" i="117"/>
  <c r="H4" i="117" s="1"/>
  <c r="G4" i="122"/>
  <c r="H4" i="122" s="1"/>
  <c r="P11" i="122" s="1"/>
  <c r="P12" i="122" s="1"/>
  <c r="P15" i="122" s="1"/>
  <c r="G12" i="122"/>
  <c r="H12" i="122" s="1"/>
  <c r="G16" i="122"/>
  <c r="H16" i="122" s="1"/>
  <c r="G9" i="122"/>
  <c r="H9" i="122" s="1"/>
  <c r="G5" i="128"/>
  <c r="H5" i="128" s="1"/>
  <c r="G13" i="128"/>
  <c r="H13" i="128" s="1"/>
  <c r="G6" i="128"/>
  <c r="H6" i="128" s="1"/>
  <c r="G9" i="128"/>
  <c r="H9" i="128" s="1"/>
  <c r="G5" i="112"/>
  <c r="H5" i="112" s="1"/>
  <c r="G13" i="112"/>
  <c r="H13" i="112" s="1"/>
  <c r="G4" i="112"/>
  <c r="H4" i="112" s="1"/>
  <c r="G16" i="112"/>
  <c r="H16" i="112" s="1"/>
  <c r="G3" i="123"/>
  <c r="H3" i="123" s="1"/>
  <c r="G9" i="123"/>
  <c r="H9" i="123" s="1"/>
  <c r="G5" i="117"/>
  <c r="H5" i="117" s="1"/>
  <c r="G13" i="117"/>
  <c r="H13" i="117" s="1"/>
  <c r="G15" i="117"/>
  <c r="H15" i="117" s="1"/>
  <c r="G6" i="122"/>
  <c r="H6" i="122" s="1"/>
  <c r="G8" i="122"/>
  <c r="H8" i="122" s="1"/>
  <c r="G10" i="128"/>
  <c r="H10" i="128" s="1"/>
  <c r="G14" i="128"/>
  <c r="H14" i="128" s="1"/>
  <c r="G15" i="112"/>
  <c r="H15" i="112" s="1"/>
  <c r="G14" i="112"/>
  <c r="H14" i="112" s="1"/>
  <c r="P11" i="133"/>
  <c r="P12" i="133" s="1"/>
  <c r="P15" i="133" s="1"/>
  <c r="R10" i="109"/>
  <c r="R14" i="109" s="1"/>
  <c r="G4" i="120"/>
  <c r="H4" i="120" s="1"/>
  <c r="G10" i="120"/>
  <c r="H10" i="120" s="1"/>
  <c r="G16" i="120"/>
  <c r="H16" i="120" s="1"/>
  <c r="G9" i="120"/>
  <c r="H9" i="120" s="1"/>
  <c r="G6" i="120"/>
  <c r="H6" i="120" s="1"/>
  <c r="G11" i="120"/>
  <c r="H11" i="120" s="1"/>
  <c r="G13" i="120"/>
  <c r="H13" i="120" s="1"/>
  <c r="R13" i="142" a="1"/>
  <c r="R13" i="142" s="1"/>
  <c r="G14" i="120"/>
  <c r="H14" i="120" s="1"/>
  <c r="G7" i="120"/>
  <c r="H7" i="120" s="1"/>
  <c r="G15" i="120"/>
  <c r="H15" i="120" s="1"/>
  <c r="P7" i="110" a="1"/>
  <c r="P7" i="110" s="1"/>
  <c r="G12" i="110" s="1"/>
  <c r="H12" i="110" s="1"/>
  <c r="P10" i="110"/>
  <c r="P14" i="110" s="1"/>
  <c r="R11" i="115"/>
  <c r="R12" i="115" s="1"/>
  <c r="R15" i="115" s="1"/>
  <c r="R13" i="138"/>
  <c r="P12" i="141"/>
  <c r="R13" i="132" a="1"/>
  <c r="R13" i="132" s="1"/>
  <c r="R13" i="133" a="1"/>
  <c r="R13" i="133" s="1"/>
  <c r="R12" i="135"/>
  <c r="R15" i="135" s="1"/>
  <c r="R11" i="112"/>
  <c r="R12" i="112" s="1"/>
  <c r="R15" i="112" s="1"/>
  <c r="R12" i="136"/>
  <c r="R15" i="136" s="1"/>
  <c r="P13" i="137" a="1"/>
  <c r="P13" i="137" s="1"/>
  <c r="R11" i="125"/>
  <c r="R12" i="125" s="1"/>
  <c r="R15" i="125" s="1"/>
  <c r="R13" i="137" a="1"/>
  <c r="R13" i="137" s="1"/>
  <c r="R11" i="128"/>
  <c r="R12" i="128" s="1"/>
  <c r="R15" i="128" s="1"/>
  <c r="P13" i="142" a="1"/>
  <c r="P13" i="142" s="1"/>
  <c r="R11" i="122"/>
  <c r="R12" i="122" s="1"/>
  <c r="R15" i="122" s="1"/>
  <c r="N13" i="109"/>
  <c r="N15" i="109"/>
  <c r="R11" i="120"/>
  <c r="R12" i="120" s="1"/>
  <c r="R15" i="120" s="1"/>
  <c r="R11" i="130"/>
  <c r="R12" i="130" s="1"/>
  <c r="R15" i="130" s="1"/>
  <c r="R11" i="121"/>
  <c r="R12" i="121" s="1"/>
  <c r="R15" i="121" s="1"/>
  <c r="P13" i="134" a="1"/>
  <c r="P13" i="134" s="1"/>
  <c r="R11" i="126"/>
  <c r="R12" i="126" s="1"/>
  <c r="R15" i="126" s="1"/>
  <c r="R11" i="124"/>
  <c r="R12" i="124" s="1"/>
  <c r="R15" i="124" s="1"/>
  <c r="R11" i="119"/>
  <c r="R12" i="119" s="1"/>
  <c r="R15" i="119" s="1"/>
  <c r="P13" i="133" a="1"/>
  <c r="P13" i="133" s="1"/>
  <c r="P13" i="135" a="1"/>
  <c r="P13" i="135" s="1"/>
  <c r="P11" i="130"/>
  <c r="P12" i="130" s="1"/>
  <c r="P15" i="130" s="1"/>
  <c r="P13" i="143" a="1"/>
  <c r="P13" i="143" s="1"/>
  <c r="P12" i="138"/>
  <c r="P15" i="138" s="1"/>
  <c r="P13" i="144" a="1"/>
  <c r="P13" i="144" s="1"/>
  <c r="P11" i="124"/>
  <c r="P12" i="124" s="1"/>
  <c r="P15" i="124" s="1"/>
  <c r="R11" i="123"/>
  <c r="R12" i="123" s="1"/>
  <c r="R15" i="123" s="1"/>
  <c r="P11" i="112"/>
  <c r="P12" i="112" s="1"/>
  <c r="P15" i="112" s="1"/>
  <c r="P10" i="109"/>
  <c r="P14" i="109" s="1"/>
  <c r="P7" i="109" a="1"/>
  <c r="P7" i="109" s="1"/>
  <c r="P10" i="111"/>
  <c r="P14" i="111" s="1"/>
  <c r="P7" i="111" a="1"/>
  <c r="P7" i="111" s="1"/>
  <c r="P11" i="121"/>
  <c r="P12" i="121" s="1"/>
  <c r="P15" i="121" s="1"/>
  <c r="P11" i="125"/>
  <c r="P12" i="125" s="1"/>
  <c r="P15" i="125" s="1"/>
  <c r="P11" i="119"/>
  <c r="P12" i="119" s="1"/>
  <c r="P15" i="119" s="1"/>
  <c r="P13" i="139" a="1"/>
  <c r="P13" i="139" s="1"/>
  <c r="P12" i="139"/>
  <c r="P15" i="139" s="1"/>
  <c r="G12" i="114"/>
  <c r="H12" i="114" s="1"/>
  <c r="G16" i="114"/>
  <c r="H16" i="114" s="1"/>
  <c r="G8" i="114"/>
  <c r="H8" i="114" s="1"/>
  <c r="G6" i="114"/>
  <c r="H6" i="114" s="1"/>
  <c r="G11" i="114"/>
  <c r="H11" i="114" s="1"/>
  <c r="G4" i="114"/>
  <c r="H4" i="114" s="1"/>
  <c r="G15" i="114"/>
  <c r="H15" i="114" s="1"/>
  <c r="G9" i="114"/>
  <c r="H9" i="114" s="1"/>
  <c r="G10" i="114"/>
  <c r="H10" i="114" s="1"/>
  <c r="G13" i="114"/>
  <c r="H13" i="114" s="1"/>
  <c r="G7" i="114"/>
  <c r="H7" i="114" s="1"/>
  <c r="G14" i="114"/>
  <c r="H14" i="114" s="1"/>
  <c r="G3" i="114"/>
  <c r="H3" i="114" s="1"/>
  <c r="G5" i="114"/>
  <c r="H5" i="114" s="1"/>
  <c r="G14" i="110"/>
  <c r="H14" i="110" s="1"/>
  <c r="G13" i="113"/>
  <c r="H13" i="113" s="1"/>
  <c r="G5" i="113"/>
  <c r="H5" i="113" s="1"/>
  <c r="G12" i="113"/>
  <c r="H12" i="113" s="1"/>
  <c r="G11" i="113"/>
  <c r="H11" i="113" s="1"/>
  <c r="G14" i="113"/>
  <c r="H14" i="113" s="1"/>
  <c r="G4" i="113"/>
  <c r="H4" i="113" s="1"/>
  <c r="G3" i="113"/>
  <c r="H3" i="113" s="1"/>
  <c r="G9" i="113"/>
  <c r="H9" i="113" s="1"/>
  <c r="G15" i="113"/>
  <c r="H15" i="113" s="1"/>
  <c r="G7" i="113"/>
  <c r="H7" i="113" s="1"/>
  <c r="G16" i="113"/>
  <c r="H16" i="113" s="1"/>
  <c r="G10" i="113"/>
  <c r="H10" i="113" s="1"/>
  <c r="G6" i="113"/>
  <c r="H6" i="113" s="1"/>
  <c r="G8" i="113"/>
  <c r="H8" i="113" s="1"/>
  <c r="P13" i="132" a="1"/>
  <c r="P13" i="132" s="1"/>
  <c r="P11" i="115"/>
  <c r="P12" i="115" s="1"/>
  <c r="P15" i="115" s="1"/>
  <c r="G6" i="127"/>
  <c r="H6" i="127" s="1"/>
  <c r="G8" i="127"/>
  <c r="H8" i="127" s="1"/>
  <c r="G16" i="127"/>
  <c r="H16" i="127" s="1"/>
  <c r="G10" i="127"/>
  <c r="H10" i="127" s="1"/>
  <c r="G5" i="127"/>
  <c r="H5" i="127" s="1"/>
  <c r="G13" i="127"/>
  <c r="H13" i="127" s="1"/>
  <c r="G4" i="127"/>
  <c r="H4" i="127" s="1"/>
  <c r="G3" i="127"/>
  <c r="H3" i="127" s="1"/>
  <c r="G11" i="127"/>
  <c r="H11" i="127" s="1"/>
  <c r="G12" i="127"/>
  <c r="H12" i="127" s="1"/>
  <c r="G7" i="127"/>
  <c r="H7" i="127" s="1"/>
  <c r="G9" i="127"/>
  <c r="H9" i="127" s="1"/>
  <c r="G14" i="127"/>
  <c r="H14" i="127" s="1"/>
  <c r="G15" i="127"/>
  <c r="H15" i="127" s="1"/>
  <c r="G14" i="118"/>
  <c r="H14" i="118" s="1"/>
  <c r="G5" i="118"/>
  <c r="H5" i="118" s="1"/>
  <c r="G4" i="118"/>
  <c r="H4" i="118" s="1"/>
  <c r="G13" i="118"/>
  <c r="H13" i="118" s="1"/>
  <c r="G12" i="118"/>
  <c r="H12" i="118" s="1"/>
  <c r="G15" i="118"/>
  <c r="H15" i="118" s="1"/>
  <c r="G8" i="118"/>
  <c r="H8" i="118" s="1"/>
  <c r="G3" i="118"/>
  <c r="H3" i="118" s="1"/>
  <c r="G7" i="118"/>
  <c r="H7" i="118" s="1"/>
  <c r="G11" i="118"/>
  <c r="H11" i="118" s="1"/>
  <c r="G6" i="118"/>
  <c r="H6" i="118" s="1"/>
  <c r="G9" i="118"/>
  <c r="H9" i="118" s="1"/>
  <c r="G10" i="118"/>
  <c r="H10" i="118" s="1"/>
  <c r="G16" i="118"/>
  <c r="H16" i="118" s="1"/>
  <c r="G13" i="116"/>
  <c r="H13" i="116" s="1"/>
  <c r="G5" i="116"/>
  <c r="H5" i="116" s="1"/>
  <c r="G15" i="116"/>
  <c r="H15" i="116" s="1"/>
  <c r="G16" i="116"/>
  <c r="H16" i="116" s="1"/>
  <c r="G7" i="116"/>
  <c r="H7" i="116" s="1"/>
  <c r="G14" i="116"/>
  <c r="H14" i="116" s="1"/>
  <c r="G4" i="116"/>
  <c r="H4" i="116" s="1"/>
  <c r="G6" i="116"/>
  <c r="H6" i="116" s="1"/>
  <c r="G12" i="116"/>
  <c r="H12" i="116" s="1"/>
  <c r="G11" i="116"/>
  <c r="H11" i="116" s="1"/>
  <c r="G10" i="116"/>
  <c r="H10" i="116" s="1"/>
  <c r="G9" i="116"/>
  <c r="H9" i="116" s="1"/>
  <c r="G3" i="116"/>
  <c r="H3" i="116" s="1"/>
  <c r="G8" i="116"/>
  <c r="H8" i="116" s="1"/>
  <c r="R11" i="127"/>
  <c r="R12" i="127" s="1"/>
  <c r="R15" i="127" s="1"/>
  <c r="N11" i="109"/>
  <c r="N12" i="109"/>
  <c r="R11" i="113"/>
  <c r="R12" i="113" s="1"/>
  <c r="R15" i="113" s="1"/>
  <c r="N7" i="109"/>
  <c r="N8" i="109"/>
  <c r="N9" i="109"/>
  <c r="N10" i="109"/>
  <c r="R11" i="118"/>
  <c r="R12" i="118" s="1"/>
  <c r="R15" i="118" s="1"/>
  <c r="R11" i="117"/>
  <c r="R11" i="116"/>
  <c r="R11" i="114"/>
  <c r="R12" i="114" s="1"/>
  <c r="R15" i="114" s="1"/>
  <c r="N9" i="111"/>
  <c r="N13" i="111"/>
  <c r="N7" i="111"/>
  <c r="N11" i="111"/>
  <c r="N15" i="111"/>
  <c r="N8" i="111"/>
  <c r="N10" i="111"/>
  <c r="N12" i="111"/>
  <c r="N14" i="111"/>
  <c r="N16" i="111"/>
  <c r="J3" i="111"/>
  <c r="J5" i="111"/>
  <c r="J7" i="111"/>
  <c r="J9" i="111"/>
  <c r="J11" i="111"/>
  <c r="J13" i="111"/>
  <c r="J15" i="111"/>
  <c r="J4" i="111"/>
  <c r="J6" i="111"/>
  <c r="J8" i="111"/>
  <c r="J10" i="111"/>
  <c r="J12" i="111"/>
  <c r="J14" i="111"/>
  <c r="J16" i="111"/>
  <c r="R10" i="111"/>
  <c r="R14" i="111" s="1"/>
  <c r="P9" i="111"/>
  <c r="R9" i="111"/>
  <c r="N7" i="110"/>
  <c r="N8" i="110"/>
  <c r="N9" i="110"/>
  <c r="N10" i="110"/>
  <c r="N11" i="110"/>
  <c r="N12" i="110"/>
  <c r="N13" i="110"/>
  <c r="N14" i="110"/>
  <c r="N16" i="110"/>
  <c r="N15" i="110"/>
  <c r="J4" i="110"/>
  <c r="J6" i="110"/>
  <c r="J8" i="110"/>
  <c r="J10" i="110"/>
  <c r="J12" i="110"/>
  <c r="J14" i="110"/>
  <c r="J16" i="110"/>
  <c r="J3" i="110"/>
  <c r="J7" i="110"/>
  <c r="J11" i="110"/>
  <c r="J5" i="110"/>
  <c r="J9" i="110"/>
  <c r="J13" i="110"/>
  <c r="J15" i="110"/>
  <c r="R10" i="110"/>
  <c r="R14" i="110" s="1"/>
  <c r="P9" i="110"/>
  <c r="R9" i="110"/>
  <c r="J4" i="109"/>
  <c r="J5" i="109"/>
  <c r="J6" i="109"/>
  <c r="J7" i="109"/>
  <c r="J8" i="109"/>
  <c r="J9" i="109"/>
  <c r="J10" i="109"/>
  <c r="J11" i="109"/>
  <c r="J12" i="109"/>
  <c r="J13" i="109"/>
  <c r="J14" i="109"/>
  <c r="J15" i="109"/>
  <c r="J16" i="109"/>
  <c r="J3" i="109"/>
  <c r="P9" i="109"/>
  <c r="R9" i="109"/>
  <c r="F16" i="108"/>
  <c r="E16" i="108"/>
  <c r="D16" i="108"/>
  <c r="C16" i="108"/>
  <c r="F15" i="108"/>
  <c r="E15" i="108"/>
  <c r="D15" i="108"/>
  <c r="C15" i="108"/>
  <c r="F14" i="108"/>
  <c r="N14" i="108" s="1"/>
  <c r="E14" i="108"/>
  <c r="D14" i="108"/>
  <c r="C14" i="108"/>
  <c r="F13" i="108"/>
  <c r="E13" i="108"/>
  <c r="D13" i="108"/>
  <c r="C13" i="108"/>
  <c r="F12" i="108"/>
  <c r="N12" i="108" s="1"/>
  <c r="E12" i="108"/>
  <c r="D12" i="108"/>
  <c r="C12" i="108"/>
  <c r="F11" i="108"/>
  <c r="E11" i="108"/>
  <c r="D11" i="108"/>
  <c r="C11" i="108"/>
  <c r="F10" i="108"/>
  <c r="N10" i="108" s="1"/>
  <c r="E10" i="108"/>
  <c r="D10" i="108"/>
  <c r="C10" i="108"/>
  <c r="F9" i="108"/>
  <c r="E9" i="108"/>
  <c r="D9" i="108"/>
  <c r="C9" i="108"/>
  <c r="F8" i="108"/>
  <c r="N8" i="108" s="1"/>
  <c r="E8" i="108"/>
  <c r="D8" i="108"/>
  <c r="C8" i="108"/>
  <c r="F7" i="108"/>
  <c r="E7" i="108"/>
  <c r="D7" i="108"/>
  <c r="C7" i="108"/>
  <c r="D6" i="108"/>
  <c r="C6" i="108"/>
  <c r="D5" i="108"/>
  <c r="C5" i="108"/>
  <c r="D4" i="108"/>
  <c r="C4" i="108"/>
  <c r="D3" i="108"/>
  <c r="C3" i="108"/>
  <c r="N16" i="108"/>
  <c r="U2" i="108"/>
  <c r="S2" i="108"/>
  <c r="F15" i="107"/>
  <c r="E15" i="107"/>
  <c r="D15" i="107"/>
  <c r="C15" i="107"/>
  <c r="F14" i="107"/>
  <c r="N14" i="107" s="1"/>
  <c r="E14" i="107"/>
  <c r="D14" i="107"/>
  <c r="J14" i="107" s="1"/>
  <c r="C14" i="107"/>
  <c r="F13" i="107"/>
  <c r="E13" i="107"/>
  <c r="D13" i="107"/>
  <c r="C13" i="107"/>
  <c r="F12" i="107"/>
  <c r="N12" i="107" s="1"/>
  <c r="E12" i="107"/>
  <c r="D12" i="107"/>
  <c r="J12" i="107" s="1"/>
  <c r="C12" i="107"/>
  <c r="F11" i="107"/>
  <c r="E11" i="107"/>
  <c r="D11" i="107"/>
  <c r="C11" i="107"/>
  <c r="F10" i="107"/>
  <c r="N10" i="107" s="1"/>
  <c r="E10" i="107"/>
  <c r="D10" i="107"/>
  <c r="J10" i="107" s="1"/>
  <c r="C10" i="107"/>
  <c r="F9" i="107"/>
  <c r="E9" i="107"/>
  <c r="D9" i="107"/>
  <c r="C9" i="107"/>
  <c r="F8" i="107"/>
  <c r="N8" i="107" s="1"/>
  <c r="E8" i="107"/>
  <c r="D8" i="107"/>
  <c r="J8" i="107" s="1"/>
  <c r="C8" i="107"/>
  <c r="F7" i="107"/>
  <c r="E7" i="107"/>
  <c r="D7" i="107"/>
  <c r="C7" i="107"/>
  <c r="D6" i="107"/>
  <c r="J6" i="107" s="1"/>
  <c r="C6" i="107"/>
  <c r="D5" i="107"/>
  <c r="C5" i="107"/>
  <c r="D4" i="107"/>
  <c r="J4" i="107" s="1"/>
  <c r="C4" i="107"/>
  <c r="D3" i="107"/>
  <c r="C3" i="107"/>
  <c r="U2" i="107"/>
  <c r="S2" i="107"/>
  <c r="F15" i="106"/>
  <c r="E15" i="106"/>
  <c r="D15" i="106"/>
  <c r="C15" i="106"/>
  <c r="F14" i="106"/>
  <c r="N14" i="106" s="1"/>
  <c r="E14" i="106"/>
  <c r="D14" i="106"/>
  <c r="C14" i="106"/>
  <c r="F13" i="106"/>
  <c r="E13" i="106"/>
  <c r="D13" i="106"/>
  <c r="C13" i="106"/>
  <c r="F12" i="106"/>
  <c r="N12" i="106" s="1"/>
  <c r="E12" i="106"/>
  <c r="D12" i="106"/>
  <c r="C12" i="106"/>
  <c r="F11" i="106"/>
  <c r="E11" i="106"/>
  <c r="D11" i="106"/>
  <c r="C11" i="106"/>
  <c r="F10" i="106"/>
  <c r="N10" i="106" s="1"/>
  <c r="E10" i="106"/>
  <c r="D10" i="106"/>
  <c r="C10" i="106"/>
  <c r="F9" i="106"/>
  <c r="E9" i="106"/>
  <c r="D9" i="106"/>
  <c r="C9" i="106"/>
  <c r="F8" i="106"/>
  <c r="N8" i="106" s="1"/>
  <c r="E8" i="106"/>
  <c r="D8" i="106"/>
  <c r="C8" i="106"/>
  <c r="F7" i="106"/>
  <c r="E7" i="106"/>
  <c r="D7" i="106"/>
  <c r="C7" i="106"/>
  <c r="D6" i="106"/>
  <c r="C6" i="106"/>
  <c r="D5" i="106"/>
  <c r="C5" i="106"/>
  <c r="D4" i="106"/>
  <c r="C4" i="106"/>
  <c r="D3" i="106"/>
  <c r="C3" i="106"/>
  <c r="U2" i="106"/>
  <c r="S2" i="106"/>
  <c r="F15" i="105"/>
  <c r="E15" i="105"/>
  <c r="D15" i="105"/>
  <c r="C15" i="105"/>
  <c r="F14" i="105"/>
  <c r="N14" i="105" s="1"/>
  <c r="E14" i="105"/>
  <c r="D14" i="105"/>
  <c r="C14" i="105"/>
  <c r="F13" i="105"/>
  <c r="E13" i="105"/>
  <c r="D13" i="105"/>
  <c r="C13" i="105"/>
  <c r="F12" i="105"/>
  <c r="N12" i="105" s="1"/>
  <c r="E12" i="105"/>
  <c r="D12" i="105"/>
  <c r="C12" i="105"/>
  <c r="F11" i="105"/>
  <c r="E11" i="105"/>
  <c r="D11" i="105"/>
  <c r="C11" i="105"/>
  <c r="F10" i="105"/>
  <c r="N10" i="105" s="1"/>
  <c r="E10" i="105"/>
  <c r="D10" i="105"/>
  <c r="C10" i="105"/>
  <c r="F9" i="105"/>
  <c r="E9" i="105"/>
  <c r="D9" i="105"/>
  <c r="C9" i="105"/>
  <c r="F8" i="105"/>
  <c r="N8" i="105" s="1"/>
  <c r="E8" i="105"/>
  <c r="D8" i="105"/>
  <c r="C8" i="105"/>
  <c r="F7" i="105"/>
  <c r="E7" i="105"/>
  <c r="D7" i="105"/>
  <c r="C7" i="105"/>
  <c r="D6" i="105"/>
  <c r="C6" i="105"/>
  <c r="D5" i="105"/>
  <c r="C5" i="105"/>
  <c r="D4" i="105"/>
  <c r="C4" i="105"/>
  <c r="D3" i="105"/>
  <c r="C3" i="105"/>
  <c r="U2" i="105"/>
  <c r="S2" i="105"/>
  <c r="V4" i="104"/>
  <c r="V3" i="104"/>
  <c r="T4" i="104"/>
  <c r="T3" i="104"/>
  <c r="D14" i="104"/>
  <c r="J14" i="104" s="1"/>
  <c r="C14" i="104"/>
  <c r="D13" i="104"/>
  <c r="C13" i="104"/>
  <c r="D12" i="104"/>
  <c r="C12" i="104"/>
  <c r="D11" i="104"/>
  <c r="C11" i="104"/>
  <c r="D10" i="104"/>
  <c r="C10" i="104"/>
  <c r="D9" i="104"/>
  <c r="C9" i="104"/>
  <c r="D8" i="104"/>
  <c r="C8" i="104"/>
  <c r="D7" i="104"/>
  <c r="C7" i="104"/>
  <c r="D6" i="104"/>
  <c r="J6" i="104" s="1"/>
  <c r="C6" i="104"/>
  <c r="D5" i="104"/>
  <c r="C5" i="104"/>
  <c r="D4" i="104"/>
  <c r="C4" i="104"/>
  <c r="D3" i="104"/>
  <c r="C3" i="104"/>
  <c r="U2" i="104"/>
  <c r="S2" i="104"/>
  <c r="V4" i="103"/>
  <c r="V3" i="103"/>
  <c r="T4" i="103"/>
  <c r="T3" i="103"/>
  <c r="D14" i="103"/>
  <c r="J14" i="103" s="1"/>
  <c r="C14" i="103"/>
  <c r="D13" i="103"/>
  <c r="C13" i="103"/>
  <c r="D12" i="103"/>
  <c r="C12" i="103"/>
  <c r="D11" i="103"/>
  <c r="C11" i="103"/>
  <c r="D10" i="103"/>
  <c r="C10" i="103"/>
  <c r="D9" i="103"/>
  <c r="C9" i="103"/>
  <c r="D8" i="103"/>
  <c r="C8" i="103"/>
  <c r="D7" i="103"/>
  <c r="C7" i="103"/>
  <c r="D6" i="103"/>
  <c r="C6" i="103"/>
  <c r="D5" i="103"/>
  <c r="C5" i="103"/>
  <c r="D4" i="103"/>
  <c r="C4" i="103"/>
  <c r="D3" i="103"/>
  <c r="C3" i="103"/>
  <c r="U2" i="103"/>
  <c r="S2" i="103"/>
  <c r="K11" i="31"/>
  <c r="J10" i="31"/>
  <c r="K10" i="31"/>
  <c r="L18" i="31"/>
  <c r="J11" i="31"/>
  <c r="H18" i="31"/>
  <c r="K18" i="31"/>
  <c r="J18" i="31"/>
  <c r="M18" i="31"/>
  <c r="I18" i="31"/>
  <c r="P11" i="128" l="1"/>
  <c r="P13" i="128" s="1" a="1"/>
  <c r="P13" i="128" s="1"/>
  <c r="R10" i="108"/>
  <c r="R14" i="108" s="1"/>
  <c r="P13" i="136" a="1"/>
  <c r="P13" i="136" s="1"/>
  <c r="B18" i="31"/>
  <c r="D18" i="31"/>
  <c r="A18" i="31"/>
  <c r="E18" i="31"/>
  <c r="C18" i="31"/>
  <c r="G20" i="31"/>
  <c r="G4" i="110"/>
  <c r="H4" i="110" s="1"/>
  <c r="G16" i="110"/>
  <c r="H16" i="110" s="1"/>
  <c r="P10" i="108"/>
  <c r="P14" i="108" s="1"/>
  <c r="P11" i="117"/>
  <c r="P12" i="117" s="1"/>
  <c r="P15" i="117" s="1"/>
  <c r="P13" i="140" a="1"/>
  <c r="P13" i="140" s="1"/>
  <c r="P11" i="126"/>
  <c r="P12" i="126" s="1"/>
  <c r="P15" i="126" s="1"/>
  <c r="C11" i="31"/>
  <c r="C10" i="31"/>
  <c r="B11" i="31"/>
  <c r="B10" i="31"/>
  <c r="M10" i="103"/>
  <c r="M9" i="103"/>
  <c r="M8" i="103"/>
  <c r="M7" i="103"/>
  <c r="M13" i="103"/>
  <c r="M6" i="103"/>
  <c r="M5" i="103"/>
  <c r="M4" i="103"/>
  <c r="M14" i="103"/>
  <c r="M11" i="103"/>
  <c r="M3" i="103"/>
  <c r="M16" i="103"/>
  <c r="M15" i="103"/>
  <c r="M12" i="103"/>
  <c r="M14" i="104"/>
  <c r="M13" i="104"/>
  <c r="M12" i="104"/>
  <c r="M3" i="104"/>
  <c r="M15" i="104"/>
  <c r="M10" i="104"/>
  <c r="M9" i="104"/>
  <c r="M8" i="104"/>
  <c r="M16" i="104"/>
  <c r="M11" i="104"/>
  <c r="M6" i="104"/>
  <c r="M5" i="104"/>
  <c r="M4" i="104"/>
  <c r="M7" i="104"/>
  <c r="P11" i="123"/>
  <c r="P12" i="123" s="1"/>
  <c r="P15" i="123" s="1"/>
  <c r="P11" i="120"/>
  <c r="P12" i="120" s="1"/>
  <c r="P15" i="120" s="1"/>
  <c r="R13" i="120" a="1"/>
  <c r="R13" i="120" s="1"/>
  <c r="G15" i="110"/>
  <c r="H15" i="110" s="1"/>
  <c r="G6" i="110"/>
  <c r="H6" i="110" s="1"/>
  <c r="G5" i="110"/>
  <c r="H5" i="110" s="1"/>
  <c r="G3" i="110"/>
  <c r="H3" i="110" s="1"/>
  <c r="G8" i="110"/>
  <c r="H8" i="110" s="1"/>
  <c r="G10" i="110"/>
  <c r="H10" i="110" s="1"/>
  <c r="G11" i="110"/>
  <c r="H11" i="110" s="1"/>
  <c r="G7" i="110"/>
  <c r="H7" i="110" s="1"/>
  <c r="G13" i="110"/>
  <c r="H13" i="110" s="1"/>
  <c r="G9" i="110"/>
  <c r="H9" i="110" s="1"/>
  <c r="P7" i="108" a="1"/>
  <c r="P7" i="108" s="1"/>
  <c r="G16" i="108" s="1"/>
  <c r="H16" i="108" s="1"/>
  <c r="J3" i="107"/>
  <c r="J3" i="108"/>
  <c r="R13" i="115" a="1"/>
  <c r="R13" i="115" s="1"/>
  <c r="P15" i="141"/>
  <c r="J5" i="107"/>
  <c r="J7" i="107"/>
  <c r="J9" i="107"/>
  <c r="J11" i="107"/>
  <c r="J13" i="107"/>
  <c r="J15" i="107"/>
  <c r="R13" i="125" a="1"/>
  <c r="R13" i="125" s="1"/>
  <c r="R13" i="124" a="1"/>
  <c r="R13" i="124" s="1"/>
  <c r="R13" i="121" a="1"/>
  <c r="R13" i="121" s="1"/>
  <c r="R13" i="122" a="1"/>
  <c r="R13" i="122" s="1"/>
  <c r="P13" i="130" a="1"/>
  <c r="P13" i="130" s="1"/>
  <c r="P13" i="124" a="1"/>
  <c r="P13" i="124" s="1"/>
  <c r="R13" i="112" a="1"/>
  <c r="R13" i="112" s="1"/>
  <c r="P13" i="121" a="1"/>
  <c r="P13" i="121" s="1"/>
  <c r="P13" i="125" a="1"/>
  <c r="P13" i="125" s="1"/>
  <c r="R13" i="128" a="1"/>
  <c r="R13" i="128" s="1"/>
  <c r="P12" i="128"/>
  <c r="P15" i="128" s="1"/>
  <c r="J8" i="106"/>
  <c r="R13" i="130" a="1"/>
  <c r="R13" i="130" s="1"/>
  <c r="J4" i="108"/>
  <c r="J6" i="108"/>
  <c r="J8" i="108"/>
  <c r="J10" i="108"/>
  <c r="J12" i="108"/>
  <c r="J14" i="108"/>
  <c r="J16" i="108"/>
  <c r="R13" i="127" a="1"/>
  <c r="R13" i="127" s="1"/>
  <c r="R13" i="126" a="1"/>
  <c r="R13" i="126" s="1"/>
  <c r="P11" i="113"/>
  <c r="P12" i="113" s="1"/>
  <c r="P15" i="113" s="1"/>
  <c r="N7" i="107"/>
  <c r="N9" i="107"/>
  <c r="N11" i="107"/>
  <c r="N13" i="107"/>
  <c r="N15" i="107"/>
  <c r="J5" i="108"/>
  <c r="J7" i="108"/>
  <c r="J9" i="108"/>
  <c r="J11" i="108"/>
  <c r="J13" i="108"/>
  <c r="J15" i="108"/>
  <c r="R13" i="119" a="1"/>
  <c r="R13" i="119" s="1"/>
  <c r="P13" i="119" a="1"/>
  <c r="P13" i="119" s="1"/>
  <c r="P13" i="122" a="1"/>
  <c r="P13" i="122" s="1"/>
  <c r="J3" i="105"/>
  <c r="J5" i="105"/>
  <c r="J7" i="105"/>
  <c r="J9" i="105"/>
  <c r="J11" i="105"/>
  <c r="J13" i="105"/>
  <c r="J15" i="105"/>
  <c r="P13" i="112" a="1"/>
  <c r="P13" i="112" s="1"/>
  <c r="P11" i="116"/>
  <c r="P12" i="116" s="1"/>
  <c r="P15" i="116" s="1"/>
  <c r="N7" i="105"/>
  <c r="N9" i="105"/>
  <c r="N11" i="105"/>
  <c r="N13" i="105"/>
  <c r="N15" i="105"/>
  <c r="J4" i="105"/>
  <c r="J6" i="105"/>
  <c r="J8" i="105"/>
  <c r="J10" i="105"/>
  <c r="J12" i="105"/>
  <c r="J14" i="105"/>
  <c r="N9" i="106"/>
  <c r="N13" i="106"/>
  <c r="N7" i="108"/>
  <c r="N9" i="108"/>
  <c r="N11" i="108"/>
  <c r="N13" i="108"/>
  <c r="N15" i="108"/>
  <c r="P11" i="127"/>
  <c r="P12" i="127" s="1"/>
  <c r="P15" i="127" s="1"/>
  <c r="R13" i="123" a="1"/>
  <c r="R13" i="123" s="1"/>
  <c r="K16" i="103"/>
  <c r="K12" i="103"/>
  <c r="K8" i="103"/>
  <c r="K4" i="103"/>
  <c r="K14" i="103"/>
  <c r="K10" i="103"/>
  <c r="K6" i="103"/>
  <c r="K9" i="103"/>
  <c r="K13" i="103"/>
  <c r="K5" i="103"/>
  <c r="K3" i="103"/>
  <c r="K7" i="103"/>
  <c r="K15" i="103"/>
  <c r="K11" i="103"/>
  <c r="P13" i="115" a="1"/>
  <c r="P13" i="115" s="1"/>
  <c r="K13" i="104"/>
  <c r="K9" i="104"/>
  <c r="K5" i="104"/>
  <c r="K15" i="104"/>
  <c r="K11" i="104"/>
  <c r="K7" i="104"/>
  <c r="K14" i="104"/>
  <c r="K6" i="104"/>
  <c r="K10" i="104"/>
  <c r="K4" i="104"/>
  <c r="K3" i="104"/>
  <c r="K16" i="104"/>
  <c r="K12" i="104"/>
  <c r="K8" i="104"/>
  <c r="P11" i="118"/>
  <c r="P13" i="126" a="1"/>
  <c r="P13" i="126" s="1"/>
  <c r="P11" i="114"/>
  <c r="G13" i="109"/>
  <c r="H13" i="109" s="1"/>
  <c r="G9" i="109"/>
  <c r="H9" i="109" s="1"/>
  <c r="G3" i="109"/>
  <c r="H3" i="109" s="1"/>
  <c r="G4" i="109"/>
  <c r="H4" i="109" s="1"/>
  <c r="G7" i="109"/>
  <c r="H7" i="109" s="1"/>
  <c r="G8" i="109"/>
  <c r="H8" i="109" s="1"/>
  <c r="G12" i="109"/>
  <c r="H12" i="109" s="1"/>
  <c r="G11" i="109"/>
  <c r="H11" i="109" s="1"/>
  <c r="G5" i="109"/>
  <c r="H5" i="109" s="1"/>
  <c r="G15" i="109"/>
  <c r="H15" i="109" s="1"/>
  <c r="G16" i="109"/>
  <c r="H16" i="109" s="1"/>
  <c r="G14" i="109"/>
  <c r="H14" i="109" s="1"/>
  <c r="G10" i="109"/>
  <c r="H10" i="109" s="1"/>
  <c r="G6" i="109"/>
  <c r="H6" i="109" s="1"/>
  <c r="G14" i="111"/>
  <c r="H14" i="111" s="1"/>
  <c r="G13" i="111"/>
  <c r="H13" i="111" s="1"/>
  <c r="G3" i="111"/>
  <c r="H3" i="111" s="1"/>
  <c r="G11" i="111"/>
  <c r="H11" i="111" s="1"/>
  <c r="G5" i="111"/>
  <c r="H5" i="111" s="1"/>
  <c r="G15" i="111"/>
  <c r="H15" i="111" s="1"/>
  <c r="G9" i="111"/>
  <c r="H9" i="111" s="1"/>
  <c r="G7" i="111"/>
  <c r="H7" i="111" s="1"/>
  <c r="G10" i="111"/>
  <c r="H10" i="111" s="1"/>
  <c r="G12" i="111"/>
  <c r="H12" i="111" s="1"/>
  <c r="G6" i="111"/>
  <c r="H6" i="111" s="1"/>
  <c r="G8" i="111"/>
  <c r="H8" i="111" s="1"/>
  <c r="G4" i="111"/>
  <c r="H4" i="111" s="1"/>
  <c r="G16" i="111"/>
  <c r="H16" i="111" s="1"/>
  <c r="J12" i="106"/>
  <c r="J6" i="106"/>
  <c r="J10" i="106"/>
  <c r="J14" i="106"/>
  <c r="J5" i="103"/>
  <c r="J4" i="106"/>
  <c r="J6" i="103"/>
  <c r="J9" i="103"/>
  <c r="J10" i="103"/>
  <c r="J13" i="103"/>
  <c r="N7" i="106"/>
  <c r="N11" i="106"/>
  <c r="N15" i="106"/>
  <c r="J8" i="104"/>
  <c r="J3" i="103"/>
  <c r="J7" i="103"/>
  <c r="J11" i="103"/>
  <c r="J4" i="104"/>
  <c r="J12" i="104"/>
  <c r="R13" i="113" a="1"/>
  <c r="R13" i="113" s="1"/>
  <c r="J4" i="103"/>
  <c r="J8" i="103"/>
  <c r="J12" i="103"/>
  <c r="J10" i="104"/>
  <c r="R13" i="118" a="1"/>
  <c r="R13" i="118" s="1"/>
  <c r="R12" i="117"/>
  <c r="R15" i="117" s="1"/>
  <c r="R13" i="117" a="1"/>
  <c r="R13" i="117" s="1"/>
  <c r="R12" i="116"/>
  <c r="R15" i="116" s="1"/>
  <c r="R13" i="116" a="1"/>
  <c r="R13" i="116" s="1"/>
  <c r="R13" i="114" a="1"/>
  <c r="R13" i="114" s="1"/>
  <c r="R11" i="111"/>
  <c r="R11" i="110"/>
  <c r="R13" i="110" s="1" a="1"/>
  <c r="R11" i="109"/>
  <c r="R12" i="109" s="1"/>
  <c r="R15" i="109" s="1"/>
  <c r="P9" i="108"/>
  <c r="R9" i="108"/>
  <c r="J7" i="106"/>
  <c r="J15" i="106"/>
  <c r="J9" i="106"/>
  <c r="J3" i="106"/>
  <c r="J5" i="106"/>
  <c r="J11" i="106"/>
  <c r="J13" i="106"/>
  <c r="J3" i="104"/>
  <c r="J5" i="104"/>
  <c r="J7" i="104"/>
  <c r="J9" i="104"/>
  <c r="J11" i="104"/>
  <c r="J13" i="104"/>
  <c r="V4" i="102"/>
  <c r="V3" i="102"/>
  <c r="T4" i="102"/>
  <c r="T3" i="102"/>
  <c r="D14" i="102"/>
  <c r="J14" i="102" s="1"/>
  <c r="C14" i="102"/>
  <c r="D13" i="102"/>
  <c r="C13" i="102"/>
  <c r="D12" i="102"/>
  <c r="C12" i="102"/>
  <c r="D11" i="102"/>
  <c r="C11" i="102"/>
  <c r="D10" i="102"/>
  <c r="J10" i="102" s="1"/>
  <c r="C10" i="102"/>
  <c r="D9" i="102"/>
  <c r="C9" i="102"/>
  <c r="D8" i="102"/>
  <c r="C8" i="102"/>
  <c r="D7" i="102"/>
  <c r="C7" i="102"/>
  <c r="D6" i="102"/>
  <c r="C6" i="102"/>
  <c r="D5" i="102"/>
  <c r="C5" i="102"/>
  <c r="D4" i="102"/>
  <c r="C4" i="102"/>
  <c r="D3" i="102"/>
  <c r="C3" i="102"/>
  <c r="J6" i="102"/>
  <c r="U2" i="102"/>
  <c r="S2" i="102"/>
  <c r="V4" i="101"/>
  <c r="V3" i="101"/>
  <c r="T4" i="101"/>
  <c r="T3" i="101"/>
  <c r="D14" i="101"/>
  <c r="J14" i="101" s="1"/>
  <c r="C14" i="101"/>
  <c r="D13" i="101"/>
  <c r="C13" i="101"/>
  <c r="D12" i="101"/>
  <c r="C12" i="101"/>
  <c r="D11" i="101"/>
  <c r="C11" i="101"/>
  <c r="D10" i="101"/>
  <c r="C10" i="101"/>
  <c r="D9" i="101"/>
  <c r="C9" i="101"/>
  <c r="D8" i="101"/>
  <c r="C8" i="101"/>
  <c r="D7" i="101"/>
  <c r="C7" i="101"/>
  <c r="D6" i="101"/>
  <c r="J6" i="101" s="1"/>
  <c r="C6" i="101"/>
  <c r="D5" i="101"/>
  <c r="C5" i="101"/>
  <c r="D4" i="101"/>
  <c r="C4" i="101"/>
  <c r="D3" i="101"/>
  <c r="C3" i="101"/>
  <c r="U2" i="101"/>
  <c r="S2" i="101"/>
  <c r="K9" i="31"/>
  <c r="K8" i="31"/>
  <c r="H19" i="31"/>
  <c r="I19" i="31"/>
  <c r="J9" i="31"/>
  <c r="J19" i="31"/>
  <c r="K19" i="31"/>
  <c r="J8" i="31"/>
  <c r="L19" i="31"/>
  <c r="M19" i="31"/>
  <c r="G13" i="108" l="1"/>
  <c r="H13" i="108" s="1"/>
  <c r="G8" i="108"/>
  <c r="H8" i="108" s="1"/>
  <c r="G14" i="108"/>
  <c r="H14" i="108" s="1"/>
  <c r="G7" i="108"/>
  <c r="H7" i="108" s="1"/>
  <c r="P13" i="123" a="1"/>
  <c r="P13" i="123" s="1"/>
  <c r="P13" i="120" a="1"/>
  <c r="P13" i="120" s="1"/>
  <c r="E19" i="31"/>
  <c r="A19" i="31"/>
  <c r="B19" i="31"/>
  <c r="C19" i="31"/>
  <c r="D19" i="31"/>
  <c r="G21" i="31"/>
  <c r="P13" i="117" a="1"/>
  <c r="P13" i="117" s="1"/>
  <c r="B8" i="31"/>
  <c r="C9" i="31"/>
  <c r="C8" i="31"/>
  <c r="B9" i="31"/>
  <c r="M16" i="102"/>
  <c r="M15" i="102"/>
  <c r="M10" i="102"/>
  <c r="M5" i="102"/>
  <c r="M13" i="102"/>
  <c r="M12" i="102"/>
  <c r="M11" i="102"/>
  <c r="M6" i="102"/>
  <c r="M14" i="102"/>
  <c r="M9" i="102"/>
  <c r="M8" i="102"/>
  <c r="M7" i="102"/>
  <c r="M3" i="102"/>
  <c r="M4" i="102"/>
  <c r="M12" i="101"/>
  <c r="M11" i="101"/>
  <c r="M6" i="101"/>
  <c r="M5" i="101"/>
  <c r="M10" i="101"/>
  <c r="M8" i="101"/>
  <c r="M7" i="101"/>
  <c r="M3" i="101"/>
  <c r="M16" i="101"/>
  <c r="M9" i="101"/>
  <c r="M4" i="101"/>
  <c r="M14" i="101"/>
  <c r="M13" i="101"/>
  <c r="M15" i="101"/>
  <c r="P11" i="110"/>
  <c r="P12" i="110" s="1"/>
  <c r="P15" i="110" s="1"/>
  <c r="G15" i="108"/>
  <c r="H15" i="108" s="1"/>
  <c r="G9" i="108"/>
  <c r="H9" i="108" s="1"/>
  <c r="G4" i="108"/>
  <c r="H4" i="108" s="1"/>
  <c r="G12" i="108"/>
  <c r="H12" i="108" s="1"/>
  <c r="G5" i="108"/>
  <c r="H5" i="108" s="1"/>
  <c r="G11" i="108"/>
  <c r="H11" i="108" s="1"/>
  <c r="G10" i="108"/>
  <c r="H10" i="108" s="1"/>
  <c r="G6" i="108"/>
  <c r="H6" i="108" s="1"/>
  <c r="G3" i="108"/>
  <c r="H3" i="108" s="1"/>
  <c r="P13" i="113" a="1"/>
  <c r="P13" i="113" s="1"/>
  <c r="R11" i="108"/>
  <c r="R12" i="108" s="1"/>
  <c r="R15" i="108" s="1"/>
  <c r="J4" i="101"/>
  <c r="J8" i="101"/>
  <c r="J9" i="101"/>
  <c r="J11" i="101"/>
  <c r="P13" i="127" a="1"/>
  <c r="P13" i="127" s="1"/>
  <c r="P13" i="116" a="1"/>
  <c r="P13" i="116" s="1"/>
  <c r="P11" i="109"/>
  <c r="P12" i="114"/>
  <c r="P15" i="114" s="1"/>
  <c r="P13" i="114" a="1"/>
  <c r="P13" i="114" s="1"/>
  <c r="K3" i="106"/>
  <c r="K5" i="106"/>
  <c r="K11" i="106"/>
  <c r="L11" i="106" s="1"/>
  <c r="K6" i="106"/>
  <c r="K4" i="106"/>
  <c r="K9" i="106"/>
  <c r="L9" i="106" s="1"/>
  <c r="K14" i="106"/>
  <c r="L14" i="106" s="1"/>
  <c r="K13" i="106"/>
  <c r="L13" i="106" s="1"/>
  <c r="K16" i="106"/>
  <c r="K7" i="106"/>
  <c r="L7" i="106" s="1"/>
  <c r="K12" i="106"/>
  <c r="L12" i="106" s="1"/>
  <c r="K15" i="106"/>
  <c r="L15" i="106" s="1"/>
  <c r="K8" i="106"/>
  <c r="L8" i="106" s="1"/>
  <c r="K10" i="106"/>
  <c r="L10" i="106" s="1"/>
  <c r="K14" i="101"/>
  <c r="K10" i="101"/>
  <c r="K6" i="101"/>
  <c r="K16" i="101"/>
  <c r="K12" i="101"/>
  <c r="K8" i="101"/>
  <c r="K4" i="101"/>
  <c r="K15" i="101"/>
  <c r="K7" i="101"/>
  <c r="K3" i="101"/>
  <c r="K11" i="101"/>
  <c r="K13" i="101"/>
  <c r="K9" i="101"/>
  <c r="K5" i="101"/>
  <c r="P11" i="111"/>
  <c r="P13" i="118" a="1"/>
  <c r="P13" i="118" s="1"/>
  <c r="P12" i="118"/>
  <c r="P15" i="118" s="1"/>
  <c r="J12" i="101"/>
  <c r="J5" i="102"/>
  <c r="J9" i="102"/>
  <c r="J13" i="102"/>
  <c r="K15" i="102"/>
  <c r="K11" i="102"/>
  <c r="K7" i="102"/>
  <c r="K13" i="102"/>
  <c r="K9" i="102"/>
  <c r="K5" i="102"/>
  <c r="K12" i="102"/>
  <c r="K4" i="102"/>
  <c r="K16" i="102"/>
  <c r="K8" i="102"/>
  <c r="K10" i="102"/>
  <c r="K6" i="102"/>
  <c r="K14" i="102"/>
  <c r="K3" i="102"/>
  <c r="J3" i="101"/>
  <c r="J7" i="101"/>
  <c r="J10" i="101"/>
  <c r="J13" i="101"/>
  <c r="J3" i="102"/>
  <c r="J7" i="102"/>
  <c r="J11" i="102"/>
  <c r="J4" i="102"/>
  <c r="J8" i="102"/>
  <c r="J12" i="102"/>
  <c r="J5" i="101"/>
  <c r="R13" i="111" a="1"/>
  <c r="R13" i="111" s="1"/>
  <c r="R12" i="111"/>
  <c r="R15" i="111" s="1"/>
  <c r="R13" i="110"/>
  <c r="R12" i="110"/>
  <c r="R15" i="110" s="1"/>
  <c r="R13" i="109" a="1"/>
  <c r="R13" i="109" s="1"/>
  <c r="F15" i="100"/>
  <c r="E15" i="100"/>
  <c r="D15" i="100"/>
  <c r="C15" i="100"/>
  <c r="F14" i="100"/>
  <c r="N14" i="100" s="1"/>
  <c r="E14" i="100"/>
  <c r="D14" i="100"/>
  <c r="C14" i="100"/>
  <c r="F13" i="100"/>
  <c r="E13" i="100"/>
  <c r="D13" i="100"/>
  <c r="C13" i="100"/>
  <c r="F12" i="100"/>
  <c r="N12" i="100" s="1"/>
  <c r="E12" i="100"/>
  <c r="D12" i="100"/>
  <c r="C12" i="100"/>
  <c r="F11" i="100"/>
  <c r="E11" i="100"/>
  <c r="D11" i="100"/>
  <c r="C11" i="100"/>
  <c r="F10" i="100"/>
  <c r="N10" i="100" s="1"/>
  <c r="E10" i="100"/>
  <c r="D10" i="100"/>
  <c r="C10" i="100"/>
  <c r="F9" i="100"/>
  <c r="E9" i="100"/>
  <c r="D9" i="100"/>
  <c r="C9" i="100"/>
  <c r="F8" i="100"/>
  <c r="N8" i="100" s="1"/>
  <c r="E8" i="100"/>
  <c r="D8" i="100"/>
  <c r="C8" i="100"/>
  <c r="F7" i="100"/>
  <c r="E7" i="100"/>
  <c r="D7" i="100"/>
  <c r="C7" i="100"/>
  <c r="D6" i="100"/>
  <c r="C6" i="100"/>
  <c r="D5" i="100"/>
  <c r="C5" i="100"/>
  <c r="D4" i="100"/>
  <c r="C4" i="100"/>
  <c r="D3" i="100"/>
  <c r="C3" i="100"/>
  <c r="U2" i="100"/>
  <c r="S2" i="100"/>
  <c r="F15" i="99"/>
  <c r="E15" i="99"/>
  <c r="D15" i="99"/>
  <c r="C15" i="99"/>
  <c r="F14" i="99"/>
  <c r="N14" i="99" s="1"/>
  <c r="E14" i="99"/>
  <c r="D14" i="99"/>
  <c r="C14" i="99"/>
  <c r="F13" i="99"/>
  <c r="E13" i="99"/>
  <c r="D13" i="99"/>
  <c r="C13" i="99"/>
  <c r="F12" i="99"/>
  <c r="N12" i="99" s="1"/>
  <c r="E12" i="99"/>
  <c r="D12" i="99"/>
  <c r="C12" i="99"/>
  <c r="F11" i="99"/>
  <c r="E11" i="99"/>
  <c r="D11" i="99"/>
  <c r="C11" i="99"/>
  <c r="F10" i="99"/>
  <c r="E10" i="99"/>
  <c r="D10" i="99"/>
  <c r="C10" i="99"/>
  <c r="F9" i="99"/>
  <c r="E9" i="99"/>
  <c r="D9" i="99"/>
  <c r="C9" i="99"/>
  <c r="F8" i="99"/>
  <c r="N8" i="99" s="1"/>
  <c r="E8" i="99"/>
  <c r="D8" i="99"/>
  <c r="C8" i="99"/>
  <c r="F7" i="99"/>
  <c r="E7" i="99"/>
  <c r="D7" i="99"/>
  <c r="C7" i="99"/>
  <c r="D6" i="99"/>
  <c r="C6" i="99"/>
  <c r="D5" i="99"/>
  <c r="C5" i="99"/>
  <c r="D4" i="99"/>
  <c r="C4" i="99"/>
  <c r="D3" i="99"/>
  <c r="J3" i="99" s="1"/>
  <c r="C3" i="99"/>
  <c r="N10" i="99"/>
  <c r="U2" i="99"/>
  <c r="S2" i="99"/>
  <c r="F15" i="98"/>
  <c r="E15" i="98"/>
  <c r="D15" i="98"/>
  <c r="J15" i="98" s="1"/>
  <c r="C15" i="98"/>
  <c r="F14" i="98"/>
  <c r="N14" i="98" s="1"/>
  <c r="E14" i="98"/>
  <c r="D14" i="98"/>
  <c r="C14" i="98"/>
  <c r="F13" i="98"/>
  <c r="E13" i="98"/>
  <c r="D13" i="98"/>
  <c r="J13" i="98" s="1"/>
  <c r="C13" i="98"/>
  <c r="F12" i="98"/>
  <c r="N12" i="98" s="1"/>
  <c r="E12" i="98"/>
  <c r="D12" i="98"/>
  <c r="C12" i="98"/>
  <c r="F11" i="98"/>
  <c r="E11" i="98"/>
  <c r="D11" i="98"/>
  <c r="J11" i="98" s="1"/>
  <c r="C11" i="98"/>
  <c r="F10" i="98"/>
  <c r="N10" i="98" s="1"/>
  <c r="E10" i="98"/>
  <c r="D10" i="98"/>
  <c r="C10" i="98"/>
  <c r="F9" i="98"/>
  <c r="E9" i="98"/>
  <c r="D9" i="98"/>
  <c r="J9" i="98" s="1"/>
  <c r="C9" i="98"/>
  <c r="F8" i="98"/>
  <c r="N8" i="98" s="1"/>
  <c r="E8" i="98"/>
  <c r="D8" i="98"/>
  <c r="C8" i="98"/>
  <c r="F7" i="98"/>
  <c r="E7" i="98"/>
  <c r="D7" i="98"/>
  <c r="J7" i="98" s="1"/>
  <c r="C7" i="98"/>
  <c r="D6" i="98"/>
  <c r="C6" i="98"/>
  <c r="D5" i="98"/>
  <c r="J5" i="98" s="1"/>
  <c r="C5" i="98"/>
  <c r="D4" i="98"/>
  <c r="C4" i="98"/>
  <c r="D3" i="98"/>
  <c r="J3" i="98" s="1"/>
  <c r="C3" i="98"/>
  <c r="U2" i="98"/>
  <c r="S2" i="98"/>
  <c r="V4" i="97"/>
  <c r="V3" i="97"/>
  <c r="T4" i="97"/>
  <c r="T3" i="97"/>
  <c r="D14" i="97"/>
  <c r="C14" i="97"/>
  <c r="D13" i="97"/>
  <c r="C13" i="97"/>
  <c r="D12" i="97"/>
  <c r="C12" i="97"/>
  <c r="D11" i="97"/>
  <c r="C11" i="97"/>
  <c r="D10" i="97"/>
  <c r="C10" i="97"/>
  <c r="D9" i="97"/>
  <c r="C9" i="97"/>
  <c r="D8" i="97"/>
  <c r="C8" i="97"/>
  <c r="D7" i="97"/>
  <c r="C7" i="97"/>
  <c r="D6" i="97"/>
  <c r="J6" i="97" s="1"/>
  <c r="C6" i="97"/>
  <c r="D5" i="97"/>
  <c r="C5" i="97"/>
  <c r="D4" i="97"/>
  <c r="C4" i="97"/>
  <c r="D3" i="97"/>
  <c r="C3" i="97"/>
  <c r="J14" i="97"/>
  <c r="U2" i="97"/>
  <c r="S2" i="97"/>
  <c r="V4" i="96"/>
  <c r="V3" i="96"/>
  <c r="T4" i="96"/>
  <c r="T3" i="96"/>
  <c r="D14" i="96"/>
  <c r="C14" i="96"/>
  <c r="D13" i="96"/>
  <c r="C13" i="96"/>
  <c r="D12" i="96"/>
  <c r="C12" i="96"/>
  <c r="D11" i="96"/>
  <c r="C11" i="96"/>
  <c r="D10" i="96"/>
  <c r="C10" i="96"/>
  <c r="D9" i="96"/>
  <c r="C9" i="96"/>
  <c r="D8" i="96"/>
  <c r="C8" i="96"/>
  <c r="D7" i="96"/>
  <c r="C7" i="96"/>
  <c r="D6" i="96"/>
  <c r="C6" i="96"/>
  <c r="D5" i="96"/>
  <c r="C5" i="96"/>
  <c r="D4" i="96"/>
  <c r="C4" i="96"/>
  <c r="D3" i="96"/>
  <c r="C3" i="96"/>
  <c r="U2" i="96"/>
  <c r="S2" i="96"/>
  <c r="F15" i="95"/>
  <c r="E15" i="95"/>
  <c r="F14" i="95"/>
  <c r="E14" i="95"/>
  <c r="D14" i="95"/>
  <c r="C14" i="95"/>
  <c r="F13" i="95"/>
  <c r="E13" i="95"/>
  <c r="D13" i="95"/>
  <c r="C13" i="95"/>
  <c r="F12" i="95"/>
  <c r="E12" i="95"/>
  <c r="D12" i="95"/>
  <c r="C12" i="95"/>
  <c r="F11" i="95"/>
  <c r="E11" i="95"/>
  <c r="D11" i="95"/>
  <c r="C11" i="95"/>
  <c r="F10" i="95"/>
  <c r="E10" i="95"/>
  <c r="D10" i="95"/>
  <c r="C10" i="95"/>
  <c r="F9" i="95"/>
  <c r="E9" i="95"/>
  <c r="D9" i="95"/>
  <c r="C9" i="95"/>
  <c r="F8" i="95"/>
  <c r="E8" i="95"/>
  <c r="D8" i="95"/>
  <c r="C8" i="95"/>
  <c r="F7" i="95"/>
  <c r="E7" i="95"/>
  <c r="D7" i="95"/>
  <c r="C7" i="95"/>
  <c r="D6" i="95"/>
  <c r="C6" i="95"/>
  <c r="D5" i="95"/>
  <c r="C5" i="95"/>
  <c r="D4" i="95"/>
  <c r="C4" i="95"/>
  <c r="D3" i="95"/>
  <c r="C3" i="95"/>
  <c r="U2" i="95"/>
  <c r="S2" i="95"/>
  <c r="L20" i="31"/>
  <c r="K20" i="31"/>
  <c r="M20" i="31"/>
  <c r="J20" i="31"/>
  <c r="J3" i="31"/>
  <c r="K4" i="31"/>
  <c r="H20" i="31"/>
  <c r="J4" i="31"/>
  <c r="K3" i="31"/>
  <c r="I20" i="31"/>
  <c r="P13" i="110" l="1" a="1"/>
  <c r="P13" i="110" s="1"/>
  <c r="D20" i="31"/>
  <c r="C20" i="31"/>
  <c r="E20" i="31"/>
  <c r="B20" i="31"/>
  <c r="A20" i="31"/>
  <c r="G22" i="31"/>
  <c r="B4" i="31"/>
  <c r="C4" i="31"/>
  <c r="C3" i="31"/>
  <c r="B3" i="31"/>
  <c r="M12" i="97"/>
  <c r="M11" i="97"/>
  <c r="M6" i="97"/>
  <c r="M5" i="97"/>
  <c r="M10" i="97"/>
  <c r="M8" i="97"/>
  <c r="M7" i="97"/>
  <c r="M3" i="97"/>
  <c r="M15" i="97"/>
  <c r="M4" i="97"/>
  <c r="M14" i="97"/>
  <c r="M13" i="97"/>
  <c r="M16" i="97"/>
  <c r="M9" i="97"/>
  <c r="M14" i="96"/>
  <c r="M13" i="96"/>
  <c r="M12" i="96"/>
  <c r="M16" i="96"/>
  <c r="M15" i="96"/>
  <c r="M10" i="96"/>
  <c r="M9" i="96"/>
  <c r="M8" i="96"/>
  <c r="M3" i="96"/>
  <c r="M11" i="96"/>
  <c r="M6" i="96"/>
  <c r="M5" i="96"/>
  <c r="M4" i="96"/>
  <c r="M7" i="96"/>
  <c r="P11" i="108"/>
  <c r="P12" i="108" s="1"/>
  <c r="J4" i="98"/>
  <c r="J6" i="98"/>
  <c r="J8" i="98"/>
  <c r="J10" i="98"/>
  <c r="J12" i="98"/>
  <c r="J14" i="98"/>
  <c r="N7" i="100"/>
  <c r="N9" i="100"/>
  <c r="N11" i="100"/>
  <c r="N13" i="100"/>
  <c r="N15" i="100"/>
  <c r="N7" i="98"/>
  <c r="N9" i="98"/>
  <c r="N11" i="98"/>
  <c r="N13" i="98"/>
  <c r="N15" i="98"/>
  <c r="R13" i="108" a="1"/>
  <c r="R13" i="108" s="1"/>
  <c r="J4" i="99"/>
  <c r="J6" i="99"/>
  <c r="J8" i="99"/>
  <c r="J10" i="99"/>
  <c r="J12" i="99"/>
  <c r="J14" i="99"/>
  <c r="J3" i="100"/>
  <c r="J5" i="100"/>
  <c r="J7" i="100"/>
  <c r="J9" i="100"/>
  <c r="J11" i="100"/>
  <c r="J13" i="100"/>
  <c r="J15" i="100"/>
  <c r="J5" i="99"/>
  <c r="J7" i="99"/>
  <c r="J9" i="99"/>
  <c r="J11" i="99"/>
  <c r="J13" i="99"/>
  <c r="J15" i="99"/>
  <c r="J4" i="100"/>
  <c r="J6" i="100"/>
  <c r="J8" i="100"/>
  <c r="J10" i="100"/>
  <c r="J12" i="100"/>
  <c r="J14" i="100"/>
  <c r="J9" i="97"/>
  <c r="J4" i="96"/>
  <c r="J8" i="96"/>
  <c r="N7" i="99"/>
  <c r="N9" i="99"/>
  <c r="N11" i="99"/>
  <c r="N13" i="99"/>
  <c r="N15" i="99"/>
  <c r="K14" i="99"/>
  <c r="L14" i="99" s="1"/>
  <c r="K5" i="99"/>
  <c r="K13" i="99"/>
  <c r="L13" i="99" s="1"/>
  <c r="K10" i="99"/>
  <c r="L10" i="99" s="1"/>
  <c r="K3" i="99"/>
  <c r="K9" i="99"/>
  <c r="L9" i="99" s="1"/>
  <c r="K8" i="99"/>
  <c r="L8" i="99" s="1"/>
  <c r="K7" i="99"/>
  <c r="L7" i="99" s="1"/>
  <c r="K6" i="99"/>
  <c r="K16" i="99"/>
  <c r="K15" i="99"/>
  <c r="L15" i="99" s="1"/>
  <c r="K4" i="99"/>
  <c r="K11" i="99"/>
  <c r="L11" i="99" s="1"/>
  <c r="K12" i="99"/>
  <c r="L12" i="99" s="1"/>
  <c r="G11" i="100"/>
  <c r="H11" i="100" s="1"/>
  <c r="G15" i="100"/>
  <c r="H15" i="100" s="1"/>
  <c r="G10" i="100"/>
  <c r="H10" i="100" s="1"/>
  <c r="G14" i="100"/>
  <c r="H14" i="100" s="1"/>
  <c r="G3" i="100"/>
  <c r="H3" i="100" s="1"/>
  <c r="G16" i="100"/>
  <c r="G7" i="100"/>
  <c r="H7" i="100" s="1"/>
  <c r="G13" i="100"/>
  <c r="H13" i="100" s="1"/>
  <c r="G12" i="100"/>
  <c r="H12" i="100" s="1"/>
  <c r="G9" i="100"/>
  <c r="H9" i="100" s="1"/>
  <c r="G8" i="100"/>
  <c r="H8" i="100" s="1"/>
  <c r="G6" i="100"/>
  <c r="H6" i="100" s="1"/>
  <c r="G5" i="100"/>
  <c r="H5" i="100" s="1"/>
  <c r="G4" i="100"/>
  <c r="H4" i="100" s="1"/>
  <c r="J5" i="96"/>
  <c r="K13" i="97"/>
  <c r="K9" i="97"/>
  <c r="K5" i="97"/>
  <c r="K15" i="97"/>
  <c r="K11" i="97"/>
  <c r="K7" i="97"/>
  <c r="K10" i="97"/>
  <c r="K14" i="97"/>
  <c r="K6" i="97"/>
  <c r="K8" i="97"/>
  <c r="K4" i="97"/>
  <c r="K3" i="97"/>
  <c r="K16" i="97"/>
  <c r="K12" i="97"/>
  <c r="G5" i="102"/>
  <c r="H5" i="102" s="1"/>
  <c r="G11" i="102"/>
  <c r="H11" i="102" s="1"/>
  <c r="G6" i="102"/>
  <c r="H6" i="102" s="1"/>
  <c r="G12" i="102"/>
  <c r="H12" i="102" s="1"/>
  <c r="G13" i="102"/>
  <c r="H13" i="102" s="1"/>
  <c r="G3" i="102"/>
  <c r="H3" i="102" s="1"/>
  <c r="G14" i="102"/>
  <c r="H14" i="102" s="1"/>
  <c r="G16" i="102"/>
  <c r="G10" i="102"/>
  <c r="H10" i="102" s="1"/>
  <c r="G9" i="102"/>
  <c r="H9" i="102" s="1"/>
  <c r="G4" i="102"/>
  <c r="H4" i="102" s="1"/>
  <c r="G15" i="102"/>
  <c r="G8" i="102"/>
  <c r="H8" i="102" s="1"/>
  <c r="G7" i="102"/>
  <c r="H7" i="102" s="1"/>
  <c r="P12" i="109"/>
  <c r="P15" i="109" s="1"/>
  <c r="P13" i="109" a="1"/>
  <c r="P13" i="109" s="1"/>
  <c r="J12" i="96"/>
  <c r="J3" i="96"/>
  <c r="J7" i="96"/>
  <c r="J13" i="96"/>
  <c r="G14" i="96"/>
  <c r="H14" i="96" s="1"/>
  <c r="G15" i="96"/>
  <c r="G13" i="96"/>
  <c r="H13" i="96" s="1"/>
  <c r="G12" i="96"/>
  <c r="H12" i="96" s="1"/>
  <c r="G3" i="96"/>
  <c r="H3" i="96" s="1"/>
  <c r="G5" i="96"/>
  <c r="H5" i="96" s="1"/>
  <c r="G4" i="96"/>
  <c r="H4" i="96" s="1"/>
  <c r="G16" i="96"/>
  <c r="G7" i="96"/>
  <c r="H7" i="96" s="1"/>
  <c r="G8" i="96"/>
  <c r="H8" i="96" s="1"/>
  <c r="G11" i="96"/>
  <c r="H11" i="96" s="1"/>
  <c r="G9" i="96"/>
  <c r="H9" i="96" s="1"/>
  <c r="G10" i="96"/>
  <c r="H10" i="96" s="1"/>
  <c r="G6" i="96"/>
  <c r="H6" i="96" s="1"/>
  <c r="K16" i="96"/>
  <c r="K12" i="96"/>
  <c r="K8" i="96"/>
  <c r="K4" i="96"/>
  <c r="K14" i="96"/>
  <c r="K10" i="96"/>
  <c r="K6" i="96"/>
  <c r="K13" i="96"/>
  <c r="K5" i="96"/>
  <c r="K3" i="96"/>
  <c r="K9" i="96"/>
  <c r="K11" i="96"/>
  <c r="K7" i="96"/>
  <c r="K15" i="96"/>
  <c r="P12" i="111"/>
  <c r="P15" i="111" s="1"/>
  <c r="P13" i="111" a="1"/>
  <c r="P13" i="111" s="1"/>
  <c r="G9" i="98"/>
  <c r="H9" i="98" s="1"/>
  <c r="G16" i="98"/>
  <c r="G12" i="98"/>
  <c r="H12" i="98" s="1"/>
  <c r="G4" i="98"/>
  <c r="H4" i="98" s="1"/>
  <c r="G14" i="98"/>
  <c r="H14" i="98" s="1"/>
  <c r="G13" i="98"/>
  <c r="H13" i="98" s="1"/>
  <c r="G3" i="98"/>
  <c r="H3" i="98" s="1"/>
  <c r="G15" i="98"/>
  <c r="H15" i="98" s="1"/>
  <c r="G10" i="98"/>
  <c r="H10" i="98" s="1"/>
  <c r="G11" i="98"/>
  <c r="H11" i="98" s="1"/>
  <c r="G6" i="98"/>
  <c r="H6" i="98" s="1"/>
  <c r="G5" i="98"/>
  <c r="H5" i="98" s="1"/>
  <c r="G8" i="98"/>
  <c r="H8" i="98" s="1"/>
  <c r="G7" i="98"/>
  <c r="H7" i="98" s="1"/>
  <c r="J3" i="95"/>
  <c r="K8" i="98"/>
  <c r="L8" i="98" s="1"/>
  <c r="K16" i="98"/>
  <c r="K13" i="98"/>
  <c r="L13" i="98" s="1"/>
  <c r="K3" i="98"/>
  <c r="K5" i="98"/>
  <c r="K14" i="98"/>
  <c r="L14" i="98" s="1"/>
  <c r="K4" i="98"/>
  <c r="K11" i="98"/>
  <c r="L11" i="98" s="1"/>
  <c r="K6" i="98"/>
  <c r="K12" i="98"/>
  <c r="L12" i="98" s="1"/>
  <c r="K10" i="98"/>
  <c r="L10" i="98" s="1"/>
  <c r="K15" i="98"/>
  <c r="L15" i="98" s="1"/>
  <c r="K7" i="98"/>
  <c r="L7" i="98" s="1"/>
  <c r="K9" i="98"/>
  <c r="L9" i="98" s="1"/>
  <c r="G3" i="99"/>
  <c r="H3" i="99" s="1"/>
  <c r="G6" i="99"/>
  <c r="H6" i="99" s="1"/>
  <c r="G5" i="99"/>
  <c r="H5" i="99" s="1"/>
  <c r="G8" i="99"/>
  <c r="H8" i="99" s="1"/>
  <c r="G7" i="99"/>
  <c r="H7" i="99" s="1"/>
  <c r="G4" i="99"/>
  <c r="H4" i="99" s="1"/>
  <c r="G10" i="99"/>
  <c r="H10" i="99" s="1"/>
  <c r="G13" i="99"/>
  <c r="H13" i="99" s="1"/>
  <c r="G16" i="99"/>
  <c r="G15" i="99"/>
  <c r="H15" i="99" s="1"/>
  <c r="G9" i="99"/>
  <c r="H9" i="99" s="1"/>
  <c r="G14" i="99"/>
  <c r="H14" i="99" s="1"/>
  <c r="G12" i="99"/>
  <c r="H12" i="99" s="1"/>
  <c r="G11" i="99"/>
  <c r="H11" i="99" s="1"/>
  <c r="K3" i="100"/>
  <c r="K15" i="100"/>
  <c r="L15" i="100" s="1"/>
  <c r="K11" i="100"/>
  <c r="L11" i="100" s="1"/>
  <c r="K16" i="100"/>
  <c r="K7" i="100"/>
  <c r="L7" i="100" s="1"/>
  <c r="K14" i="100"/>
  <c r="L14" i="100" s="1"/>
  <c r="K9" i="100"/>
  <c r="L9" i="100" s="1"/>
  <c r="K8" i="100"/>
  <c r="L8" i="100" s="1"/>
  <c r="K12" i="100"/>
  <c r="L12" i="100" s="1"/>
  <c r="K6" i="100"/>
  <c r="K13" i="100"/>
  <c r="L13" i="100" s="1"/>
  <c r="K5" i="100"/>
  <c r="K4" i="100"/>
  <c r="K10" i="100"/>
  <c r="L10" i="100" s="1"/>
  <c r="G11" i="101"/>
  <c r="H11" i="101" s="1"/>
  <c r="G15" i="101"/>
  <c r="G7" i="101"/>
  <c r="H7" i="101" s="1"/>
  <c r="G12" i="101"/>
  <c r="H12" i="101" s="1"/>
  <c r="G8" i="101"/>
  <c r="H8" i="101" s="1"/>
  <c r="G4" i="101"/>
  <c r="H4" i="101" s="1"/>
  <c r="G3" i="101"/>
  <c r="H3" i="101" s="1"/>
  <c r="G10" i="101"/>
  <c r="H10" i="101" s="1"/>
  <c r="G5" i="101"/>
  <c r="H5" i="101" s="1"/>
  <c r="G16" i="101"/>
  <c r="G6" i="101"/>
  <c r="H6" i="101" s="1"/>
  <c r="G13" i="101"/>
  <c r="H13" i="101" s="1"/>
  <c r="G14" i="101"/>
  <c r="H14" i="101" s="1"/>
  <c r="G9" i="101"/>
  <c r="H9" i="101" s="1"/>
  <c r="J9" i="96"/>
  <c r="J11" i="96"/>
  <c r="J5" i="97"/>
  <c r="J10" i="97"/>
  <c r="J13" i="97"/>
  <c r="J4" i="95"/>
  <c r="J9" i="95"/>
  <c r="J11" i="95"/>
  <c r="J13" i="95"/>
  <c r="J6" i="96"/>
  <c r="J10" i="96"/>
  <c r="J14" i="96"/>
  <c r="J4" i="97"/>
  <c r="J8" i="97"/>
  <c r="J12" i="97"/>
  <c r="J3" i="97"/>
  <c r="J7" i="97"/>
  <c r="J11" i="97"/>
  <c r="J5" i="95"/>
  <c r="J6" i="95"/>
  <c r="J8" i="95"/>
  <c r="J10" i="95"/>
  <c r="J12" i="95"/>
  <c r="J14" i="95"/>
  <c r="J7" i="95"/>
  <c r="N7" i="95"/>
  <c r="N8" i="95"/>
  <c r="N9" i="95"/>
  <c r="N10" i="95"/>
  <c r="N11" i="95"/>
  <c r="N12" i="95"/>
  <c r="N13" i="95"/>
  <c r="N14" i="95"/>
  <c r="N15" i="95"/>
  <c r="H21" i="31"/>
  <c r="K21" i="31"/>
  <c r="L21" i="31"/>
  <c r="J21" i="31"/>
  <c r="M21" i="31"/>
  <c r="I21" i="31"/>
  <c r="C21" i="31" l="1"/>
  <c r="D21" i="31"/>
  <c r="A21" i="31"/>
  <c r="E21" i="31"/>
  <c r="B21" i="31"/>
  <c r="G23" i="31"/>
  <c r="P13" i="108" a="1"/>
  <c r="P13" i="108" s="1"/>
  <c r="P15" i="108"/>
  <c r="K14" i="95"/>
  <c r="L14" i="95" s="1"/>
  <c r="K6" i="95"/>
  <c r="K5" i="95"/>
  <c r="K3" i="95"/>
  <c r="K13" i="95"/>
  <c r="L13" i="95" s="1"/>
  <c r="K10" i="95"/>
  <c r="L10" i="95" s="1"/>
  <c r="K16" i="95"/>
  <c r="K15" i="95"/>
  <c r="L15" i="95" s="1"/>
  <c r="K8" i="95"/>
  <c r="L8" i="95" s="1"/>
  <c r="K7" i="95"/>
  <c r="L7" i="95" s="1"/>
  <c r="K11" i="95"/>
  <c r="L11" i="95" s="1"/>
  <c r="K9" i="95"/>
  <c r="L9" i="95" s="1"/>
  <c r="K12" i="95"/>
  <c r="L12" i="95" s="1"/>
  <c r="K4" i="95"/>
  <c r="G11" i="97"/>
  <c r="H11" i="97" s="1"/>
  <c r="G14" i="97"/>
  <c r="H14" i="97" s="1"/>
  <c r="G9" i="97"/>
  <c r="H9" i="97" s="1"/>
  <c r="G15" i="97"/>
  <c r="G6" i="97"/>
  <c r="H6" i="97" s="1"/>
  <c r="G16" i="97"/>
  <c r="G3" i="97"/>
  <c r="H3" i="97" s="1"/>
  <c r="G13" i="97"/>
  <c r="H13" i="97" s="1"/>
  <c r="G5" i="97"/>
  <c r="H5" i="97" s="1"/>
  <c r="G8" i="97"/>
  <c r="H8" i="97" s="1"/>
  <c r="G12" i="97"/>
  <c r="H12" i="97" s="1"/>
  <c r="G10" i="97"/>
  <c r="H10" i="97" s="1"/>
  <c r="G7" i="97"/>
  <c r="H7" i="97" s="1"/>
  <c r="G4" i="97"/>
  <c r="H4" i="97" s="1"/>
  <c r="G10" i="95"/>
  <c r="H10" i="95" s="1"/>
  <c r="G13" i="95"/>
  <c r="H13" i="95" s="1"/>
  <c r="G6" i="95"/>
  <c r="H6" i="95" s="1"/>
  <c r="G9" i="95"/>
  <c r="H9" i="95" s="1"/>
  <c r="G14" i="95"/>
  <c r="H14" i="95" s="1"/>
  <c r="G3" i="95"/>
  <c r="H3" i="95" s="1"/>
  <c r="G16" i="95"/>
  <c r="G15" i="95"/>
  <c r="G12" i="95"/>
  <c r="H12" i="95" s="1"/>
  <c r="G11" i="95"/>
  <c r="H11" i="95" s="1"/>
  <c r="G5" i="95"/>
  <c r="H5" i="95" s="1"/>
  <c r="G8" i="95"/>
  <c r="H8" i="95" s="1"/>
  <c r="G7" i="95"/>
  <c r="H7" i="95" s="1"/>
  <c r="G4" i="95"/>
  <c r="H4" i="95" s="1"/>
  <c r="G2" i="30"/>
  <c r="G1" i="30"/>
  <c r="G1" i="29"/>
  <c r="G1" i="28"/>
  <c r="V4" i="22"/>
  <c r="V3" i="22"/>
  <c r="T4" i="22"/>
  <c r="T3" i="22"/>
  <c r="D14" i="22"/>
  <c r="C14" i="22"/>
  <c r="D13" i="22"/>
  <c r="C13" i="22"/>
  <c r="D12" i="22"/>
  <c r="C12" i="22"/>
  <c r="D11" i="22"/>
  <c r="C11" i="22"/>
  <c r="D10" i="22"/>
  <c r="C10" i="22"/>
  <c r="D9" i="22"/>
  <c r="C9" i="22"/>
  <c r="D8" i="22"/>
  <c r="C8" i="22"/>
  <c r="D7" i="22"/>
  <c r="C7" i="22"/>
  <c r="D6" i="22"/>
  <c r="C6" i="22"/>
  <c r="D5" i="22"/>
  <c r="C5" i="22"/>
  <c r="D4" i="22"/>
  <c r="C4" i="22"/>
  <c r="D3" i="22"/>
  <c r="C3" i="22"/>
  <c r="U2" i="22"/>
  <c r="S2" i="22"/>
  <c r="O3" i="20"/>
  <c r="E3" i="96" s="1"/>
  <c r="L3" i="96" s="1"/>
  <c r="EZ16" i="20"/>
  <c r="F16" i="131" s="1"/>
  <c r="N16" i="131" s="1"/>
  <c r="EY16" i="20"/>
  <c r="E16" i="131" s="1"/>
  <c r="L16" i="131" s="1"/>
  <c r="EX16" i="20"/>
  <c r="D16" i="131" s="1"/>
  <c r="J16" i="131" s="1"/>
  <c r="EW16" i="20"/>
  <c r="C16" i="131" s="1"/>
  <c r="H16" i="131" s="1"/>
  <c r="ER16" i="20"/>
  <c r="F16" i="129" s="1"/>
  <c r="N16" i="129" s="1"/>
  <c r="EQ16" i="20"/>
  <c r="E16" i="129" s="1"/>
  <c r="L16" i="129" s="1"/>
  <c r="EP16" i="20"/>
  <c r="D16" i="129" s="1"/>
  <c r="J16" i="129" s="1"/>
  <c r="EO16" i="20"/>
  <c r="C16" i="129" s="1"/>
  <c r="H16" i="129" s="1"/>
  <c r="BH16" i="20"/>
  <c r="N16" i="107" s="1"/>
  <c r="BG16" i="20"/>
  <c r="BF16" i="20"/>
  <c r="BE16" i="20"/>
  <c r="BD16" i="20"/>
  <c r="N16" i="106" s="1"/>
  <c r="BC16" i="20"/>
  <c r="L16" i="106" s="1"/>
  <c r="BB16" i="20"/>
  <c r="BA16" i="20"/>
  <c r="AZ16" i="20"/>
  <c r="N16" i="105" s="1"/>
  <c r="AY16" i="20"/>
  <c r="AX16" i="20"/>
  <c r="AW16" i="20"/>
  <c r="AV16" i="20"/>
  <c r="F16" i="104" s="1"/>
  <c r="N16" i="104" s="1"/>
  <c r="AU16" i="20"/>
  <c r="E16" i="104" s="1"/>
  <c r="L16" i="104" s="1"/>
  <c r="AT16" i="20"/>
  <c r="J16" i="104" s="1"/>
  <c r="AS16" i="20"/>
  <c r="AR16" i="20"/>
  <c r="F16" i="103" s="1"/>
  <c r="N16" i="103" s="1"/>
  <c r="AQ16" i="20"/>
  <c r="E16" i="103" s="1"/>
  <c r="L16" i="103" s="1"/>
  <c r="AP16" i="20"/>
  <c r="J16" i="103" s="1"/>
  <c r="AO16" i="20"/>
  <c r="AN16" i="20"/>
  <c r="F16" i="102" s="1"/>
  <c r="N16" i="102" s="1"/>
  <c r="AM16" i="20"/>
  <c r="E16" i="102" s="1"/>
  <c r="L16" i="102" s="1"/>
  <c r="AL16" i="20"/>
  <c r="J16" i="102" s="1"/>
  <c r="AK16" i="20"/>
  <c r="H16" i="102" s="1"/>
  <c r="AJ16" i="20"/>
  <c r="F16" i="101" s="1"/>
  <c r="N16" i="101" s="1"/>
  <c r="AI16" i="20"/>
  <c r="E16" i="101" s="1"/>
  <c r="L16" i="101" s="1"/>
  <c r="AH16" i="20"/>
  <c r="J16" i="101" s="1"/>
  <c r="AG16" i="20"/>
  <c r="H16" i="101" s="1"/>
  <c r="AF16" i="20"/>
  <c r="N16" i="100" s="1"/>
  <c r="AE16" i="20"/>
  <c r="L16" i="100" s="1"/>
  <c r="AD16" i="20"/>
  <c r="AC16" i="20"/>
  <c r="H16" i="100" s="1"/>
  <c r="P11" i="100" s="1"/>
  <c r="AB16" i="20"/>
  <c r="N16" i="99" s="1"/>
  <c r="AA16" i="20"/>
  <c r="L16" i="99" s="1"/>
  <c r="Z16" i="20"/>
  <c r="Y16" i="20"/>
  <c r="H16" i="99" s="1"/>
  <c r="P11" i="99" s="1"/>
  <c r="X16" i="20"/>
  <c r="N16" i="98" s="1"/>
  <c r="W16" i="20"/>
  <c r="L16" i="98" s="1"/>
  <c r="V16" i="20"/>
  <c r="U16" i="20"/>
  <c r="H16" i="98" s="1"/>
  <c r="P11" i="98" s="1"/>
  <c r="T16" i="20"/>
  <c r="F16" i="97" s="1"/>
  <c r="N16" i="97" s="1"/>
  <c r="S16" i="20"/>
  <c r="E16" i="97" s="1"/>
  <c r="L16" i="97" s="1"/>
  <c r="R16" i="20"/>
  <c r="J16" i="97" s="1"/>
  <c r="Q16" i="20"/>
  <c r="P16" i="20"/>
  <c r="F16" i="96" s="1"/>
  <c r="N16" i="96" s="1"/>
  <c r="O16" i="20"/>
  <c r="E16" i="96" s="1"/>
  <c r="L16" i="96" s="1"/>
  <c r="N16" i="20"/>
  <c r="J16" i="96" s="1"/>
  <c r="M16" i="20"/>
  <c r="H16" i="96" s="1"/>
  <c r="L16" i="20"/>
  <c r="N16" i="95" s="1"/>
  <c r="K16" i="20"/>
  <c r="J16" i="20"/>
  <c r="J16" i="95" s="1"/>
  <c r="I16" i="20"/>
  <c r="H16" i="20"/>
  <c r="F16" i="22" s="1"/>
  <c r="G16" i="20"/>
  <c r="E16" i="22" s="1"/>
  <c r="F16" i="20"/>
  <c r="E16" i="20"/>
  <c r="EZ15" i="20"/>
  <c r="F15" i="131" s="1"/>
  <c r="N15" i="131" s="1"/>
  <c r="EY15" i="20"/>
  <c r="E15" i="131" s="1"/>
  <c r="L15" i="131" s="1"/>
  <c r="EX15" i="20"/>
  <c r="D15" i="131" s="1"/>
  <c r="J15" i="131" s="1"/>
  <c r="EW15" i="20"/>
  <c r="C15" i="131" s="1"/>
  <c r="H15" i="131" s="1"/>
  <c r="ER15" i="20"/>
  <c r="F15" i="129" s="1"/>
  <c r="N15" i="129" s="1"/>
  <c r="EQ15" i="20"/>
  <c r="E15" i="129" s="1"/>
  <c r="L15" i="129" s="1"/>
  <c r="EP15" i="20"/>
  <c r="D15" i="129" s="1"/>
  <c r="J15" i="129" s="1"/>
  <c r="EO15" i="20"/>
  <c r="C15" i="129" s="1"/>
  <c r="H15" i="129" s="1"/>
  <c r="AV15" i="20"/>
  <c r="F15" i="104" s="1"/>
  <c r="N15" i="104" s="1"/>
  <c r="AU15" i="20"/>
  <c r="E15" i="104" s="1"/>
  <c r="L15" i="104" s="1"/>
  <c r="AT15" i="20"/>
  <c r="AS15" i="20"/>
  <c r="AR15" i="20"/>
  <c r="F15" i="103" s="1"/>
  <c r="N15" i="103" s="1"/>
  <c r="AQ15" i="20"/>
  <c r="E15" i="103" s="1"/>
  <c r="L15" i="103" s="1"/>
  <c r="AP15" i="20"/>
  <c r="AO15" i="20"/>
  <c r="AN15" i="20"/>
  <c r="F15" i="102" s="1"/>
  <c r="N15" i="102" s="1"/>
  <c r="AM15" i="20"/>
  <c r="E15" i="102" s="1"/>
  <c r="L15" i="102" s="1"/>
  <c r="AL15" i="20"/>
  <c r="AK15" i="20"/>
  <c r="H15" i="102" s="1"/>
  <c r="P11" i="102" s="1"/>
  <c r="AJ15" i="20"/>
  <c r="F15" i="101" s="1"/>
  <c r="N15" i="101" s="1"/>
  <c r="AI15" i="20"/>
  <c r="E15" i="101" s="1"/>
  <c r="L15" i="101" s="1"/>
  <c r="AH15" i="20"/>
  <c r="AG15" i="20"/>
  <c r="H15" i="101" s="1"/>
  <c r="P11" i="101" s="1"/>
  <c r="T15" i="20"/>
  <c r="F15" i="97" s="1"/>
  <c r="N15" i="97" s="1"/>
  <c r="S15" i="20"/>
  <c r="E15" i="97" s="1"/>
  <c r="L15" i="97" s="1"/>
  <c r="R15" i="20"/>
  <c r="Q15" i="20"/>
  <c r="P15" i="20"/>
  <c r="F15" i="96" s="1"/>
  <c r="N15" i="96" s="1"/>
  <c r="O15" i="20"/>
  <c r="E15" i="96" s="1"/>
  <c r="L15" i="96" s="1"/>
  <c r="N15" i="20"/>
  <c r="M15" i="20"/>
  <c r="H15" i="96" s="1"/>
  <c r="P11" i="96" s="1"/>
  <c r="J15" i="20"/>
  <c r="I15" i="20"/>
  <c r="H15" i="20"/>
  <c r="F15" i="22" s="1"/>
  <c r="G15" i="20"/>
  <c r="E15" i="22" s="1"/>
  <c r="F15" i="20"/>
  <c r="E15" i="20"/>
  <c r="EZ14" i="20"/>
  <c r="F14" i="131" s="1"/>
  <c r="N14" i="131" s="1"/>
  <c r="EY14" i="20"/>
  <c r="E14" i="131" s="1"/>
  <c r="L14" i="131" s="1"/>
  <c r="EX14" i="20"/>
  <c r="D14" i="131" s="1"/>
  <c r="J14" i="131" s="1"/>
  <c r="EW14" i="20"/>
  <c r="C14" i="131" s="1"/>
  <c r="H14" i="131" s="1"/>
  <c r="ER14" i="20"/>
  <c r="F14" i="129" s="1"/>
  <c r="N14" i="129" s="1"/>
  <c r="EQ14" i="20"/>
  <c r="E14" i="129" s="1"/>
  <c r="L14" i="129" s="1"/>
  <c r="EP14" i="20"/>
  <c r="D14" i="129" s="1"/>
  <c r="J14" i="129" s="1"/>
  <c r="EO14" i="20"/>
  <c r="C14" i="129" s="1"/>
  <c r="H14" i="129" s="1"/>
  <c r="AV14" i="20"/>
  <c r="F14" i="104" s="1"/>
  <c r="N14" i="104" s="1"/>
  <c r="AU14" i="20"/>
  <c r="E14" i="104" s="1"/>
  <c r="L14" i="104" s="1"/>
  <c r="AR14" i="20"/>
  <c r="F14" i="103" s="1"/>
  <c r="N14" i="103" s="1"/>
  <c r="AQ14" i="20"/>
  <c r="E14" i="103" s="1"/>
  <c r="L14" i="103" s="1"/>
  <c r="AN14" i="20"/>
  <c r="F14" i="102" s="1"/>
  <c r="N14" i="102" s="1"/>
  <c r="AM14" i="20"/>
  <c r="E14" i="102" s="1"/>
  <c r="L14" i="102" s="1"/>
  <c r="AJ14" i="20"/>
  <c r="F14" i="101" s="1"/>
  <c r="N14" i="101" s="1"/>
  <c r="AI14" i="20"/>
  <c r="E14" i="101" s="1"/>
  <c r="L14" i="101" s="1"/>
  <c r="T14" i="20"/>
  <c r="F14" i="97" s="1"/>
  <c r="N14" i="97" s="1"/>
  <c r="S14" i="20"/>
  <c r="E14" i="97" s="1"/>
  <c r="L14" i="97" s="1"/>
  <c r="P14" i="20"/>
  <c r="F14" i="96" s="1"/>
  <c r="N14" i="96" s="1"/>
  <c r="O14" i="20"/>
  <c r="E14" i="96" s="1"/>
  <c r="L14" i="96" s="1"/>
  <c r="H14" i="20"/>
  <c r="F14" i="22" s="1"/>
  <c r="G14" i="20"/>
  <c r="E14" i="22" s="1"/>
  <c r="EZ13" i="20"/>
  <c r="F13" i="131" s="1"/>
  <c r="N13" i="131" s="1"/>
  <c r="EY13" i="20"/>
  <c r="E13" i="131" s="1"/>
  <c r="L13" i="131" s="1"/>
  <c r="EX13" i="20"/>
  <c r="D13" i="131" s="1"/>
  <c r="J13" i="131" s="1"/>
  <c r="EW13" i="20"/>
  <c r="C13" i="131" s="1"/>
  <c r="H13" i="131" s="1"/>
  <c r="ER13" i="20"/>
  <c r="F13" i="129" s="1"/>
  <c r="N13" i="129" s="1"/>
  <c r="EQ13" i="20"/>
  <c r="E13" i="129" s="1"/>
  <c r="L13" i="129" s="1"/>
  <c r="EP13" i="20"/>
  <c r="D13" i="129" s="1"/>
  <c r="J13" i="129" s="1"/>
  <c r="EO13" i="20"/>
  <c r="C13" i="129" s="1"/>
  <c r="H13" i="129" s="1"/>
  <c r="AV13" i="20"/>
  <c r="F13" i="104" s="1"/>
  <c r="N13" i="104" s="1"/>
  <c r="AU13" i="20"/>
  <c r="E13" i="104" s="1"/>
  <c r="L13" i="104" s="1"/>
  <c r="AR13" i="20"/>
  <c r="F13" i="103" s="1"/>
  <c r="N13" i="103" s="1"/>
  <c r="AQ13" i="20"/>
  <c r="E13" i="103" s="1"/>
  <c r="L13" i="103" s="1"/>
  <c r="AN13" i="20"/>
  <c r="F13" i="102" s="1"/>
  <c r="N13" i="102" s="1"/>
  <c r="AM13" i="20"/>
  <c r="E13" i="102" s="1"/>
  <c r="L13" i="102" s="1"/>
  <c r="AJ13" i="20"/>
  <c r="F13" i="101" s="1"/>
  <c r="N13" i="101" s="1"/>
  <c r="AI13" i="20"/>
  <c r="E13" i="101" s="1"/>
  <c r="L13" i="101" s="1"/>
  <c r="T13" i="20"/>
  <c r="F13" i="97" s="1"/>
  <c r="N13" i="97" s="1"/>
  <c r="S13" i="20"/>
  <c r="E13" i="97" s="1"/>
  <c r="L13" i="97" s="1"/>
  <c r="P13" i="20"/>
  <c r="F13" i="96" s="1"/>
  <c r="N13" i="96" s="1"/>
  <c r="O13" i="20"/>
  <c r="E13" i="96" s="1"/>
  <c r="L13" i="96" s="1"/>
  <c r="H13" i="20"/>
  <c r="F13" i="22" s="1"/>
  <c r="G13" i="20"/>
  <c r="E13" i="22" s="1"/>
  <c r="EZ12" i="20"/>
  <c r="F12" i="131" s="1"/>
  <c r="N12" i="131" s="1"/>
  <c r="EY12" i="20"/>
  <c r="E12" i="131" s="1"/>
  <c r="L12" i="131" s="1"/>
  <c r="EX12" i="20"/>
  <c r="D12" i="131" s="1"/>
  <c r="J12" i="131" s="1"/>
  <c r="EW12" i="20"/>
  <c r="C12" i="131" s="1"/>
  <c r="H12" i="131" s="1"/>
  <c r="ER12" i="20"/>
  <c r="F12" i="129" s="1"/>
  <c r="N12" i="129" s="1"/>
  <c r="EQ12" i="20"/>
  <c r="E12" i="129" s="1"/>
  <c r="L12" i="129" s="1"/>
  <c r="EP12" i="20"/>
  <c r="D12" i="129" s="1"/>
  <c r="J12" i="129" s="1"/>
  <c r="EO12" i="20"/>
  <c r="C12" i="129" s="1"/>
  <c r="H12" i="129" s="1"/>
  <c r="AV12" i="20"/>
  <c r="F12" i="104" s="1"/>
  <c r="N12" i="104" s="1"/>
  <c r="AU12" i="20"/>
  <c r="E12" i="104" s="1"/>
  <c r="L12" i="104" s="1"/>
  <c r="AR12" i="20"/>
  <c r="F12" i="103" s="1"/>
  <c r="N12" i="103" s="1"/>
  <c r="AQ12" i="20"/>
  <c r="E12" i="103" s="1"/>
  <c r="L12" i="103" s="1"/>
  <c r="AN12" i="20"/>
  <c r="F12" i="102" s="1"/>
  <c r="N12" i="102" s="1"/>
  <c r="AM12" i="20"/>
  <c r="E12" i="102" s="1"/>
  <c r="L12" i="102" s="1"/>
  <c r="AJ12" i="20"/>
  <c r="F12" i="101" s="1"/>
  <c r="N12" i="101" s="1"/>
  <c r="AI12" i="20"/>
  <c r="E12" i="101" s="1"/>
  <c r="L12" i="101" s="1"/>
  <c r="T12" i="20"/>
  <c r="F12" i="97" s="1"/>
  <c r="N12" i="97" s="1"/>
  <c r="S12" i="20"/>
  <c r="E12" i="97" s="1"/>
  <c r="L12" i="97" s="1"/>
  <c r="P12" i="20"/>
  <c r="F12" i="96" s="1"/>
  <c r="N12" i="96" s="1"/>
  <c r="O12" i="20"/>
  <c r="E12" i="96" s="1"/>
  <c r="L12" i="96" s="1"/>
  <c r="H12" i="20"/>
  <c r="F12" i="22" s="1"/>
  <c r="G12" i="20"/>
  <c r="E12" i="22" s="1"/>
  <c r="EZ11" i="20"/>
  <c r="F11" i="131" s="1"/>
  <c r="N11" i="131" s="1"/>
  <c r="EY11" i="20"/>
  <c r="E11" i="131" s="1"/>
  <c r="L11" i="131" s="1"/>
  <c r="EX11" i="20"/>
  <c r="D11" i="131" s="1"/>
  <c r="J11" i="131" s="1"/>
  <c r="EW11" i="20"/>
  <c r="C11" i="131" s="1"/>
  <c r="H11" i="131" s="1"/>
  <c r="ER11" i="20"/>
  <c r="F11" i="129" s="1"/>
  <c r="N11" i="129" s="1"/>
  <c r="EQ11" i="20"/>
  <c r="E11" i="129" s="1"/>
  <c r="L11" i="129" s="1"/>
  <c r="EP11" i="20"/>
  <c r="D11" i="129" s="1"/>
  <c r="J11" i="129" s="1"/>
  <c r="EO11" i="20"/>
  <c r="C11" i="129" s="1"/>
  <c r="H11" i="129" s="1"/>
  <c r="AV11" i="20"/>
  <c r="F11" i="104" s="1"/>
  <c r="N11" i="104" s="1"/>
  <c r="AU11" i="20"/>
  <c r="E11" i="104" s="1"/>
  <c r="L11" i="104" s="1"/>
  <c r="AR11" i="20"/>
  <c r="F11" i="103" s="1"/>
  <c r="N11" i="103" s="1"/>
  <c r="AQ11" i="20"/>
  <c r="E11" i="103" s="1"/>
  <c r="L11" i="103" s="1"/>
  <c r="AN11" i="20"/>
  <c r="F11" i="102" s="1"/>
  <c r="N11" i="102" s="1"/>
  <c r="AM11" i="20"/>
  <c r="E11" i="102" s="1"/>
  <c r="L11" i="102" s="1"/>
  <c r="AJ11" i="20"/>
  <c r="F11" i="101" s="1"/>
  <c r="N11" i="101" s="1"/>
  <c r="AI11" i="20"/>
  <c r="E11" i="101" s="1"/>
  <c r="L11" i="101" s="1"/>
  <c r="T11" i="20"/>
  <c r="F11" i="97" s="1"/>
  <c r="N11" i="97" s="1"/>
  <c r="S11" i="20"/>
  <c r="E11" i="97" s="1"/>
  <c r="L11" i="97" s="1"/>
  <c r="P11" i="20"/>
  <c r="F11" i="96" s="1"/>
  <c r="N11" i="96" s="1"/>
  <c r="O11" i="20"/>
  <c r="E11" i="96" s="1"/>
  <c r="L11" i="96" s="1"/>
  <c r="H11" i="20"/>
  <c r="F11" i="22" s="1"/>
  <c r="G11" i="20"/>
  <c r="E11" i="22" s="1"/>
  <c r="EZ10" i="20"/>
  <c r="F10" i="131" s="1"/>
  <c r="N10" i="131" s="1"/>
  <c r="EY10" i="20"/>
  <c r="E10" i="131" s="1"/>
  <c r="L10" i="131" s="1"/>
  <c r="EX10" i="20"/>
  <c r="D10" i="131" s="1"/>
  <c r="J10" i="131" s="1"/>
  <c r="EW10" i="20"/>
  <c r="C10" i="131" s="1"/>
  <c r="H10" i="131" s="1"/>
  <c r="ER10" i="20"/>
  <c r="F10" i="129" s="1"/>
  <c r="N10" i="129" s="1"/>
  <c r="EQ10" i="20"/>
  <c r="E10" i="129" s="1"/>
  <c r="L10" i="129" s="1"/>
  <c r="EP10" i="20"/>
  <c r="D10" i="129" s="1"/>
  <c r="J10" i="129" s="1"/>
  <c r="EO10" i="20"/>
  <c r="C10" i="129" s="1"/>
  <c r="H10" i="129" s="1"/>
  <c r="AV10" i="20"/>
  <c r="F10" i="104" s="1"/>
  <c r="N10" i="104" s="1"/>
  <c r="AU10" i="20"/>
  <c r="E10" i="104" s="1"/>
  <c r="L10" i="104" s="1"/>
  <c r="AR10" i="20"/>
  <c r="F10" i="103" s="1"/>
  <c r="N10" i="103" s="1"/>
  <c r="AQ10" i="20"/>
  <c r="E10" i="103" s="1"/>
  <c r="L10" i="103" s="1"/>
  <c r="AN10" i="20"/>
  <c r="F10" i="102" s="1"/>
  <c r="N10" i="102" s="1"/>
  <c r="AM10" i="20"/>
  <c r="E10" i="102" s="1"/>
  <c r="L10" i="102" s="1"/>
  <c r="AJ10" i="20"/>
  <c r="F10" i="101" s="1"/>
  <c r="N10" i="101" s="1"/>
  <c r="AI10" i="20"/>
  <c r="E10" i="101" s="1"/>
  <c r="L10" i="101" s="1"/>
  <c r="T10" i="20"/>
  <c r="F10" i="97" s="1"/>
  <c r="N10" i="97" s="1"/>
  <c r="S10" i="20"/>
  <c r="E10" i="97" s="1"/>
  <c r="L10" i="97" s="1"/>
  <c r="P10" i="20"/>
  <c r="F10" i="96" s="1"/>
  <c r="N10" i="96" s="1"/>
  <c r="O10" i="20"/>
  <c r="E10" i="96" s="1"/>
  <c r="L10" i="96" s="1"/>
  <c r="H10" i="20"/>
  <c r="F10" i="22" s="1"/>
  <c r="G10" i="20"/>
  <c r="E10" i="22" s="1"/>
  <c r="EZ9" i="20"/>
  <c r="F9" i="131" s="1"/>
  <c r="N9" i="131" s="1"/>
  <c r="EY9" i="20"/>
  <c r="E9" i="131" s="1"/>
  <c r="L9" i="131" s="1"/>
  <c r="EX9" i="20"/>
  <c r="D9" i="131" s="1"/>
  <c r="J9" i="131" s="1"/>
  <c r="EW9" i="20"/>
  <c r="C9" i="131" s="1"/>
  <c r="H9" i="131" s="1"/>
  <c r="ER9" i="20"/>
  <c r="F9" i="129" s="1"/>
  <c r="N9" i="129" s="1"/>
  <c r="EQ9" i="20"/>
  <c r="E9" i="129" s="1"/>
  <c r="L9" i="129" s="1"/>
  <c r="EP9" i="20"/>
  <c r="D9" i="129" s="1"/>
  <c r="J9" i="129" s="1"/>
  <c r="EO9" i="20"/>
  <c r="C9" i="129" s="1"/>
  <c r="H9" i="129" s="1"/>
  <c r="AV9" i="20"/>
  <c r="F9" i="104" s="1"/>
  <c r="N9" i="104" s="1"/>
  <c r="AU9" i="20"/>
  <c r="E9" i="104" s="1"/>
  <c r="L9" i="104" s="1"/>
  <c r="AR9" i="20"/>
  <c r="F9" i="103" s="1"/>
  <c r="N9" i="103" s="1"/>
  <c r="AQ9" i="20"/>
  <c r="E9" i="103" s="1"/>
  <c r="L9" i="103" s="1"/>
  <c r="AN9" i="20"/>
  <c r="F9" i="102" s="1"/>
  <c r="N9" i="102" s="1"/>
  <c r="AM9" i="20"/>
  <c r="E9" i="102" s="1"/>
  <c r="L9" i="102" s="1"/>
  <c r="AJ9" i="20"/>
  <c r="F9" i="101" s="1"/>
  <c r="N9" i="101" s="1"/>
  <c r="AI9" i="20"/>
  <c r="E9" i="101" s="1"/>
  <c r="L9" i="101" s="1"/>
  <c r="T9" i="20"/>
  <c r="F9" i="97" s="1"/>
  <c r="N9" i="97" s="1"/>
  <c r="S9" i="20"/>
  <c r="E9" i="97" s="1"/>
  <c r="L9" i="97" s="1"/>
  <c r="P9" i="20"/>
  <c r="F9" i="96" s="1"/>
  <c r="N9" i="96" s="1"/>
  <c r="O9" i="20"/>
  <c r="E9" i="96" s="1"/>
  <c r="L9" i="96" s="1"/>
  <c r="H9" i="20"/>
  <c r="F9" i="22" s="1"/>
  <c r="G9" i="20"/>
  <c r="E9" i="22" s="1"/>
  <c r="EZ8" i="20"/>
  <c r="F8" i="131" s="1"/>
  <c r="N8" i="131" s="1"/>
  <c r="EY8" i="20"/>
  <c r="E8" i="131" s="1"/>
  <c r="L8" i="131" s="1"/>
  <c r="EX8" i="20"/>
  <c r="D8" i="131" s="1"/>
  <c r="J8" i="131" s="1"/>
  <c r="EW8" i="20"/>
  <c r="C8" i="131" s="1"/>
  <c r="H8" i="131" s="1"/>
  <c r="ER8" i="20"/>
  <c r="F8" i="129" s="1"/>
  <c r="N8" i="129" s="1"/>
  <c r="EQ8" i="20"/>
  <c r="E8" i="129" s="1"/>
  <c r="L8" i="129" s="1"/>
  <c r="EP8" i="20"/>
  <c r="D8" i="129" s="1"/>
  <c r="J8" i="129" s="1"/>
  <c r="EO8" i="20"/>
  <c r="C8" i="129" s="1"/>
  <c r="H8" i="129" s="1"/>
  <c r="AV8" i="20"/>
  <c r="F8" i="104" s="1"/>
  <c r="N8" i="104" s="1"/>
  <c r="AU8" i="20"/>
  <c r="E8" i="104" s="1"/>
  <c r="L8" i="104" s="1"/>
  <c r="AR8" i="20"/>
  <c r="F8" i="103" s="1"/>
  <c r="N8" i="103" s="1"/>
  <c r="AQ8" i="20"/>
  <c r="E8" i="103" s="1"/>
  <c r="L8" i="103" s="1"/>
  <c r="AN8" i="20"/>
  <c r="F8" i="102" s="1"/>
  <c r="N8" i="102" s="1"/>
  <c r="AM8" i="20"/>
  <c r="E8" i="102" s="1"/>
  <c r="L8" i="102" s="1"/>
  <c r="AJ8" i="20"/>
  <c r="F8" i="101" s="1"/>
  <c r="N8" i="101" s="1"/>
  <c r="AI8" i="20"/>
  <c r="E8" i="101" s="1"/>
  <c r="L8" i="101" s="1"/>
  <c r="T8" i="20"/>
  <c r="F8" i="97" s="1"/>
  <c r="N8" i="97" s="1"/>
  <c r="S8" i="20"/>
  <c r="E8" i="97" s="1"/>
  <c r="L8" i="97" s="1"/>
  <c r="P8" i="20"/>
  <c r="F8" i="96" s="1"/>
  <c r="N8" i="96" s="1"/>
  <c r="O8" i="20"/>
  <c r="E8" i="96" s="1"/>
  <c r="L8" i="96" s="1"/>
  <c r="H8" i="20"/>
  <c r="F8" i="22" s="1"/>
  <c r="G8" i="20"/>
  <c r="E8" i="22" s="1"/>
  <c r="EZ7" i="20"/>
  <c r="F7" i="131" s="1"/>
  <c r="N7" i="131" s="1"/>
  <c r="EY7" i="20"/>
  <c r="E7" i="131" s="1"/>
  <c r="L7" i="131" s="1"/>
  <c r="EX7" i="20"/>
  <c r="D7" i="131" s="1"/>
  <c r="J7" i="131" s="1"/>
  <c r="EW7" i="20"/>
  <c r="C7" i="131" s="1"/>
  <c r="H7" i="131" s="1"/>
  <c r="ER7" i="20"/>
  <c r="F7" i="129" s="1"/>
  <c r="N7" i="129" s="1"/>
  <c r="EQ7" i="20"/>
  <c r="E7" i="129" s="1"/>
  <c r="L7" i="129" s="1"/>
  <c r="EP7" i="20"/>
  <c r="D7" i="129" s="1"/>
  <c r="J7" i="129" s="1"/>
  <c r="EO7" i="20"/>
  <c r="C7" i="129" s="1"/>
  <c r="H7" i="129" s="1"/>
  <c r="AV7" i="20"/>
  <c r="F7" i="104" s="1"/>
  <c r="N7" i="104" s="1"/>
  <c r="AU7" i="20"/>
  <c r="E7" i="104" s="1"/>
  <c r="L7" i="104" s="1"/>
  <c r="AR7" i="20"/>
  <c r="F7" i="103" s="1"/>
  <c r="N7" i="103" s="1"/>
  <c r="AQ7" i="20"/>
  <c r="E7" i="103" s="1"/>
  <c r="L7" i="103" s="1"/>
  <c r="AN7" i="20"/>
  <c r="F7" i="102" s="1"/>
  <c r="N7" i="102" s="1"/>
  <c r="AM7" i="20"/>
  <c r="E7" i="102" s="1"/>
  <c r="L7" i="102" s="1"/>
  <c r="AJ7" i="20"/>
  <c r="F7" i="101" s="1"/>
  <c r="N7" i="101" s="1"/>
  <c r="AI7" i="20"/>
  <c r="E7" i="101" s="1"/>
  <c r="L7" i="101" s="1"/>
  <c r="T7" i="20"/>
  <c r="F7" i="97" s="1"/>
  <c r="N7" i="97" s="1"/>
  <c r="S7" i="20"/>
  <c r="E7" i="97" s="1"/>
  <c r="L7" i="97" s="1"/>
  <c r="P7" i="20"/>
  <c r="F7" i="96" s="1"/>
  <c r="N7" i="96" s="1"/>
  <c r="O7" i="20"/>
  <c r="E7" i="96" s="1"/>
  <c r="L7" i="96" s="1"/>
  <c r="H7" i="20"/>
  <c r="F7" i="22" s="1"/>
  <c r="G7" i="20"/>
  <c r="E7" i="22" s="1"/>
  <c r="JX6" i="20"/>
  <c r="F6" i="163" s="1"/>
  <c r="N6" i="163" s="1"/>
  <c r="JW6" i="20"/>
  <c r="E6" i="163" s="1"/>
  <c r="JT6" i="20"/>
  <c r="F6" i="162" s="1"/>
  <c r="N6" i="162" s="1"/>
  <c r="JS6" i="20"/>
  <c r="E6" i="162" s="1"/>
  <c r="JP6" i="20"/>
  <c r="F6" i="161" s="1"/>
  <c r="N6" i="161" s="1"/>
  <c r="JO6" i="20"/>
  <c r="E6" i="161" s="1"/>
  <c r="JL6" i="20"/>
  <c r="F6" i="160" s="1"/>
  <c r="N6" i="160" s="1"/>
  <c r="JK6" i="20"/>
  <c r="E6" i="160" s="1"/>
  <c r="JH6" i="20"/>
  <c r="F6" i="159" s="1"/>
  <c r="N6" i="159" s="1"/>
  <c r="JG6" i="20"/>
  <c r="E6" i="159" s="1"/>
  <c r="JD6" i="20"/>
  <c r="F6" i="158" s="1"/>
  <c r="N6" i="158" s="1"/>
  <c r="JC6" i="20"/>
  <c r="E6" i="158" s="1"/>
  <c r="IZ6" i="20"/>
  <c r="F6" i="157" s="1"/>
  <c r="N6" i="157" s="1"/>
  <c r="IY6" i="20"/>
  <c r="E6" i="157" s="1"/>
  <c r="L6" i="157" s="1"/>
  <c r="IV6" i="20"/>
  <c r="F6" i="156" s="1"/>
  <c r="N6" i="156" s="1"/>
  <c r="IU6" i="20"/>
  <c r="E6" i="156" s="1"/>
  <c r="IR6" i="20"/>
  <c r="F6" i="155" s="1"/>
  <c r="N6" i="155" s="1"/>
  <c r="IQ6" i="20"/>
  <c r="E6" i="155" s="1"/>
  <c r="IN6" i="20"/>
  <c r="F6" i="154" s="1"/>
  <c r="N6" i="154" s="1"/>
  <c r="IM6" i="20"/>
  <c r="E6" i="154" s="1"/>
  <c r="IJ6" i="20"/>
  <c r="F6" i="153" s="1"/>
  <c r="N6" i="153" s="1"/>
  <c r="II6" i="20"/>
  <c r="E6" i="153" s="1"/>
  <c r="IF6" i="20"/>
  <c r="F6" i="152" s="1"/>
  <c r="N6" i="152" s="1"/>
  <c r="IE6" i="20"/>
  <c r="E6" i="152" s="1"/>
  <c r="IB6" i="20"/>
  <c r="F6" i="151" s="1"/>
  <c r="N6" i="151" s="1"/>
  <c r="IA6" i="20"/>
  <c r="E6" i="151" s="1"/>
  <c r="HX6" i="20"/>
  <c r="F6" i="150" s="1"/>
  <c r="N6" i="150" s="1"/>
  <c r="HW6" i="20"/>
  <c r="E6" i="150" s="1"/>
  <c r="HT6" i="20"/>
  <c r="F6" i="149" s="1"/>
  <c r="N6" i="149" s="1"/>
  <c r="HS6" i="20"/>
  <c r="E6" i="149" s="1"/>
  <c r="HP6" i="20"/>
  <c r="F6" i="148" s="1"/>
  <c r="N6" i="148" s="1"/>
  <c r="HO6" i="20"/>
  <c r="E6" i="148" s="1"/>
  <c r="HL6" i="20"/>
  <c r="F6" i="147" s="1"/>
  <c r="N6" i="147" s="1"/>
  <c r="HK6" i="20"/>
  <c r="E6" i="147" s="1"/>
  <c r="HH6" i="20"/>
  <c r="F6" i="146" s="1"/>
  <c r="N6" i="146" s="1"/>
  <c r="HG6" i="20"/>
  <c r="E6" i="146" s="1"/>
  <c r="HD6" i="20"/>
  <c r="F6" i="145" s="1"/>
  <c r="N6" i="145" s="1"/>
  <c r="HC6" i="20"/>
  <c r="E6" i="145" s="1"/>
  <c r="GZ6" i="20"/>
  <c r="F6" i="144" s="1"/>
  <c r="N6" i="144" s="1"/>
  <c r="GY6" i="20"/>
  <c r="E6" i="144" s="1"/>
  <c r="GV6" i="20"/>
  <c r="F6" i="143" s="1"/>
  <c r="N6" i="143" s="1"/>
  <c r="GU6" i="20"/>
  <c r="E6" i="143" s="1"/>
  <c r="GR6" i="20"/>
  <c r="F6" i="142" s="1"/>
  <c r="N6" i="142" s="1"/>
  <c r="GQ6" i="20"/>
  <c r="E6" i="142" s="1"/>
  <c r="GN6" i="20"/>
  <c r="F6" i="141" s="1"/>
  <c r="N6" i="141" s="1"/>
  <c r="GM6" i="20"/>
  <c r="E6" i="141" s="1"/>
  <c r="GJ6" i="20"/>
  <c r="F6" i="140" s="1"/>
  <c r="N6" i="140" s="1"/>
  <c r="GI6" i="20"/>
  <c r="E6" i="140" s="1"/>
  <c r="GF6" i="20"/>
  <c r="F6" i="139" s="1"/>
  <c r="N6" i="139" s="1"/>
  <c r="GE6" i="20"/>
  <c r="E6" i="139" s="1"/>
  <c r="GB6" i="20"/>
  <c r="F6" i="138" s="1"/>
  <c r="N6" i="138" s="1"/>
  <c r="GA6" i="20"/>
  <c r="E6" i="138" s="1"/>
  <c r="FX6" i="20"/>
  <c r="F6" i="137" s="1"/>
  <c r="N6" i="137" s="1"/>
  <c r="FW6" i="20"/>
  <c r="E6" i="137" s="1"/>
  <c r="FT6" i="20"/>
  <c r="F6" i="136" s="1"/>
  <c r="N6" i="136" s="1"/>
  <c r="FS6" i="20"/>
  <c r="E6" i="136" s="1"/>
  <c r="FP6" i="20"/>
  <c r="F6" i="135" s="1"/>
  <c r="N6" i="135" s="1"/>
  <c r="FO6" i="20"/>
  <c r="E6" i="135" s="1"/>
  <c r="FL6" i="20"/>
  <c r="F6" i="134" s="1"/>
  <c r="N6" i="134" s="1"/>
  <c r="FK6" i="20"/>
  <c r="E6" i="134" s="1"/>
  <c r="FH6" i="20"/>
  <c r="F6" i="133" s="1"/>
  <c r="N6" i="133" s="1"/>
  <c r="FG6" i="20"/>
  <c r="E6" i="133" s="1"/>
  <c r="FD6" i="20"/>
  <c r="F6" i="132" s="1"/>
  <c r="N6" i="132" s="1"/>
  <c r="FC6" i="20"/>
  <c r="E6" i="132" s="1"/>
  <c r="EZ6" i="20"/>
  <c r="F6" i="131" s="1"/>
  <c r="N6" i="131" s="1"/>
  <c r="EY6" i="20"/>
  <c r="E6" i="131" s="1"/>
  <c r="L6" i="131" s="1"/>
  <c r="EX6" i="20"/>
  <c r="D6" i="131" s="1"/>
  <c r="J6" i="131" s="1"/>
  <c r="EW6" i="20"/>
  <c r="C6" i="131" s="1"/>
  <c r="H6" i="131" s="1"/>
  <c r="EV6" i="20"/>
  <c r="F6" i="130" s="1"/>
  <c r="N6" i="130" s="1"/>
  <c r="EU6" i="20"/>
  <c r="E6" i="130" s="1"/>
  <c r="ER6" i="20"/>
  <c r="F6" i="129" s="1"/>
  <c r="N6" i="129" s="1"/>
  <c r="EQ6" i="20"/>
  <c r="E6" i="129" s="1"/>
  <c r="L6" i="129" s="1"/>
  <c r="EP6" i="20"/>
  <c r="D6" i="129" s="1"/>
  <c r="J6" i="129" s="1"/>
  <c r="EO6" i="20"/>
  <c r="C6" i="129" s="1"/>
  <c r="H6" i="129" s="1"/>
  <c r="EN6" i="20"/>
  <c r="F6" i="128" s="1"/>
  <c r="N6" i="128" s="1"/>
  <c r="EM6" i="20"/>
  <c r="E6" i="128" s="1"/>
  <c r="EJ6" i="20"/>
  <c r="F6" i="127" s="1"/>
  <c r="N6" i="127" s="1"/>
  <c r="EI6" i="20"/>
  <c r="E6" i="127" s="1"/>
  <c r="EF6" i="20"/>
  <c r="F6" i="126" s="1"/>
  <c r="N6" i="126" s="1"/>
  <c r="EE6" i="20"/>
  <c r="E6" i="126" s="1"/>
  <c r="EB6" i="20"/>
  <c r="F6" i="125" s="1"/>
  <c r="N6" i="125" s="1"/>
  <c r="EA6" i="20"/>
  <c r="E6" i="125" s="1"/>
  <c r="DX6" i="20"/>
  <c r="F6" i="124" s="1"/>
  <c r="N6" i="124" s="1"/>
  <c r="DW6" i="20"/>
  <c r="E6" i="124" s="1"/>
  <c r="DT6" i="20"/>
  <c r="F6" i="123" s="1"/>
  <c r="N6" i="123" s="1"/>
  <c r="DS6" i="20"/>
  <c r="E6" i="123" s="1"/>
  <c r="DP6" i="20"/>
  <c r="F6" i="122" s="1"/>
  <c r="N6" i="122" s="1"/>
  <c r="DO6" i="20"/>
  <c r="E6" i="122" s="1"/>
  <c r="DL6" i="20"/>
  <c r="F6" i="121" s="1"/>
  <c r="N6" i="121" s="1"/>
  <c r="DK6" i="20"/>
  <c r="E6" i="121" s="1"/>
  <c r="DH6" i="20"/>
  <c r="F6" i="120" s="1"/>
  <c r="N6" i="120" s="1"/>
  <c r="DG6" i="20"/>
  <c r="E6" i="120" s="1"/>
  <c r="DD6" i="20"/>
  <c r="F6" i="119" s="1"/>
  <c r="N6" i="119" s="1"/>
  <c r="DC6" i="20"/>
  <c r="E6" i="119" s="1"/>
  <c r="CZ6" i="20"/>
  <c r="F6" i="118" s="1"/>
  <c r="N6" i="118" s="1"/>
  <c r="CY6" i="20"/>
  <c r="E6" i="118" s="1"/>
  <c r="CV6" i="20"/>
  <c r="F6" i="117" s="1"/>
  <c r="N6" i="117" s="1"/>
  <c r="CU6" i="20"/>
  <c r="E6" i="117" s="1"/>
  <c r="CR6" i="20"/>
  <c r="F6" i="116" s="1"/>
  <c r="N6" i="116" s="1"/>
  <c r="CQ6" i="20"/>
  <c r="E6" i="116" s="1"/>
  <c r="CN6" i="20"/>
  <c r="F6" i="115" s="1"/>
  <c r="N6" i="115" s="1"/>
  <c r="CM6" i="20"/>
  <c r="E6" i="115" s="1"/>
  <c r="CJ6" i="20"/>
  <c r="F6" i="114" s="1"/>
  <c r="N6" i="114" s="1"/>
  <c r="CI6" i="20"/>
  <c r="E6" i="114" s="1"/>
  <c r="CF6" i="20"/>
  <c r="F6" i="113" s="1"/>
  <c r="N6" i="113" s="1"/>
  <c r="CE6" i="20"/>
  <c r="E6" i="113" s="1"/>
  <c r="CB6" i="20"/>
  <c r="F6" i="112" s="1"/>
  <c r="N6" i="112" s="1"/>
  <c r="CA6" i="20"/>
  <c r="E6" i="112" s="1"/>
  <c r="BX6" i="20"/>
  <c r="F6" i="111" s="1"/>
  <c r="N6" i="111" s="1"/>
  <c r="BW6" i="20"/>
  <c r="E6" i="111" s="1"/>
  <c r="BT6" i="20"/>
  <c r="F6" i="110" s="1"/>
  <c r="N6" i="110" s="1"/>
  <c r="BS6" i="20"/>
  <c r="E6" i="110" s="1"/>
  <c r="BP6" i="20"/>
  <c r="F6" i="109" s="1"/>
  <c r="N6" i="109" s="1"/>
  <c r="BO6" i="20"/>
  <c r="E6" i="109" s="1"/>
  <c r="BL6" i="20"/>
  <c r="F6" i="108" s="1"/>
  <c r="N6" i="108" s="1"/>
  <c r="BK6" i="20"/>
  <c r="E6" i="108" s="1"/>
  <c r="BH6" i="20"/>
  <c r="F6" i="107" s="1"/>
  <c r="N6" i="107" s="1"/>
  <c r="BG6" i="20"/>
  <c r="E6" i="107" s="1"/>
  <c r="BD6" i="20"/>
  <c r="F6" i="106" s="1"/>
  <c r="N6" i="106" s="1"/>
  <c r="BC6" i="20"/>
  <c r="E6" i="106" s="1"/>
  <c r="L6" i="106" s="1"/>
  <c r="AZ6" i="20"/>
  <c r="F6" i="105" s="1"/>
  <c r="N6" i="105" s="1"/>
  <c r="AY6" i="20"/>
  <c r="E6" i="105" s="1"/>
  <c r="AV6" i="20"/>
  <c r="F6" i="104" s="1"/>
  <c r="N6" i="104" s="1"/>
  <c r="AU6" i="20"/>
  <c r="E6" i="104" s="1"/>
  <c r="L6" i="104" s="1"/>
  <c r="AR6" i="20"/>
  <c r="F6" i="103" s="1"/>
  <c r="N6" i="103" s="1"/>
  <c r="AQ6" i="20"/>
  <c r="E6" i="103" s="1"/>
  <c r="L6" i="103" s="1"/>
  <c r="AN6" i="20"/>
  <c r="F6" i="102" s="1"/>
  <c r="N6" i="102" s="1"/>
  <c r="AM6" i="20"/>
  <c r="E6" i="102" s="1"/>
  <c r="L6" i="102" s="1"/>
  <c r="AJ6" i="20"/>
  <c r="F6" i="101" s="1"/>
  <c r="N6" i="101" s="1"/>
  <c r="AI6" i="20"/>
  <c r="E6" i="101" s="1"/>
  <c r="L6" i="101" s="1"/>
  <c r="AF6" i="20"/>
  <c r="F6" i="100" s="1"/>
  <c r="N6" i="100" s="1"/>
  <c r="AE6" i="20"/>
  <c r="E6" i="100" s="1"/>
  <c r="L6" i="100" s="1"/>
  <c r="AB6" i="20"/>
  <c r="F6" i="99" s="1"/>
  <c r="N6" i="99" s="1"/>
  <c r="AA6" i="20"/>
  <c r="E6" i="99" s="1"/>
  <c r="L6" i="99" s="1"/>
  <c r="X6" i="20"/>
  <c r="F6" i="98" s="1"/>
  <c r="N6" i="98" s="1"/>
  <c r="W6" i="20"/>
  <c r="E6" i="98" s="1"/>
  <c r="L6" i="98" s="1"/>
  <c r="T6" i="20"/>
  <c r="F6" i="97" s="1"/>
  <c r="N6" i="97" s="1"/>
  <c r="S6" i="20"/>
  <c r="E6" i="97" s="1"/>
  <c r="L6" i="97" s="1"/>
  <c r="P6" i="20"/>
  <c r="F6" i="96" s="1"/>
  <c r="N6" i="96" s="1"/>
  <c r="O6" i="20"/>
  <c r="E6" i="96" s="1"/>
  <c r="L6" i="96" s="1"/>
  <c r="L6" i="20"/>
  <c r="F6" i="95" s="1"/>
  <c r="N6" i="95" s="1"/>
  <c r="K6" i="20"/>
  <c r="E6" i="95" s="1"/>
  <c r="H6" i="20"/>
  <c r="F6" i="22" s="1"/>
  <c r="G6" i="20"/>
  <c r="E6" i="22" s="1"/>
  <c r="JX5" i="20"/>
  <c r="F5" i="163" s="1"/>
  <c r="N5" i="163" s="1"/>
  <c r="JW5" i="20"/>
  <c r="E5" i="163" s="1"/>
  <c r="JT5" i="20"/>
  <c r="F5" i="162" s="1"/>
  <c r="N5" i="162" s="1"/>
  <c r="JS5" i="20"/>
  <c r="E5" i="162" s="1"/>
  <c r="JP5" i="20"/>
  <c r="F5" i="161" s="1"/>
  <c r="N5" i="161" s="1"/>
  <c r="JO5" i="20"/>
  <c r="E5" i="161" s="1"/>
  <c r="JL5" i="20"/>
  <c r="F5" i="160" s="1"/>
  <c r="N5" i="160" s="1"/>
  <c r="JK5" i="20"/>
  <c r="E5" i="160" s="1"/>
  <c r="JH5" i="20"/>
  <c r="F5" i="159" s="1"/>
  <c r="N5" i="159" s="1"/>
  <c r="JG5" i="20"/>
  <c r="E5" i="159" s="1"/>
  <c r="JD5" i="20"/>
  <c r="F5" i="158" s="1"/>
  <c r="N5" i="158" s="1"/>
  <c r="JC5" i="20"/>
  <c r="E5" i="158" s="1"/>
  <c r="IZ5" i="20"/>
  <c r="F5" i="157" s="1"/>
  <c r="N5" i="157" s="1"/>
  <c r="IY5" i="20"/>
  <c r="E5" i="157" s="1"/>
  <c r="L5" i="157" s="1"/>
  <c r="IV5" i="20"/>
  <c r="F5" i="156" s="1"/>
  <c r="N5" i="156" s="1"/>
  <c r="IU5" i="20"/>
  <c r="E5" i="156" s="1"/>
  <c r="IR5" i="20"/>
  <c r="F5" i="155" s="1"/>
  <c r="N5" i="155" s="1"/>
  <c r="IQ5" i="20"/>
  <c r="E5" i="155" s="1"/>
  <c r="IN5" i="20"/>
  <c r="F5" i="154" s="1"/>
  <c r="N5" i="154" s="1"/>
  <c r="IM5" i="20"/>
  <c r="E5" i="154" s="1"/>
  <c r="IJ5" i="20"/>
  <c r="F5" i="153" s="1"/>
  <c r="N5" i="153" s="1"/>
  <c r="II5" i="20"/>
  <c r="E5" i="153" s="1"/>
  <c r="IF5" i="20"/>
  <c r="F5" i="152" s="1"/>
  <c r="N5" i="152" s="1"/>
  <c r="IE5" i="20"/>
  <c r="E5" i="152" s="1"/>
  <c r="IB5" i="20"/>
  <c r="F5" i="151" s="1"/>
  <c r="N5" i="151" s="1"/>
  <c r="IA5" i="20"/>
  <c r="E5" i="151" s="1"/>
  <c r="HX5" i="20"/>
  <c r="F5" i="150" s="1"/>
  <c r="N5" i="150" s="1"/>
  <c r="HW5" i="20"/>
  <c r="E5" i="150" s="1"/>
  <c r="HT5" i="20"/>
  <c r="F5" i="149" s="1"/>
  <c r="N5" i="149" s="1"/>
  <c r="HS5" i="20"/>
  <c r="E5" i="149" s="1"/>
  <c r="HP5" i="20"/>
  <c r="F5" i="148" s="1"/>
  <c r="N5" i="148" s="1"/>
  <c r="HO5" i="20"/>
  <c r="E5" i="148" s="1"/>
  <c r="HL5" i="20"/>
  <c r="F5" i="147" s="1"/>
  <c r="N5" i="147" s="1"/>
  <c r="HK5" i="20"/>
  <c r="E5" i="147" s="1"/>
  <c r="HH5" i="20"/>
  <c r="F5" i="146" s="1"/>
  <c r="N5" i="146" s="1"/>
  <c r="HG5" i="20"/>
  <c r="E5" i="146" s="1"/>
  <c r="HD5" i="20"/>
  <c r="F5" i="145" s="1"/>
  <c r="N5" i="145" s="1"/>
  <c r="HC5" i="20"/>
  <c r="E5" i="145" s="1"/>
  <c r="GZ5" i="20"/>
  <c r="F5" i="144" s="1"/>
  <c r="N5" i="144" s="1"/>
  <c r="GY5" i="20"/>
  <c r="E5" i="144" s="1"/>
  <c r="GV5" i="20"/>
  <c r="F5" i="143" s="1"/>
  <c r="N5" i="143" s="1"/>
  <c r="GU5" i="20"/>
  <c r="E5" i="143" s="1"/>
  <c r="GR5" i="20"/>
  <c r="F5" i="142" s="1"/>
  <c r="N5" i="142" s="1"/>
  <c r="GQ5" i="20"/>
  <c r="E5" i="142" s="1"/>
  <c r="GN5" i="20"/>
  <c r="F5" i="141" s="1"/>
  <c r="N5" i="141" s="1"/>
  <c r="GM5" i="20"/>
  <c r="E5" i="141" s="1"/>
  <c r="GJ5" i="20"/>
  <c r="F5" i="140" s="1"/>
  <c r="N5" i="140" s="1"/>
  <c r="GI5" i="20"/>
  <c r="E5" i="140" s="1"/>
  <c r="GF5" i="20"/>
  <c r="F5" i="139" s="1"/>
  <c r="N5" i="139" s="1"/>
  <c r="GE5" i="20"/>
  <c r="E5" i="139" s="1"/>
  <c r="GB5" i="20"/>
  <c r="F5" i="138" s="1"/>
  <c r="N5" i="138" s="1"/>
  <c r="GA5" i="20"/>
  <c r="E5" i="138" s="1"/>
  <c r="FX5" i="20"/>
  <c r="F5" i="137" s="1"/>
  <c r="N5" i="137" s="1"/>
  <c r="FW5" i="20"/>
  <c r="E5" i="137" s="1"/>
  <c r="FT5" i="20"/>
  <c r="F5" i="136" s="1"/>
  <c r="N5" i="136" s="1"/>
  <c r="FS5" i="20"/>
  <c r="E5" i="136" s="1"/>
  <c r="FP5" i="20"/>
  <c r="F5" i="135" s="1"/>
  <c r="N5" i="135" s="1"/>
  <c r="FO5" i="20"/>
  <c r="E5" i="135" s="1"/>
  <c r="FL5" i="20"/>
  <c r="F5" i="134" s="1"/>
  <c r="N5" i="134" s="1"/>
  <c r="FK5" i="20"/>
  <c r="E5" i="134" s="1"/>
  <c r="FH5" i="20"/>
  <c r="F5" i="133" s="1"/>
  <c r="N5" i="133" s="1"/>
  <c r="FG5" i="20"/>
  <c r="E5" i="133" s="1"/>
  <c r="FD5" i="20"/>
  <c r="F5" i="132" s="1"/>
  <c r="N5" i="132" s="1"/>
  <c r="FC5" i="20"/>
  <c r="E5" i="132" s="1"/>
  <c r="EZ5" i="20"/>
  <c r="F5" i="131" s="1"/>
  <c r="N5" i="131" s="1"/>
  <c r="EY5" i="20"/>
  <c r="E5" i="131" s="1"/>
  <c r="L5" i="131" s="1"/>
  <c r="EX5" i="20"/>
  <c r="D5" i="131" s="1"/>
  <c r="J5" i="131" s="1"/>
  <c r="EW5" i="20"/>
  <c r="C5" i="131" s="1"/>
  <c r="H5" i="131" s="1"/>
  <c r="EV5" i="20"/>
  <c r="F5" i="130" s="1"/>
  <c r="N5" i="130" s="1"/>
  <c r="EU5" i="20"/>
  <c r="E5" i="130" s="1"/>
  <c r="ER5" i="20"/>
  <c r="F5" i="129" s="1"/>
  <c r="N5" i="129" s="1"/>
  <c r="EQ5" i="20"/>
  <c r="E5" i="129" s="1"/>
  <c r="L5" i="129" s="1"/>
  <c r="EP5" i="20"/>
  <c r="D5" i="129" s="1"/>
  <c r="J5" i="129" s="1"/>
  <c r="EO5" i="20"/>
  <c r="C5" i="129" s="1"/>
  <c r="H5" i="129" s="1"/>
  <c r="EN5" i="20"/>
  <c r="F5" i="128" s="1"/>
  <c r="N5" i="128" s="1"/>
  <c r="EM5" i="20"/>
  <c r="E5" i="128" s="1"/>
  <c r="EJ5" i="20"/>
  <c r="F5" i="127" s="1"/>
  <c r="N5" i="127" s="1"/>
  <c r="EI5" i="20"/>
  <c r="E5" i="127" s="1"/>
  <c r="EF5" i="20"/>
  <c r="F5" i="126" s="1"/>
  <c r="N5" i="126" s="1"/>
  <c r="EE5" i="20"/>
  <c r="E5" i="126" s="1"/>
  <c r="EB5" i="20"/>
  <c r="F5" i="125" s="1"/>
  <c r="N5" i="125" s="1"/>
  <c r="EA5" i="20"/>
  <c r="E5" i="125" s="1"/>
  <c r="DX5" i="20"/>
  <c r="F5" i="124" s="1"/>
  <c r="N5" i="124" s="1"/>
  <c r="DW5" i="20"/>
  <c r="E5" i="124" s="1"/>
  <c r="DT5" i="20"/>
  <c r="F5" i="123" s="1"/>
  <c r="N5" i="123" s="1"/>
  <c r="DS5" i="20"/>
  <c r="E5" i="123" s="1"/>
  <c r="DP5" i="20"/>
  <c r="F5" i="122" s="1"/>
  <c r="N5" i="122" s="1"/>
  <c r="DO5" i="20"/>
  <c r="E5" i="122" s="1"/>
  <c r="DL5" i="20"/>
  <c r="F5" i="121" s="1"/>
  <c r="N5" i="121" s="1"/>
  <c r="DK5" i="20"/>
  <c r="E5" i="121" s="1"/>
  <c r="DH5" i="20"/>
  <c r="F5" i="120" s="1"/>
  <c r="N5" i="120" s="1"/>
  <c r="DG5" i="20"/>
  <c r="E5" i="120" s="1"/>
  <c r="DD5" i="20"/>
  <c r="F5" i="119" s="1"/>
  <c r="N5" i="119" s="1"/>
  <c r="DC5" i="20"/>
  <c r="E5" i="119" s="1"/>
  <c r="CZ5" i="20"/>
  <c r="F5" i="118" s="1"/>
  <c r="N5" i="118" s="1"/>
  <c r="CY5" i="20"/>
  <c r="E5" i="118" s="1"/>
  <c r="CV5" i="20"/>
  <c r="F5" i="117" s="1"/>
  <c r="N5" i="117" s="1"/>
  <c r="CU5" i="20"/>
  <c r="E5" i="117" s="1"/>
  <c r="CR5" i="20"/>
  <c r="F5" i="116" s="1"/>
  <c r="N5" i="116" s="1"/>
  <c r="CQ5" i="20"/>
  <c r="E5" i="116" s="1"/>
  <c r="CN5" i="20"/>
  <c r="F5" i="115" s="1"/>
  <c r="N5" i="115" s="1"/>
  <c r="CM5" i="20"/>
  <c r="E5" i="115" s="1"/>
  <c r="CJ5" i="20"/>
  <c r="F5" i="114" s="1"/>
  <c r="N5" i="114" s="1"/>
  <c r="CI5" i="20"/>
  <c r="E5" i="114" s="1"/>
  <c r="CF5" i="20"/>
  <c r="F5" i="113" s="1"/>
  <c r="N5" i="113" s="1"/>
  <c r="CE5" i="20"/>
  <c r="E5" i="113" s="1"/>
  <c r="CB5" i="20"/>
  <c r="F5" i="112" s="1"/>
  <c r="N5" i="112" s="1"/>
  <c r="CA5" i="20"/>
  <c r="E5" i="112" s="1"/>
  <c r="BX5" i="20"/>
  <c r="F5" i="111" s="1"/>
  <c r="N5" i="111" s="1"/>
  <c r="BW5" i="20"/>
  <c r="E5" i="111" s="1"/>
  <c r="BT5" i="20"/>
  <c r="F5" i="110" s="1"/>
  <c r="N5" i="110" s="1"/>
  <c r="BS5" i="20"/>
  <c r="E5" i="110" s="1"/>
  <c r="BP5" i="20"/>
  <c r="F5" i="109" s="1"/>
  <c r="N5" i="109" s="1"/>
  <c r="BO5" i="20"/>
  <c r="E5" i="109" s="1"/>
  <c r="BL5" i="20"/>
  <c r="F5" i="108" s="1"/>
  <c r="N5" i="108" s="1"/>
  <c r="BK5" i="20"/>
  <c r="E5" i="108" s="1"/>
  <c r="BH5" i="20"/>
  <c r="F5" i="107" s="1"/>
  <c r="N5" i="107" s="1"/>
  <c r="BG5" i="20"/>
  <c r="E5" i="107" s="1"/>
  <c r="BD5" i="20"/>
  <c r="F5" i="106" s="1"/>
  <c r="N5" i="106" s="1"/>
  <c r="BC5" i="20"/>
  <c r="E5" i="106" s="1"/>
  <c r="L5" i="106" s="1"/>
  <c r="AZ5" i="20"/>
  <c r="F5" i="105" s="1"/>
  <c r="N5" i="105" s="1"/>
  <c r="AY5" i="20"/>
  <c r="E5" i="105" s="1"/>
  <c r="AV5" i="20"/>
  <c r="F5" i="104" s="1"/>
  <c r="N5" i="104" s="1"/>
  <c r="AU5" i="20"/>
  <c r="E5" i="104" s="1"/>
  <c r="L5" i="104" s="1"/>
  <c r="AR5" i="20"/>
  <c r="F5" i="103" s="1"/>
  <c r="N5" i="103" s="1"/>
  <c r="AQ5" i="20"/>
  <c r="E5" i="103" s="1"/>
  <c r="L5" i="103" s="1"/>
  <c r="AN5" i="20"/>
  <c r="F5" i="102" s="1"/>
  <c r="N5" i="102" s="1"/>
  <c r="AM5" i="20"/>
  <c r="E5" i="102" s="1"/>
  <c r="L5" i="102" s="1"/>
  <c r="AJ5" i="20"/>
  <c r="F5" i="101" s="1"/>
  <c r="N5" i="101" s="1"/>
  <c r="AI5" i="20"/>
  <c r="E5" i="101" s="1"/>
  <c r="L5" i="101" s="1"/>
  <c r="AF5" i="20"/>
  <c r="F5" i="100" s="1"/>
  <c r="N5" i="100" s="1"/>
  <c r="AE5" i="20"/>
  <c r="E5" i="100" s="1"/>
  <c r="L5" i="100" s="1"/>
  <c r="AB5" i="20"/>
  <c r="F5" i="99" s="1"/>
  <c r="N5" i="99" s="1"/>
  <c r="AA5" i="20"/>
  <c r="E5" i="99" s="1"/>
  <c r="L5" i="99" s="1"/>
  <c r="X5" i="20"/>
  <c r="F5" i="98" s="1"/>
  <c r="N5" i="98" s="1"/>
  <c r="W5" i="20"/>
  <c r="E5" i="98" s="1"/>
  <c r="L5" i="98" s="1"/>
  <c r="T5" i="20"/>
  <c r="F5" i="97" s="1"/>
  <c r="N5" i="97" s="1"/>
  <c r="S5" i="20"/>
  <c r="E5" i="97" s="1"/>
  <c r="L5" i="97" s="1"/>
  <c r="P5" i="20"/>
  <c r="F5" i="96" s="1"/>
  <c r="N5" i="96" s="1"/>
  <c r="O5" i="20"/>
  <c r="E5" i="96" s="1"/>
  <c r="L5" i="96" s="1"/>
  <c r="L5" i="20"/>
  <c r="F5" i="95" s="1"/>
  <c r="N5" i="95" s="1"/>
  <c r="K5" i="20"/>
  <c r="E5" i="95" s="1"/>
  <c r="H5" i="20"/>
  <c r="F5" i="22" s="1"/>
  <c r="G5" i="20"/>
  <c r="E5" i="22" s="1"/>
  <c r="JX4" i="20"/>
  <c r="F4" i="163" s="1"/>
  <c r="N4" i="163" s="1"/>
  <c r="JW4" i="20"/>
  <c r="E4" i="163" s="1"/>
  <c r="JT4" i="20"/>
  <c r="F4" i="162" s="1"/>
  <c r="N4" i="162" s="1"/>
  <c r="JS4" i="20"/>
  <c r="E4" i="162" s="1"/>
  <c r="JP4" i="20"/>
  <c r="F4" i="161" s="1"/>
  <c r="N4" i="161" s="1"/>
  <c r="JO4" i="20"/>
  <c r="E4" i="161" s="1"/>
  <c r="JL4" i="20"/>
  <c r="F4" i="160" s="1"/>
  <c r="N4" i="160" s="1"/>
  <c r="JK4" i="20"/>
  <c r="E4" i="160" s="1"/>
  <c r="JH4" i="20"/>
  <c r="F4" i="159" s="1"/>
  <c r="N4" i="159" s="1"/>
  <c r="JG4" i="20"/>
  <c r="E4" i="159" s="1"/>
  <c r="JD4" i="20"/>
  <c r="F4" i="158" s="1"/>
  <c r="N4" i="158" s="1"/>
  <c r="JC4" i="20"/>
  <c r="E4" i="158" s="1"/>
  <c r="IZ4" i="20"/>
  <c r="F4" i="157" s="1"/>
  <c r="N4" i="157" s="1"/>
  <c r="IY4" i="20"/>
  <c r="E4" i="157" s="1"/>
  <c r="L4" i="157" s="1"/>
  <c r="IV4" i="20"/>
  <c r="F4" i="156" s="1"/>
  <c r="N4" i="156" s="1"/>
  <c r="IU4" i="20"/>
  <c r="E4" i="156" s="1"/>
  <c r="IR4" i="20"/>
  <c r="F4" i="155" s="1"/>
  <c r="N4" i="155" s="1"/>
  <c r="IQ4" i="20"/>
  <c r="E4" i="155" s="1"/>
  <c r="IN4" i="20"/>
  <c r="F4" i="154" s="1"/>
  <c r="N4" i="154" s="1"/>
  <c r="IM4" i="20"/>
  <c r="E4" i="154" s="1"/>
  <c r="IJ4" i="20"/>
  <c r="F4" i="153" s="1"/>
  <c r="N4" i="153" s="1"/>
  <c r="II4" i="20"/>
  <c r="E4" i="153" s="1"/>
  <c r="IF4" i="20"/>
  <c r="F4" i="152" s="1"/>
  <c r="N4" i="152" s="1"/>
  <c r="IE4" i="20"/>
  <c r="E4" i="152" s="1"/>
  <c r="IB4" i="20"/>
  <c r="F4" i="151" s="1"/>
  <c r="N4" i="151" s="1"/>
  <c r="IA4" i="20"/>
  <c r="E4" i="151" s="1"/>
  <c r="HX4" i="20"/>
  <c r="F4" i="150" s="1"/>
  <c r="N4" i="150" s="1"/>
  <c r="HW4" i="20"/>
  <c r="E4" i="150" s="1"/>
  <c r="HT4" i="20"/>
  <c r="F4" i="149" s="1"/>
  <c r="N4" i="149" s="1"/>
  <c r="HS4" i="20"/>
  <c r="E4" i="149" s="1"/>
  <c r="HP4" i="20"/>
  <c r="F4" i="148" s="1"/>
  <c r="N4" i="148" s="1"/>
  <c r="HO4" i="20"/>
  <c r="E4" i="148" s="1"/>
  <c r="HL4" i="20"/>
  <c r="F4" i="147" s="1"/>
  <c r="N4" i="147" s="1"/>
  <c r="HK4" i="20"/>
  <c r="E4" i="147" s="1"/>
  <c r="HH4" i="20"/>
  <c r="F4" i="146" s="1"/>
  <c r="N4" i="146" s="1"/>
  <c r="HG4" i="20"/>
  <c r="E4" i="146" s="1"/>
  <c r="HD4" i="20"/>
  <c r="F4" i="145" s="1"/>
  <c r="N4" i="145" s="1"/>
  <c r="HC4" i="20"/>
  <c r="E4" i="145" s="1"/>
  <c r="GZ4" i="20"/>
  <c r="F4" i="144" s="1"/>
  <c r="N4" i="144" s="1"/>
  <c r="GY4" i="20"/>
  <c r="E4" i="144" s="1"/>
  <c r="GV4" i="20"/>
  <c r="F4" i="143" s="1"/>
  <c r="N4" i="143" s="1"/>
  <c r="GU4" i="20"/>
  <c r="E4" i="143" s="1"/>
  <c r="GR4" i="20"/>
  <c r="F4" i="142" s="1"/>
  <c r="N4" i="142" s="1"/>
  <c r="GQ4" i="20"/>
  <c r="E4" i="142" s="1"/>
  <c r="GN4" i="20"/>
  <c r="F4" i="141" s="1"/>
  <c r="N4" i="141" s="1"/>
  <c r="GM4" i="20"/>
  <c r="E4" i="141" s="1"/>
  <c r="GJ4" i="20"/>
  <c r="F4" i="140" s="1"/>
  <c r="N4" i="140" s="1"/>
  <c r="GI4" i="20"/>
  <c r="E4" i="140" s="1"/>
  <c r="GF4" i="20"/>
  <c r="F4" i="139" s="1"/>
  <c r="N4" i="139" s="1"/>
  <c r="GE4" i="20"/>
  <c r="E4" i="139" s="1"/>
  <c r="GB4" i="20"/>
  <c r="F4" i="138" s="1"/>
  <c r="N4" i="138" s="1"/>
  <c r="GA4" i="20"/>
  <c r="E4" i="138" s="1"/>
  <c r="FX4" i="20"/>
  <c r="F4" i="137" s="1"/>
  <c r="N4" i="137" s="1"/>
  <c r="FW4" i="20"/>
  <c r="E4" i="137" s="1"/>
  <c r="FT4" i="20"/>
  <c r="F4" i="136" s="1"/>
  <c r="N4" i="136" s="1"/>
  <c r="FS4" i="20"/>
  <c r="E4" i="136" s="1"/>
  <c r="FP4" i="20"/>
  <c r="F4" i="135" s="1"/>
  <c r="N4" i="135" s="1"/>
  <c r="FO4" i="20"/>
  <c r="E4" i="135" s="1"/>
  <c r="FL4" i="20"/>
  <c r="F4" i="134" s="1"/>
  <c r="N4" i="134" s="1"/>
  <c r="FK4" i="20"/>
  <c r="E4" i="134" s="1"/>
  <c r="FH4" i="20"/>
  <c r="F4" i="133" s="1"/>
  <c r="N4" i="133" s="1"/>
  <c r="FG4" i="20"/>
  <c r="E4" i="133" s="1"/>
  <c r="FD4" i="20"/>
  <c r="F4" i="132" s="1"/>
  <c r="N4" i="132" s="1"/>
  <c r="FC4" i="20"/>
  <c r="E4" i="132" s="1"/>
  <c r="EZ4" i="20"/>
  <c r="F4" i="131" s="1"/>
  <c r="N4" i="131" s="1"/>
  <c r="EY4" i="20"/>
  <c r="E4" i="131" s="1"/>
  <c r="L4" i="131" s="1"/>
  <c r="EX4" i="20"/>
  <c r="D4" i="131" s="1"/>
  <c r="J4" i="131" s="1"/>
  <c r="EW4" i="20"/>
  <c r="C4" i="131" s="1"/>
  <c r="H4" i="131" s="1"/>
  <c r="EV4" i="20"/>
  <c r="F4" i="130" s="1"/>
  <c r="N4" i="130" s="1"/>
  <c r="EU4" i="20"/>
  <c r="E4" i="130" s="1"/>
  <c r="ER4" i="20"/>
  <c r="F4" i="129" s="1"/>
  <c r="N4" i="129" s="1"/>
  <c r="EQ4" i="20"/>
  <c r="E4" i="129" s="1"/>
  <c r="L4" i="129" s="1"/>
  <c r="EP4" i="20"/>
  <c r="D4" i="129" s="1"/>
  <c r="J4" i="129" s="1"/>
  <c r="EO4" i="20"/>
  <c r="C4" i="129" s="1"/>
  <c r="H4" i="129" s="1"/>
  <c r="EN4" i="20"/>
  <c r="F4" i="128" s="1"/>
  <c r="N4" i="128" s="1"/>
  <c r="EM4" i="20"/>
  <c r="E4" i="128" s="1"/>
  <c r="EJ4" i="20"/>
  <c r="F4" i="127" s="1"/>
  <c r="N4" i="127" s="1"/>
  <c r="EI4" i="20"/>
  <c r="E4" i="127" s="1"/>
  <c r="EF4" i="20"/>
  <c r="F4" i="126" s="1"/>
  <c r="N4" i="126" s="1"/>
  <c r="EE4" i="20"/>
  <c r="E4" i="126" s="1"/>
  <c r="EB4" i="20"/>
  <c r="F4" i="125" s="1"/>
  <c r="N4" i="125" s="1"/>
  <c r="EA4" i="20"/>
  <c r="E4" i="125" s="1"/>
  <c r="DX4" i="20"/>
  <c r="F4" i="124" s="1"/>
  <c r="N4" i="124" s="1"/>
  <c r="DW4" i="20"/>
  <c r="E4" i="124" s="1"/>
  <c r="DT4" i="20"/>
  <c r="F4" i="123" s="1"/>
  <c r="N4" i="123" s="1"/>
  <c r="DS4" i="20"/>
  <c r="E4" i="123" s="1"/>
  <c r="DP4" i="20"/>
  <c r="F4" i="122" s="1"/>
  <c r="N4" i="122" s="1"/>
  <c r="DO4" i="20"/>
  <c r="E4" i="122" s="1"/>
  <c r="DL4" i="20"/>
  <c r="F4" i="121" s="1"/>
  <c r="N4" i="121" s="1"/>
  <c r="DK4" i="20"/>
  <c r="E4" i="121" s="1"/>
  <c r="DH4" i="20"/>
  <c r="F4" i="120" s="1"/>
  <c r="N4" i="120" s="1"/>
  <c r="DG4" i="20"/>
  <c r="E4" i="120" s="1"/>
  <c r="DD4" i="20"/>
  <c r="F4" i="119" s="1"/>
  <c r="N4" i="119" s="1"/>
  <c r="DC4" i="20"/>
  <c r="E4" i="119" s="1"/>
  <c r="CZ4" i="20"/>
  <c r="F4" i="118" s="1"/>
  <c r="N4" i="118" s="1"/>
  <c r="CY4" i="20"/>
  <c r="E4" i="118" s="1"/>
  <c r="CV4" i="20"/>
  <c r="F4" i="117" s="1"/>
  <c r="N4" i="117" s="1"/>
  <c r="CU4" i="20"/>
  <c r="E4" i="117" s="1"/>
  <c r="CR4" i="20"/>
  <c r="F4" i="116" s="1"/>
  <c r="N4" i="116" s="1"/>
  <c r="CQ4" i="20"/>
  <c r="E4" i="116" s="1"/>
  <c r="CN4" i="20"/>
  <c r="F4" i="115" s="1"/>
  <c r="N4" i="115" s="1"/>
  <c r="CM4" i="20"/>
  <c r="E4" i="115" s="1"/>
  <c r="CJ4" i="20"/>
  <c r="F4" i="114" s="1"/>
  <c r="N4" i="114" s="1"/>
  <c r="CI4" i="20"/>
  <c r="E4" i="114" s="1"/>
  <c r="CF4" i="20"/>
  <c r="F4" i="113" s="1"/>
  <c r="N4" i="113" s="1"/>
  <c r="CE4" i="20"/>
  <c r="E4" i="113" s="1"/>
  <c r="CB4" i="20"/>
  <c r="F4" i="112" s="1"/>
  <c r="N4" i="112" s="1"/>
  <c r="CA4" i="20"/>
  <c r="E4" i="112" s="1"/>
  <c r="BX4" i="20"/>
  <c r="F4" i="111" s="1"/>
  <c r="N4" i="111" s="1"/>
  <c r="BW4" i="20"/>
  <c r="E4" i="111" s="1"/>
  <c r="BT4" i="20"/>
  <c r="F4" i="110" s="1"/>
  <c r="N4" i="110" s="1"/>
  <c r="BS4" i="20"/>
  <c r="E4" i="110" s="1"/>
  <c r="BP4" i="20"/>
  <c r="F4" i="109" s="1"/>
  <c r="N4" i="109" s="1"/>
  <c r="BO4" i="20"/>
  <c r="E4" i="109" s="1"/>
  <c r="BL4" i="20"/>
  <c r="F4" i="108" s="1"/>
  <c r="N4" i="108" s="1"/>
  <c r="BK4" i="20"/>
  <c r="E4" i="108" s="1"/>
  <c r="BH4" i="20"/>
  <c r="F4" i="107" s="1"/>
  <c r="N4" i="107" s="1"/>
  <c r="BG4" i="20"/>
  <c r="E4" i="107" s="1"/>
  <c r="BD4" i="20"/>
  <c r="F4" i="106" s="1"/>
  <c r="N4" i="106" s="1"/>
  <c r="BC4" i="20"/>
  <c r="E4" i="106" s="1"/>
  <c r="L4" i="106" s="1"/>
  <c r="AZ4" i="20"/>
  <c r="F4" i="105" s="1"/>
  <c r="N4" i="105" s="1"/>
  <c r="AY4" i="20"/>
  <c r="E4" i="105" s="1"/>
  <c r="AV4" i="20"/>
  <c r="F4" i="104" s="1"/>
  <c r="N4" i="104" s="1"/>
  <c r="AU4" i="20"/>
  <c r="E4" i="104" s="1"/>
  <c r="L4" i="104" s="1"/>
  <c r="AR4" i="20"/>
  <c r="F4" i="103" s="1"/>
  <c r="N4" i="103" s="1"/>
  <c r="AQ4" i="20"/>
  <c r="E4" i="103" s="1"/>
  <c r="L4" i="103" s="1"/>
  <c r="AN4" i="20"/>
  <c r="F4" i="102" s="1"/>
  <c r="N4" i="102" s="1"/>
  <c r="AM4" i="20"/>
  <c r="E4" i="102" s="1"/>
  <c r="L4" i="102" s="1"/>
  <c r="AJ4" i="20"/>
  <c r="F4" i="101" s="1"/>
  <c r="N4" i="101" s="1"/>
  <c r="AI4" i="20"/>
  <c r="E4" i="101" s="1"/>
  <c r="L4" i="101" s="1"/>
  <c r="AF4" i="20"/>
  <c r="F4" i="100" s="1"/>
  <c r="N4" i="100" s="1"/>
  <c r="AE4" i="20"/>
  <c r="E4" i="100" s="1"/>
  <c r="L4" i="100" s="1"/>
  <c r="AB4" i="20"/>
  <c r="F4" i="99" s="1"/>
  <c r="N4" i="99" s="1"/>
  <c r="AA4" i="20"/>
  <c r="E4" i="99" s="1"/>
  <c r="L4" i="99" s="1"/>
  <c r="X4" i="20"/>
  <c r="F4" i="98" s="1"/>
  <c r="N4" i="98" s="1"/>
  <c r="W4" i="20"/>
  <c r="E4" i="98" s="1"/>
  <c r="L4" i="98" s="1"/>
  <c r="T4" i="20"/>
  <c r="F4" i="97" s="1"/>
  <c r="N4" i="97" s="1"/>
  <c r="S4" i="20"/>
  <c r="E4" i="97" s="1"/>
  <c r="L4" i="97" s="1"/>
  <c r="P4" i="20"/>
  <c r="F4" i="96" s="1"/>
  <c r="N4" i="96" s="1"/>
  <c r="O4" i="20"/>
  <c r="E4" i="96" s="1"/>
  <c r="L4" i="96" s="1"/>
  <c r="L4" i="20"/>
  <c r="F4" i="95" s="1"/>
  <c r="N4" i="95" s="1"/>
  <c r="K4" i="20"/>
  <c r="E4" i="95" s="1"/>
  <c r="H4" i="20"/>
  <c r="F4" i="22" s="1"/>
  <c r="G4" i="20"/>
  <c r="E4" i="22" s="1"/>
  <c r="JX3" i="20"/>
  <c r="F3" i="163" s="1"/>
  <c r="JW3" i="20"/>
  <c r="E3" i="163" s="1"/>
  <c r="JT3" i="20"/>
  <c r="F3" i="162" s="1"/>
  <c r="JS3" i="20"/>
  <c r="E3" i="162" s="1"/>
  <c r="JP3" i="20"/>
  <c r="F3" i="161" s="1"/>
  <c r="JO3" i="20"/>
  <c r="E3" i="161" s="1"/>
  <c r="JL3" i="20"/>
  <c r="F3" i="160" s="1"/>
  <c r="JK3" i="20"/>
  <c r="E3" i="160" s="1"/>
  <c r="JH3" i="20"/>
  <c r="F3" i="159" s="1"/>
  <c r="JG3" i="20"/>
  <c r="E3" i="159" s="1"/>
  <c r="JD3" i="20"/>
  <c r="F3" i="158" s="1"/>
  <c r="JC3" i="20"/>
  <c r="E3" i="158" s="1"/>
  <c r="IZ3" i="20"/>
  <c r="F3" i="157" s="1"/>
  <c r="IY3" i="20"/>
  <c r="E3" i="157" s="1"/>
  <c r="IV3" i="20"/>
  <c r="F3" i="156" s="1"/>
  <c r="IU3" i="20"/>
  <c r="E3" i="156" s="1"/>
  <c r="IR3" i="20"/>
  <c r="F3" i="155" s="1"/>
  <c r="IQ3" i="20"/>
  <c r="E3" i="155" s="1"/>
  <c r="IN3" i="20"/>
  <c r="F3" i="154" s="1"/>
  <c r="IM3" i="20"/>
  <c r="E3" i="154" s="1"/>
  <c r="IJ3" i="20"/>
  <c r="F3" i="153" s="1"/>
  <c r="II3" i="20"/>
  <c r="E3" i="153" s="1"/>
  <c r="IF3" i="20"/>
  <c r="F3" i="152" s="1"/>
  <c r="IE3" i="20"/>
  <c r="E3" i="152" s="1"/>
  <c r="IB3" i="20"/>
  <c r="F3" i="151" s="1"/>
  <c r="IA3" i="20"/>
  <c r="E3" i="151" s="1"/>
  <c r="HX3" i="20"/>
  <c r="F3" i="150" s="1"/>
  <c r="HW3" i="20"/>
  <c r="E3" i="150" s="1"/>
  <c r="HT3" i="20"/>
  <c r="F3" i="149" s="1"/>
  <c r="HS3" i="20"/>
  <c r="E3" i="149" s="1"/>
  <c r="HP3" i="20"/>
  <c r="F3" i="148" s="1"/>
  <c r="HO3" i="20"/>
  <c r="E3" i="148" s="1"/>
  <c r="HL3" i="20"/>
  <c r="F3" i="147" s="1"/>
  <c r="HK3" i="20"/>
  <c r="E3" i="147" s="1"/>
  <c r="HH3" i="20"/>
  <c r="F3" i="146" s="1"/>
  <c r="HG3" i="20"/>
  <c r="E3" i="146" s="1"/>
  <c r="HD3" i="20"/>
  <c r="F3" i="145" s="1"/>
  <c r="HC3" i="20"/>
  <c r="E3" i="145" s="1"/>
  <c r="GZ3" i="20"/>
  <c r="F3" i="144" s="1"/>
  <c r="GY3" i="20"/>
  <c r="E3" i="144" s="1"/>
  <c r="GV3" i="20"/>
  <c r="F3" i="143" s="1"/>
  <c r="GU3" i="20"/>
  <c r="E3" i="143" s="1"/>
  <c r="GR3" i="20"/>
  <c r="F3" i="142" s="1"/>
  <c r="GQ3" i="20"/>
  <c r="E3" i="142" s="1"/>
  <c r="GN3" i="20"/>
  <c r="F3" i="141" s="1"/>
  <c r="GM3" i="20"/>
  <c r="E3" i="141" s="1"/>
  <c r="GJ3" i="20"/>
  <c r="F3" i="140" s="1"/>
  <c r="GI3" i="20"/>
  <c r="E3" i="140" s="1"/>
  <c r="GF3" i="20"/>
  <c r="F3" i="139" s="1"/>
  <c r="GE3" i="20"/>
  <c r="E3" i="139" s="1"/>
  <c r="GB3" i="20"/>
  <c r="F3" i="138" s="1"/>
  <c r="GA3" i="20"/>
  <c r="E3" i="138" s="1"/>
  <c r="FX3" i="20"/>
  <c r="F3" i="137" s="1"/>
  <c r="FW3" i="20"/>
  <c r="E3" i="137" s="1"/>
  <c r="FT3" i="20"/>
  <c r="F3" i="136" s="1"/>
  <c r="FS3" i="20"/>
  <c r="E3" i="136" s="1"/>
  <c r="FP3" i="20"/>
  <c r="F3" i="135" s="1"/>
  <c r="FO3" i="20"/>
  <c r="E3" i="135" s="1"/>
  <c r="FL3" i="20"/>
  <c r="F3" i="134" s="1"/>
  <c r="FK3" i="20"/>
  <c r="E3" i="134" s="1"/>
  <c r="FH3" i="20"/>
  <c r="F3" i="133" s="1"/>
  <c r="FG3" i="20"/>
  <c r="E3" i="133" s="1"/>
  <c r="FD3" i="20"/>
  <c r="F3" i="132" s="1"/>
  <c r="FC3" i="20"/>
  <c r="E3" i="132" s="1"/>
  <c r="EZ3" i="20"/>
  <c r="F3" i="131" s="1"/>
  <c r="EY3" i="20"/>
  <c r="E3" i="131" s="1"/>
  <c r="EX3" i="20"/>
  <c r="D3" i="131" s="1"/>
  <c r="EW3" i="20"/>
  <c r="C3" i="131" s="1"/>
  <c r="EV3" i="20"/>
  <c r="F3" i="130" s="1"/>
  <c r="EU3" i="20"/>
  <c r="E3" i="130" s="1"/>
  <c r="ER3" i="20"/>
  <c r="F3" i="129" s="1"/>
  <c r="EQ3" i="20"/>
  <c r="E3" i="129" s="1"/>
  <c r="EP3" i="20"/>
  <c r="D3" i="129" s="1"/>
  <c r="EO3" i="20"/>
  <c r="C3" i="129" s="1"/>
  <c r="EN3" i="20"/>
  <c r="F3" i="128" s="1"/>
  <c r="EM3" i="20"/>
  <c r="E3" i="128" s="1"/>
  <c r="EJ3" i="20"/>
  <c r="F3" i="127" s="1"/>
  <c r="EI3" i="20"/>
  <c r="E3" i="127" s="1"/>
  <c r="EF3" i="20"/>
  <c r="F3" i="126" s="1"/>
  <c r="EE3" i="20"/>
  <c r="E3" i="126" s="1"/>
  <c r="EB3" i="20"/>
  <c r="F3" i="125" s="1"/>
  <c r="EA3" i="20"/>
  <c r="E3" i="125" s="1"/>
  <c r="DX3" i="20"/>
  <c r="F3" i="124" s="1"/>
  <c r="DW3" i="20"/>
  <c r="E3" i="124" s="1"/>
  <c r="DT3" i="20"/>
  <c r="F3" i="123" s="1"/>
  <c r="DS3" i="20"/>
  <c r="E3" i="123" s="1"/>
  <c r="DP3" i="20"/>
  <c r="F3" i="122" s="1"/>
  <c r="DO3" i="20"/>
  <c r="E3" i="122" s="1"/>
  <c r="DL3" i="20"/>
  <c r="F3" i="121" s="1"/>
  <c r="DK3" i="20"/>
  <c r="E3" i="121" s="1"/>
  <c r="DH3" i="20"/>
  <c r="F3" i="120" s="1"/>
  <c r="DG3" i="20"/>
  <c r="E3" i="120" s="1"/>
  <c r="DD3" i="20"/>
  <c r="F3" i="119" s="1"/>
  <c r="DC3" i="20"/>
  <c r="E3" i="119" s="1"/>
  <c r="CZ3" i="20"/>
  <c r="F3" i="118" s="1"/>
  <c r="CY3" i="20"/>
  <c r="E3" i="118" s="1"/>
  <c r="CV3" i="20"/>
  <c r="F3" i="117" s="1"/>
  <c r="CU3" i="20"/>
  <c r="E3" i="117" s="1"/>
  <c r="CR3" i="20"/>
  <c r="F3" i="116" s="1"/>
  <c r="CQ3" i="20"/>
  <c r="E3" i="116" s="1"/>
  <c r="CN3" i="20"/>
  <c r="F3" i="115" s="1"/>
  <c r="CM3" i="20"/>
  <c r="E3" i="115" s="1"/>
  <c r="CJ3" i="20"/>
  <c r="F3" i="114" s="1"/>
  <c r="CI3" i="20"/>
  <c r="E3" i="114" s="1"/>
  <c r="CF3" i="20"/>
  <c r="F3" i="113" s="1"/>
  <c r="CE3" i="20"/>
  <c r="E3" i="113" s="1"/>
  <c r="CB3" i="20"/>
  <c r="F3" i="112" s="1"/>
  <c r="CA3" i="20"/>
  <c r="E3" i="112" s="1"/>
  <c r="BX3" i="20"/>
  <c r="F3" i="111" s="1"/>
  <c r="BW3" i="20"/>
  <c r="E3" i="111" s="1"/>
  <c r="BT3" i="20"/>
  <c r="F3" i="110" s="1"/>
  <c r="BS3" i="20"/>
  <c r="E3" i="110" s="1"/>
  <c r="BP3" i="20"/>
  <c r="F3" i="109" s="1"/>
  <c r="BO3" i="20"/>
  <c r="E3" i="109" s="1"/>
  <c r="BL3" i="20"/>
  <c r="F3" i="108" s="1"/>
  <c r="BK3" i="20"/>
  <c r="E3" i="108" s="1"/>
  <c r="BH3" i="20"/>
  <c r="F3" i="107" s="1"/>
  <c r="BG3" i="20"/>
  <c r="E3" i="107" s="1"/>
  <c r="BD3" i="20"/>
  <c r="F3" i="106" s="1"/>
  <c r="BC3" i="20"/>
  <c r="E3" i="106" s="1"/>
  <c r="AZ3" i="20"/>
  <c r="F3" i="105" s="1"/>
  <c r="AY3" i="20"/>
  <c r="E3" i="105" s="1"/>
  <c r="AV3" i="20"/>
  <c r="F3" i="104" s="1"/>
  <c r="AU3" i="20"/>
  <c r="E3" i="104" s="1"/>
  <c r="AR3" i="20"/>
  <c r="F3" i="103" s="1"/>
  <c r="AQ3" i="20"/>
  <c r="E3" i="103" s="1"/>
  <c r="AN3" i="20"/>
  <c r="F3" i="102" s="1"/>
  <c r="AM3" i="20"/>
  <c r="E3" i="102" s="1"/>
  <c r="AJ3" i="20"/>
  <c r="F3" i="101" s="1"/>
  <c r="AI3" i="20"/>
  <c r="E3" i="101" s="1"/>
  <c r="AF3" i="20"/>
  <c r="F3" i="100" s="1"/>
  <c r="AE3" i="20"/>
  <c r="E3" i="100" s="1"/>
  <c r="AB3" i="20"/>
  <c r="F3" i="99" s="1"/>
  <c r="AA3" i="20"/>
  <c r="E3" i="99" s="1"/>
  <c r="X3" i="20"/>
  <c r="F3" i="98" s="1"/>
  <c r="W3" i="20"/>
  <c r="E3" i="98" s="1"/>
  <c r="T3" i="20"/>
  <c r="F3" i="97" s="1"/>
  <c r="S3" i="20"/>
  <c r="E3" i="97" s="1"/>
  <c r="P3" i="20"/>
  <c r="F3" i="96" s="1"/>
  <c r="L3" i="20"/>
  <c r="F3" i="95" s="1"/>
  <c r="K3" i="20"/>
  <c r="E3" i="95" s="1"/>
  <c r="H3" i="20"/>
  <c r="F3" i="22" s="1"/>
  <c r="G3" i="20"/>
  <c r="E3" i="22" s="1"/>
  <c r="K1" i="28"/>
  <c r="I1" i="29"/>
  <c r="I1" i="30"/>
  <c r="M1" i="30"/>
  <c r="H1" i="29"/>
  <c r="L22" i="31"/>
  <c r="M1" i="28"/>
  <c r="I1" i="31"/>
  <c r="I22" i="31"/>
  <c r="H22" i="31"/>
  <c r="L1" i="29"/>
  <c r="K1" i="30"/>
  <c r="K1" i="31"/>
  <c r="L1" i="30"/>
  <c r="J22" i="31"/>
  <c r="J1" i="29"/>
  <c r="H1" i="30"/>
  <c r="M22" i="31"/>
  <c r="J1" i="31"/>
  <c r="K1" i="29"/>
  <c r="J1" i="30"/>
  <c r="M1" i="29"/>
  <c r="K22" i="31"/>
  <c r="L1" i="28"/>
  <c r="J1" i="28"/>
  <c r="L1" i="31"/>
  <c r="C22" i="31" l="1"/>
  <c r="E22" i="31"/>
  <c r="B22" i="31"/>
  <c r="A22" i="31"/>
  <c r="D22" i="31"/>
  <c r="G24" i="31"/>
  <c r="G2" i="28"/>
  <c r="G3" i="30"/>
  <c r="E1" i="29"/>
  <c r="C1" i="29"/>
  <c r="A1" i="29"/>
  <c r="B1" i="31"/>
  <c r="D1" i="29"/>
  <c r="A1" i="31"/>
  <c r="A1" i="30"/>
  <c r="C1" i="31"/>
  <c r="D1" i="30"/>
  <c r="C1" i="30"/>
  <c r="B1" i="30"/>
  <c r="D1" i="31"/>
  <c r="E1" i="30"/>
  <c r="B1" i="29"/>
  <c r="E1" i="28"/>
  <c r="B1" i="28"/>
  <c r="D1" i="28"/>
  <c r="C1" i="28"/>
  <c r="M16" i="22"/>
  <c r="M15" i="22"/>
  <c r="M10" i="22"/>
  <c r="M4" i="22"/>
  <c r="N4" i="22" s="1"/>
  <c r="M13" i="22"/>
  <c r="M12" i="22"/>
  <c r="M11" i="22"/>
  <c r="M6" i="22"/>
  <c r="M5" i="22"/>
  <c r="M9" i="22"/>
  <c r="M8" i="22"/>
  <c r="M7" i="22"/>
  <c r="M3" i="22"/>
  <c r="M14" i="22"/>
  <c r="T11" i="96"/>
  <c r="N3" i="97"/>
  <c r="V11" i="97" s="1"/>
  <c r="V10" i="97"/>
  <c r="V14" i="97" s="1"/>
  <c r="V9" i="97"/>
  <c r="V10" i="103"/>
  <c r="V14" i="103" s="1"/>
  <c r="N3" i="103"/>
  <c r="V11" i="103" s="1"/>
  <c r="V9" i="103"/>
  <c r="N3" i="107"/>
  <c r="V11" i="107" s="1"/>
  <c r="V9" i="107"/>
  <c r="V10" i="107"/>
  <c r="V14" i="107" s="1"/>
  <c r="V10" i="111"/>
  <c r="V14" i="111" s="1"/>
  <c r="N3" i="111"/>
  <c r="V11" i="111" s="1"/>
  <c r="V9" i="111"/>
  <c r="N3" i="115"/>
  <c r="V11" i="115" s="1"/>
  <c r="V10" i="115"/>
  <c r="V14" i="115" s="1"/>
  <c r="V9" i="115"/>
  <c r="N3" i="119"/>
  <c r="V11" i="119" s="1"/>
  <c r="V10" i="119"/>
  <c r="V14" i="119" s="1"/>
  <c r="V9" i="119"/>
  <c r="N3" i="125"/>
  <c r="V11" i="125" s="1"/>
  <c r="V10" i="125"/>
  <c r="V14" i="125" s="1"/>
  <c r="V9" i="125"/>
  <c r="R10" i="129"/>
  <c r="R14" i="129" s="1"/>
  <c r="R9" i="129"/>
  <c r="J3" i="129"/>
  <c r="R11" i="129" s="1"/>
  <c r="V10" i="131"/>
  <c r="V14" i="131" s="1"/>
  <c r="N3" i="131"/>
  <c r="V11" i="131" s="1"/>
  <c r="V9" i="131"/>
  <c r="N3" i="135"/>
  <c r="V11" i="135" s="1"/>
  <c r="V10" i="135"/>
  <c r="V14" i="135" s="1"/>
  <c r="V9" i="135"/>
  <c r="N3" i="139"/>
  <c r="V11" i="139" s="1"/>
  <c r="V10" i="139"/>
  <c r="V14" i="139" s="1"/>
  <c r="V9" i="139"/>
  <c r="N3" i="143"/>
  <c r="V11" i="143" s="1"/>
  <c r="V10" i="143"/>
  <c r="V14" i="143" s="1"/>
  <c r="V9" i="143"/>
  <c r="V10" i="147"/>
  <c r="V14" i="147" s="1"/>
  <c r="N3" i="147"/>
  <c r="V11" i="147" s="1"/>
  <c r="V9" i="147"/>
  <c r="V10" i="153"/>
  <c r="V14" i="153" s="1"/>
  <c r="N3" i="153"/>
  <c r="V11" i="153" s="1"/>
  <c r="V9" i="153"/>
  <c r="N3" i="157"/>
  <c r="V11" i="157" s="1"/>
  <c r="V9" i="157"/>
  <c r="V10" i="157"/>
  <c r="V14" i="157" s="1"/>
  <c r="V10" i="161"/>
  <c r="V14" i="161" s="1"/>
  <c r="N3" i="161"/>
  <c r="V11" i="161" s="1"/>
  <c r="V9" i="161"/>
  <c r="R10" i="96"/>
  <c r="R14" i="96" s="1"/>
  <c r="J15" i="96"/>
  <c r="R11" i="96" s="1"/>
  <c r="R9" i="96"/>
  <c r="R10" i="97"/>
  <c r="R14" i="97" s="1"/>
  <c r="J15" i="97"/>
  <c r="R11" i="97" s="1"/>
  <c r="R9" i="97"/>
  <c r="R10" i="101"/>
  <c r="R14" i="101" s="1"/>
  <c r="R9" i="101"/>
  <c r="J15" i="101"/>
  <c r="R11" i="101" s="1"/>
  <c r="J15" i="102"/>
  <c r="R11" i="102" s="1"/>
  <c r="R9" i="102"/>
  <c r="R10" i="102"/>
  <c r="R14" i="102" s="1"/>
  <c r="R10" i="103"/>
  <c r="R14" i="103" s="1"/>
  <c r="J15" i="103"/>
  <c r="R11" i="103" s="1"/>
  <c r="R9" i="103"/>
  <c r="R10" i="104"/>
  <c r="R14" i="104" s="1"/>
  <c r="R9" i="104"/>
  <c r="J15" i="104"/>
  <c r="R11" i="104" s="1"/>
  <c r="R9" i="98"/>
  <c r="R10" i="98"/>
  <c r="R14" i="98" s="1"/>
  <c r="J16" i="98"/>
  <c r="R11" i="98" s="1"/>
  <c r="R9" i="99"/>
  <c r="J16" i="99"/>
  <c r="R11" i="99" s="1"/>
  <c r="R10" i="99"/>
  <c r="R14" i="99" s="1"/>
  <c r="R10" i="100"/>
  <c r="R14" i="100" s="1"/>
  <c r="J16" i="100"/>
  <c r="R11" i="100" s="1"/>
  <c r="R9" i="100"/>
  <c r="R10" i="105"/>
  <c r="R14" i="105" s="1"/>
  <c r="R9" i="105"/>
  <c r="J16" i="105"/>
  <c r="R11" i="105" s="1"/>
  <c r="J16" i="106"/>
  <c r="R11" i="106" s="1"/>
  <c r="R10" i="106"/>
  <c r="R14" i="106" s="1"/>
  <c r="R9" i="106"/>
  <c r="J16" i="107"/>
  <c r="R11" i="107" s="1"/>
  <c r="R10" i="107"/>
  <c r="R14" i="107" s="1"/>
  <c r="R9" i="107"/>
  <c r="V9" i="101"/>
  <c r="N3" i="101"/>
  <c r="V11" i="101" s="1"/>
  <c r="V10" i="101"/>
  <c r="V14" i="101" s="1"/>
  <c r="N3" i="105"/>
  <c r="V11" i="105" s="1"/>
  <c r="V10" i="105"/>
  <c r="V14" i="105" s="1"/>
  <c r="V9" i="105"/>
  <c r="V10" i="109"/>
  <c r="V14" i="109" s="1"/>
  <c r="V9" i="109"/>
  <c r="N3" i="109"/>
  <c r="V11" i="109" s="1"/>
  <c r="V10" i="113"/>
  <c r="V14" i="113" s="1"/>
  <c r="N3" i="113"/>
  <c r="V11" i="113" s="1"/>
  <c r="V9" i="113"/>
  <c r="V10" i="117"/>
  <c r="V14" i="117" s="1"/>
  <c r="N3" i="117"/>
  <c r="V11" i="117" s="1"/>
  <c r="V9" i="117"/>
  <c r="N3" i="121"/>
  <c r="V11" i="121" s="1"/>
  <c r="V10" i="121"/>
  <c r="V14" i="121" s="1"/>
  <c r="V9" i="121"/>
  <c r="N3" i="123"/>
  <c r="V11" i="123" s="1"/>
  <c r="V10" i="123"/>
  <c r="V14" i="123" s="1"/>
  <c r="V9" i="123"/>
  <c r="V10" i="127"/>
  <c r="V14" i="127" s="1"/>
  <c r="N3" i="127"/>
  <c r="V11" i="127" s="1"/>
  <c r="V9" i="127"/>
  <c r="N3" i="130"/>
  <c r="V11" i="130" s="1"/>
  <c r="V10" i="130"/>
  <c r="V14" i="130" s="1"/>
  <c r="V9" i="130"/>
  <c r="V10" i="133"/>
  <c r="V14" i="133" s="1"/>
  <c r="N3" i="133"/>
  <c r="V11" i="133" s="1"/>
  <c r="V9" i="133"/>
  <c r="N3" i="137"/>
  <c r="V11" i="137" s="1"/>
  <c r="V9" i="137"/>
  <c r="V10" i="137"/>
  <c r="V14" i="137" s="1"/>
  <c r="N3" i="141"/>
  <c r="V11" i="141" s="1"/>
  <c r="V10" i="141"/>
  <c r="V14" i="141" s="1"/>
  <c r="V9" i="141"/>
  <c r="N3" i="145"/>
  <c r="V11" i="145" s="1"/>
  <c r="V10" i="145"/>
  <c r="V14" i="145" s="1"/>
  <c r="V9" i="145"/>
  <c r="N3" i="149"/>
  <c r="V11" i="149" s="1"/>
  <c r="V10" i="149"/>
  <c r="V14" i="149" s="1"/>
  <c r="V9" i="149"/>
  <c r="V10" i="151"/>
  <c r="V14" i="151" s="1"/>
  <c r="V9" i="151"/>
  <c r="N3" i="151"/>
  <c r="V11" i="151" s="1"/>
  <c r="V10" i="155"/>
  <c r="V14" i="155" s="1"/>
  <c r="V9" i="155"/>
  <c r="N3" i="155"/>
  <c r="V11" i="155" s="1"/>
  <c r="N3" i="159"/>
  <c r="V11" i="159" s="1"/>
  <c r="V10" i="159"/>
  <c r="V14" i="159" s="1"/>
  <c r="V9" i="159"/>
  <c r="N3" i="163"/>
  <c r="V11" i="163" s="1"/>
  <c r="V10" i="163"/>
  <c r="V14" i="163" s="1"/>
  <c r="V9" i="163"/>
  <c r="V10" i="95"/>
  <c r="V14" i="95" s="1"/>
  <c r="V9" i="95"/>
  <c r="N3" i="95"/>
  <c r="V11" i="95" s="1"/>
  <c r="T10" i="98"/>
  <c r="T14" i="98" s="1"/>
  <c r="T9" i="98"/>
  <c r="T10" i="100"/>
  <c r="T14" i="100" s="1"/>
  <c r="T9" i="100"/>
  <c r="T10" i="102"/>
  <c r="T14" i="102" s="1"/>
  <c r="T9" i="102"/>
  <c r="L3" i="102"/>
  <c r="T11" i="102" s="1"/>
  <c r="T9" i="104"/>
  <c r="T10" i="104"/>
  <c r="T14" i="104" s="1"/>
  <c r="L3" i="104"/>
  <c r="T11" i="104" s="1"/>
  <c r="T10" i="106"/>
  <c r="T14" i="106" s="1"/>
  <c r="T9" i="106"/>
  <c r="L3" i="106"/>
  <c r="T11" i="106" s="1"/>
  <c r="T7" i="108" a="1"/>
  <c r="T7" i="108" s="1"/>
  <c r="T10" i="108"/>
  <c r="T14" i="108" s="1"/>
  <c r="T9" i="108"/>
  <c r="T7" i="110" a="1"/>
  <c r="T7" i="110" s="1"/>
  <c r="T10" i="110"/>
  <c r="T14" i="110" s="1"/>
  <c r="T9" i="110"/>
  <c r="T7" i="112" a="1"/>
  <c r="T7" i="112" s="1"/>
  <c r="T10" i="112"/>
  <c r="T14" i="112" s="1"/>
  <c r="T9" i="112"/>
  <c r="T7" i="114" a="1"/>
  <c r="T7" i="114" s="1"/>
  <c r="T9" i="114"/>
  <c r="T10" i="114"/>
  <c r="T14" i="114" s="1"/>
  <c r="T9" i="116"/>
  <c r="T7" i="116" a="1"/>
  <c r="T7" i="116" s="1"/>
  <c r="T10" i="116"/>
  <c r="T14" i="116" s="1"/>
  <c r="T7" i="118" a="1"/>
  <c r="T7" i="118" s="1"/>
  <c r="T10" i="118"/>
  <c r="T14" i="118" s="1"/>
  <c r="T9" i="118"/>
  <c r="T7" i="120" a="1"/>
  <c r="T7" i="120" s="1"/>
  <c r="T10" i="120"/>
  <c r="T14" i="120" s="1"/>
  <c r="T9" i="120"/>
  <c r="T7" i="122" a="1"/>
  <c r="T7" i="122" s="1"/>
  <c r="T10" i="122"/>
  <c r="T14" i="122" s="1"/>
  <c r="T9" i="122"/>
  <c r="T7" i="124" a="1"/>
  <c r="T7" i="124" s="1"/>
  <c r="T10" i="124"/>
  <c r="T14" i="124" s="1"/>
  <c r="T9" i="124"/>
  <c r="T7" i="126" a="1"/>
  <c r="T7" i="126" s="1"/>
  <c r="T10" i="126"/>
  <c r="T14" i="126" s="1"/>
  <c r="T9" i="126"/>
  <c r="T7" i="128" a="1"/>
  <c r="T7" i="128" s="1"/>
  <c r="T10" i="128"/>
  <c r="T14" i="128" s="1"/>
  <c r="T9" i="128"/>
  <c r="T10" i="129"/>
  <c r="T14" i="129" s="1"/>
  <c r="T9" i="129"/>
  <c r="L3" i="129"/>
  <c r="T11" i="129" s="1"/>
  <c r="P9" i="131"/>
  <c r="P10" i="131"/>
  <c r="P14" i="131" s="1"/>
  <c r="H3" i="131"/>
  <c r="P11" i="131" s="1"/>
  <c r="T7" i="132" a="1"/>
  <c r="T7" i="132" s="1"/>
  <c r="T10" i="132"/>
  <c r="T14" i="132" s="1"/>
  <c r="T9" i="132"/>
  <c r="T7" i="134" a="1"/>
  <c r="T7" i="134" s="1"/>
  <c r="T10" i="134"/>
  <c r="T14" i="134" s="1"/>
  <c r="T9" i="134"/>
  <c r="T7" i="136" a="1"/>
  <c r="T7" i="136" s="1"/>
  <c r="T10" i="136"/>
  <c r="T14" i="136" s="1"/>
  <c r="T9" i="136"/>
  <c r="T7" i="138" a="1"/>
  <c r="T7" i="138" s="1"/>
  <c r="T10" i="138"/>
  <c r="T14" i="138" s="1"/>
  <c r="T9" i="138"/>
  <c r="T7" i="140" a="1"/>
  <c r="T7" i="140" s="1"/>
  <c r="T10" i="140"/>
  <c r="T14" i="140" s="1"/>
  <c r="T9" i="140"/>
  <c r="T7" i="142" a="1"/>
  <c r="T7" i="142" s="1"/>
  <c r="T10" i="142"/>
  <c r="T14" i="142" s="1"/>
  <c r="T9" i="142"/>
  <c r="T7" i="144" a="1"/>
  <c r="T7" i="144" s="1"/>
  <c r="T9" i="144"/>
  <c r="T10" i="144"/>
  <c r="T14" i="144" s="1"/>
  <c r="T7" i="146" a="1"/>
  <c r="T7" i="146" s="1"/>
  <c r="T10" i="146"/>
  <c r="T14" i="146" s="1"/>
  <c r="T9" i="146"/>
  <c r="T7" i="148" a="1"/>
  <c r="T7" i="148" s="1"/>
  <c r="T9" i="148"/>
  <c r="T10" i="148"/>
  <c r="T14" i="148" s="1"/>
  <c r="T7" i="150" a="1"/>
  <c r="T7" i="150" s="1"/>
  <c r="T10" i="150"/>
  <c r="T14" i="150" s="1"/>
  <c r="T9" i="150"/>
  <c r="T10" i="152"/>
  <c r="T14" i="152" s="1"/>
  <c r="T9" i="152"/>
  <c r="T7" i="152" a="1"/>
  <c r="T7" i="152" s="1"/>
  <c r="T10" i="154"/>
  <c r="T14" i="154" s="1"/>
  <c r="T7" i="154" a="1"/>
  <c r="T7" i="154" s="1"/>
  <c r="T9" i="154"/>
  <c r="T10" i="156"/>
  <c r="T14" i="156" s="1"/>
  <c r="T7" i="156" a="1"/>
  <c r="T7" i="156" s="1"/>
  <c r="T9" i="156"/>
  <c r="T10" i="158"/>
  <c r="T14" i="158" s="1"/>
  <c r="T7" i="158" a="1"/>
  <c r="T7" i="158" s="1"/>
  <c r="T9" i="158"/>
  <c r="T10" i="160"/>
  <c r="T14" i="160" s="1"/>
  <c r="T7" i="160" a="1"/>
  <c r="T7" i="160" s="1"/>
  <c r="T9" i="160"/>
  <c r="T10" i="162"/>
  <c r="T14" i="162" s="1"/>
  <c r="T9" i="162"/>
  <c r="T7" i="162" a="1"/>
  <c r="T7" i="162" s="1"/>
  <c r="P10" i="95"/>
  <c r="P14" i="95" s="1"/>
  <c r="P9" i="95"/>
  <c r="H15" i="95"/>
  <c r="H16" i="97"/>
  <c r="L3" i="95"/>
  <c r="T9" i="95"/>
  <c r="T10" i="95"/>
  <c r="T14" i="95" s="1"/>
  <c r="V9" i="96"/>
  <c r="N3" i="96"/>
  <c r="V11" i="96" s="1"/>
  <c r="V12" i="96" s="1"/>
  <c r="V10" i="96"/>
  <c r="V14" i="96" s="1"/>
  <c r="N3" i="100"/>
  <c r="V11" i="100" s="1"/>
  <c r="V9" i="100"/>
  <c r="V10" i="100"/>
  <c r="V14" i="100" s="1"/>
  <c r="N3" i="104"/>
  <c r="V11" i="104" s="1"/>
  <c r="V10" i="104"/>
  <c r="V14" i="104" s="1"/>
  <c r="V9" i="104"/>
  <c r="N3" i="108"/>
  <c r="V11" i="108" s="1"/>
  <c r="V10" i="108"/>
  <c r="V14" i="108" s="1"/>
  <c r="V9" i="108"/>
  <c r="N3" i="112"/>
  <c r="V11" i="112" s="1"/>
  <c r="V10" i="112"/>
  <c r="V14" i="112" s="1"/>
  <c r="V9" i="112"/>
  <c r="N3" i="116"/>
  <c r="V11" i="116" s="1"/>
  <c r="V10" i="116"/>
  <c r="V14" i="116" s="1"/>
  <c r="V9" i="116"/>
  <c r="N3" i="120"/>
  <c r="V11" i="120" s="1"/>
  <c r="V10" i="120"/>
  <c r="V14" i="120" s="1"/>
  <c r="V9" i="120"/>
  <c r="N3" i="124"/>
  <c r="V11" i="124" s="1"/>
  <c r="V10" i="124"/>
  <c r="V14" i="124" s="1"/>
  <c r="V9" i="124"/>
  <c r="N3" i="128"/>
  <c r="V11" i="128" s="1"/>
  <c r="V10" i="128"/>
  <c r="V14" i="128" s="1"/>
  <c r="V9" i="128"/>
  <c r="R10" i="131"/>
  <c r="R14" i="131" s="1"/>
  <c r="J3" i="131"/>
  <c r="R11" i="131" s="1"/>
  <c r="R9" i="131"/>
  <c r="N3" i="134"/>
  <c r="V11" i="134" s="1"/>
  <c r="V9" i="134"/>
  <c r="V10" i="134"/>
  <c r="V14" i="134" s="1"/>
  <c r="N3" i="138"/>
  <c r="V11" i="138" s="1"/>
  <c r="V10" i="138"/>
  <c r="V14" i="138" s="1"/>
  <c r="V9" i="138"/>
  <c r="V10" i="142"/>
  <c r="V14" i="142" s="1"/>
  <c r="N3" i="142"/>
  <c r="V11" i="142" s="1"/>
  <c r="V9" i="142"/>
  <c r="N3" i="146"/>
  <c r="V11" i="146" s="1"/>
  <c r="V9" i="146"/>
  <c r="V10" i="146"/>
  <c r="V14" i="146" s="1"/>
  <c r="V10" i="150"/>
  <c r="V14" i="150" s="1"/>
  <c r="N3" i="150"/>
  <c r="V11" i="150" s="1"/>
  <c r="V9" i="150"/>
  <c r="V10" i="154"/>
  <c r="V14" i="154" s="1"/>
  <c r="N3" i="154"/>
  <c r="V11" i="154" s="1"/>
  <c r="V9" i="154"/>
  <c r="V10" i="160"/>
  <c r="V14" i="160" s="1"/>
  <c r="V9" i="160"/>
  <c r="N3" i="160"/>
  <c r="V11" i="160" s="1"/>
  <c r="R10" i="95"/>
  <c r="R14" i="95" s="1"/>
  <c r="R9" i="95"/>
  <c r="J15" i="95"/>
  <c r="R11" i="95" s="1"/>
  <c r="H16" i="95"/>
  <c r="L16" i="95"/>
  <c r="L5" i="95"/>
  <c r="L3" i="98"/>
  <c r="T11" i="98" s="1"/>
  <c r="T12" i="98" s="1"/>
  <c r="T15" i="98" s="1"/>
  <c r="L3" i="100"/>
  <c r="T11" i="100" s="1"/>
  <c r="N3" i="99"/>
  <c r="V11" i="99" s="1"/>
  <c r="V9" i="99"/>
  <c r="V10" i="99"/>
  <c r="V14" i="99" s="1"/>
  <c r="N3" i="98"/>
  <c r="V11" i="98" s="1"/>
  <c r="V10" i="98"/>
  <c r="V14" i="98" s="1"/>
  <c r="V9" i="98"/>
  <c r="N3" i="102"/>
  <c r="V11" i="102" s="1"/>
  <c r="V10" i="102"/>
  <c r="V14" i="102" s="1"/>
  <c r="V9" i="102"/>
  <c r="V10" i="106"/>
  <c r="V14" i="106" s="1"/>
  <c r="N3" i="106"/>
  <c r="V11" i="106" s="1"/>
  <c r="V9" i="106"/>
  <c r="V10" i="110"/>
  <c r="V14" i="110" s="1"/>
  <c r="V9" i="110"/>
  <c r="N3" i="110"/>
  <c r="V11" i="110" s="1"/>
  <c r="V10" i="114"/>
  <c r="V14" i="114" s="1"/>
  <c r="N3" i="114"/>
  <c r="V11" i="114" s="1"/>
  <c r="V9" i="114"/>
  <c r="N3" i="118"/>
  <c r="V11" i="118" s="1"/>
  <c r="V10" i="118"/>
  <c r="V14" i="118" s="1"/>
  <c r="V9" i="118"/>
  <c r="N3" i="122"/>
  <c r="V11" i="122" s="1"/>
  <c r="V10" i="122"/>
  <c r="V14" i="122" s="1"/>
  <c r="V9" i="122"/>
  <c r="N3" i="126"/>
  <c r="V11" i="126" s="1"/>
  <c r="V10" i="126"/>
  <c r="V14" i="126" s="1"/>
  <c r="V9" i="126"/>
  <c r="V10" i="129"/>
  <c r="V14" i="129" s="1"/>
  <c r="N3" i="129"/>
  <c r="V11" i="129" s="1"/>
  <c r="V9" i="129"/>
  <c r="N3" i="132"/>
  <c r="V11" i="132" s="1"/>
  <c r="V9" i="132"/>
  <c r="V10" i="132"/>
  <c r="V14" i="132" s="1"/>
  <c r="N3" i="136"/>
  <c r="V11" i="136" s="1"/>
  <c r="V10" i="136"/>
  <c r="V14" i="136" s="1"/>
  <c r="V9" i="136"/>
  <c r="N3" i="140"/>
  <c r="V11" i="140" s="1"/>
  <c r="V10" i="140"/>
  <c r="V14" i="140" s="1"/>
  <c r="V9" i="140"/>
  <c r="V10" i="144"/>
  <c r="V14" i="144" s="1"/>
  <c r="N3" i="144"/>
  <c r="V11" i="144" s="1"/>
  <c r="V9" i="144"/>
  <c r="N3" i="148"/>
  <c r="V11" i="148" s="1"/>
  <c r="V9" i="148"/>
  <c r="V10" i="148"/>
  <c r="V14" i="148" s="1"/>
  <c r="N3" i="152"/>
  <c r="V11" i="152" s="1"/>
  <c r="V10" i="152"/>
  <c r="V14" i="152" s="1"/>
  <c r="V9" i="152"/>
  <c r="V10" i="156"/>
  <c r="V14" i="156" s="1"/>
  <c r="N3" i="156"/>
  <c r="V11" i="156" s="1"/>
  <c r="V9" i="156"/>
  <c r="V10" i="158"/>
  <c r="V14" i="158" s="1"/>
  <c r="V9" i="158"/>
  <c r="N3" i="158"/>
  <c r="V11" i="158" s="1"/>
  <c r="V10" i="162"/>
  <c r="V14" i="162" s="1"/>
  <c r="N3" i="162"/>
  <c r="V11" i="162" s="1"/>
  <c r="V9" i="162"/>
  <c r="T9" i="97"/>
  <c r="T10" i="97"/>
  <c r="T14" i="97" s="1"/>
  <c r="T10" i="99"/>
  <c r="T14" i="99" s="1"/>
  <c r="T9" i="99"/>
  <c r="T10" i="101"/>
  <c r="T14" i="101" s="1"/>
  <c r="T9" i="101"/>
  <c r="L3" i="101"/>
  <c r="T11" i="101" s="1"/>
  <c r="T10" i="103"/>
  <c r="T14" i="103" s="1"/>
  <c r="T9" i="103"/>
  <c r="L3" i="103"/>
  <c r="T11" i="103" s="1"/>
  <c r="T7" i="105" a="1"/>
  <c r="T7" i="105" s="1"/>
  <c r="T10" i="105"/>
  <c r="T14" i="105" s="1"/>
  <c r="T9" i="105"/>
  <c r="T7" i="107" a="1"/>
  <c r="T7" i="107" s="1"/>
  <c r="T9" i="107"/>
  <c r="T10" i="107"/>
  <c r="T14" i="107" s="1"/>
  <c r="T10" i="109"/>
  <c r="T14" i="109" s="1"/>
  <c r="T7" i="109" a="1"/>
  <c r="T7" i="109" s="1"/>
  <c r="T9" i="109"/>
  <c r="T10" i="111"/>
  <c r="T14" i="111" s="1"/>
  <c r="T9" i="111"/>
  <c r="T7" i="111" a="1"/>
  <c r="T7" i="111" s="1"/>
  <c r="T7" i="113" a="1"/>
  <c r="T7" i="113" s="1"/>
  <c r="T10" i="113"/>
  <c r="T14" i="113" s="1"/>
  <c r="T9" i="113"/>
  <c r="T7" i="115" a="1"/>
  <c r="T7" i="115" s="1"/>
  <c r="T10" i="115"/>
  <c r="T14" i="115" s="1"/>
  <c r="T9" i="115"/>
  <c r="T10" i="117"/>
  <c r="T14" i="117" s="1"/>
  <c r="T7" i="117" a="1"/>
  <c r="T7" i="117" s="1"/>
  <c r="T9" i="117"/>
  <c r="T7" i="119" a="1"/>
  <c r="T7" i="119" s="1"/>
  <c r="T10" i="119"/>
  <c r="T14" i="119" s="1"/>
  <c r="T9" i="119"/>
  <c r="T7" i="121" a="1"/>
  <c r="T7" i="121" s="1"/>
  <c r="T10" i="121"/>
  <c r="T14" i="121" s="1"/>
  <c r="T9" i="121"/>
  <c r="T7" i="123" a="1"/>
  <c r="T7" i="123" s="1"/>
  <c r="T10" i="123"/>
  <c r="T14" i="123" s="1"/>
  <c r="T9" i="123"/>
  <c r="T7" i="125" a="1"/>
  <c r="T7" i="125" s="1"/>
  <c r="T10" i="125"/>
  <c r="T14" i="125" s="1"/>
  <c r="T9" i="125"/>
  <c r="T7" i="127" a="1"/>
  <c r="T7" i="127" s="1"/>
  <c r="T10" i="127"/>
  <c r="T14" i="127" s="1"/>
  <c r="T9" i="127"/>
  <c r="H3" i="129"/>
  <c r="P11" i="129" s="1"/>
  <c r="P10" i="129"/>
  <c r="P14" i="129" s="1"/>
  <c r="P9" i="129"/>
  <c r="T7" i="130" a="1"/>
  <c r="T7" i="130" s="1"/>
  <c r="T10" i="130"/>
  <c r="T14" i="130" s="1"/>
  <c r="T9" i="130"/>
  <c r="T10" i="131"/>
  <c r="T14" i="131" s="1"/>
  <c r="L3" i="131"/>
  <c r="T11" i="131" s="1"/>
  <c r="T9" i="131"/>
  <c r="T7" i="133" a="1"/>
  <c r="T7" i="133" s="1"/>
  <c r="T10" i="133"/>
  <c r="T14" i="133" s="1"/>
  <c r="T9" i="133"/>
  <c r="T7" i="135" a="1"/>
  <c r="T7" i="135" s="1"/>
  <c r="T10" i="135"/>
  <c r="T14" i="135" s="1"/>
  <c r="T9" i="135"/>
  <c r="T7" i="137" a="1"/>
  <c r="T7" i="137" s="1"/>
  <c r="T10" i="137"/>
  <c r="T14" i="137" s="1"/>
  <c r="T9" i="137"/>
  <c r="T7" i="139" a="1"/>
  <c r="T7" i="139" s="1"/>
  <c r="T9" i="139"/>
  <c r="T10" i="139"/>
  <c r="T14" i="139" s="1"/>
  <c r="T7" i="141" a="1"/>
  <c r="T7" i="141" s="1"/>
  <c r="T10" i="141"/>
  <c r="T14" i="141" s="1"/>
  <c r="T9" i="141"/>
  <c r="T7" i="143" a="1"/>
  <c r="T7" i="143" s="1"/>
  <c r="T9" i="143"/>
  <c r="T10" i="143"/>
  <c r="T14" i="143" s="1"/>
  <c r="T7" i="145" a="1"/>
  <c r="T7" i="145" s="1"/>
  <c r="T9" i="145"/>
  <c r="T10" i="145"/>
  <c r="T14" i="145" s="1"/>
  <c r="T10" i="147"/>
  <c r="T14" i="147" s="1"/>
  <c r="T7" i="147" a="1"/>
  <c r="T7" i="147" s="1"/>
  <c r="T9" i="147"/>
  <c r="T7" i="149" a="1"/>
  <c r="T7" i="149" s="1"/>
  <c r="T10" i="149"/>
  <c r="T14" i="149" s="1"/>
  <c r="T9" i="149"/>
  <c r="T10" i="151"/>
  <c r="T14" i="151" s="1"/>
  <c r="T9" i="151"/>
  <c r="T7" i="151" a="1"/>
  <c r="T7" i="151" s="1"/>
  <c r="T10" i="153"/>
  <c r="T14" i="153" s="1"/>
  <c r="T9" i="153"/>
  <c r="T7" i="153" a="1"/>
  <c r="T7" i="153" s="1"/>
  <c r="T9" i="155"/>
  <c r="T7" i="155" a="1"/>
  <c r="T7" i="155" s="1"/>
  <c r="T10" i="155"/>
  <c r="T14" i="155" s="1"/>
  <c r="T10" i="157"/>
  <c r="T14" i="157" s="1"/>
  <c r="T9" i="157"/>
  <c r="L3" i="157"/>
  <c r="T11" i="157" s="1"/>
  <c r="T10" i="159"/>
  <c r="T14" i="159" s="1"/>
  <c r="T9" i="159"/>
  <c r="T7" i="159" a="1"/>
  <c r="T7" i="159" s="1"/>
  <c r="T10" i="161"/>
  <c r="T14" i="161" s="1"/>
  <c r="T7" i="161" a="1"/>
  <c r="T7" i="161" s="1"/>
  <c r="T9" i="161"/>
  <c r="T10" i="163"/>
  <c r="T14" i="163" s="1"/>
  <c r="T9" i="163"/>
  <c r="T7" i="163" a="1"/>
  <c r="T7" i="163" s="1"/>
  <c r="P9" i="96"/>
  <c r="P10" i="96"/>
  <c r="P14" i="96" s="1"/>
  <c r="P9" i="97"/>
  <c r="P10" i="97"/>
  <c r="P14" i="97" s="1"/>
  <c r="P10" i="101"/>
  <c r="P14" i="101" s="1"/>
  <c r="P9" i="101"/>
  <c r="P13" i="101" s="1" a="1"/>
  <c r="P13" i="101" s="1"/>
  <c r="P10" i="102"/>
  <c r="P14" i="102" s="1"/>
  <c r="P9" i="102"/>
  <c r="P13" i="102" s="1" a="1"/>
  <c r="P10" i="103"/>
  <c r="P14" i="103" s="1"/>
  <c r="P9" i="103"/>
  <c r="P7" i="103" a="1"/>
  <c r="P7" i="103" s="1"/>
  <c r="P7" i="104" a="1"/>
  <c r="P7" i="104" s="1"/>
  <c r="P9" i="104"/>
  <c r="P10" i="104"/>
  <c r="P14" i="104" s="1"/>
  <c r="P9" i="98"/>
  <c r="P13" i="98" s="1" a="1"/>
  <c r="P13" i="98" s="1"/>
  <c r="P10" i="98"/>
  <c r="P14" i="98" s="1"/>
  <c r="P10" i="99"/>
  <c r="P14" i="99" s="1"/>
  <c r="P9" i="99"/>
  <c r="P13" i="99" s="1" a="1"/>
  <c r="P13" i="99" s="1"/>
  <c r="P10" i="100"/>
  <c r="P14" i="100" s="1"/>
  <c r="P9" i="100"/>
  <c r="P13" i="100" s="1" a="1"/>
  <c r="P13" i="100" s="1"/>
  <c r="P9" i="105"/>
  <c r="P7" i="105" a="1"/>
  <c r="P7" i="105" s="1"/>
  <c r="P10" i="105"/>
  <c r="P14" i="105" s="1"/>
  <c r="P7" i="106" a="1"/>
  <c r="P7" i="106" s="1"/>
  <c r="P9" i="106"/>
  <c r="P10" i="106"/>
  <c r="P14" i="106" s="1"/>
  <c r="P10" i="107"/>
  <c r="P14" i="107" s="1"/>
  <c r="P9" i="107"/>
  <c r="P7" i="107" a="1"/>
  <c r="P7" i="107" s="1"/>
  <c r="T9" i="96"/>
  <c r="T10" i="96"/>
  <c r="T14" i="96" s="1"/>
  <c r="R10" i="22"/>
  <c r="R14" i="22" s="1"/>
  <c r="H15" i="97"/>
  <c r="L4" i="95"/>
  <c r="L6" i="95"/>
  <c r="L3" i="97"/>
  <c r="T11" i="97" s="1"/>
  <c r="L3" i="99"/>
  <c r="T11" i="99" s="1"/>
  <c r="V15" i="96"/>
  <c r="G2" i="29"/>
  <c r="T13" i="98" a="1"/>
  <c r="R13" i="100" a="1"/>
  <c r="R13" i="100" s="1"/>
  <c r="G4" i="22"/>
  <c r="H4" i="22" s="1"/>
  <c r="G6" i="22"/>
  <c r="H6" i="22" s="1"/>
  <c r="G16" i="22"/>
  <c r="H16" i="22" s="1"/>
  <c r="G12" i="22"/>
  <c r="H12" i="22" s="1"/>
  <c r="G15" i="22"/>
  <c r="H15" i="22" s="1"/>
  <c r="G10" i="22"/>
  <c r="H10" i="22" s="1"/>
  <c r="G14" i="22"/>
  <c r="H14" i="22" s="1"/>
  <c r="G7" i="22"/>
  <c r="H7" i="22" s="1"/>
  <c r="G5" i="22"/>
  <c r="H5" i="22" s="1"/>
  <c r="G8" i="22"/>
  <c r="H8" i="22" s="1"/>
  <c r="G11" i="22"/>
  <c r="H11" i="22" s="1"/>
  <c r="G13" i="22"/>
  <c r="H13" i="22" s="1"/>
  <c r="G9" i="22"/>
  <c r="H9" i="22" s="1"/>
  <c r="G3" i="22"/>
  <c r="H3" i="22" s="1"/>
  <c r="K14" i="22"/>
  <c r="L14" i="22" s="1"/>
  <c r="K10" i="22"/>
  <c r="L10" i="22" s="1"/>
  <c r="K6" i="22"/>
  <c r="L6" i="22" s="1"/>
  <c r="K3" i="22"/>
  <c r="L3" i="22" s="1"/>
  <c r="K16" i="22"/>
  <c r="L16" i="22" s="1"/>
  <c r="K12" i="22"/>
  <c r="L12" i="22" s="1"/>
  <c r="K8" i="22"/>
  <c r="L8" i="22" s="1"/>
  <c r="K4" i="22"/>
  <c r="L4" i="22" s="1"/>
  <c r="K11" i="22"/>
  <c r="L11" i="22" s="1"/>
  <c r="K9" i="22"/>
  <c r="L9" i="22" s="1"/>
  <c r="K13" i="22"/>
  <c r="L13" i="22" s="1"/>
  <c r="K5" i="22"/>
  <c r="L5" i="22" s="1"/>
  <c r="K15" i="22"/>
  <c r="L15" i="22" s="1"/>
  <c r="K7" i="22"/>
  <c r="L7" i="22" s="1"/>
  <c r="R13" i="97" a="1"/>
  <c r="N3" i="22"/>
  <c r="P13" i="96" a="1"/>
  <c r="N6" i="22"/>
  <c r="N10" i="22"/>
  <c r="N14" i="22"/>
  <c r="N7" i="22"/>
  <c r="N11" i="22"/>
  <c r="N15" i="22"/>
  <c r="N8" i="22"/>
  <c r="N12" i="22"/>
  <c r="N16" i="22"/>
  <c r="N5" i="22"/>
  <c r="N13" i="22"/>
  <c r="V13" i="96" a="1"/>
  <c r="V13" i="96" s="1"/>
  <c r="T10" i="22"/>
  <c r="T14" i="22" s="1"/>
  <c r="J16" i="22"/>
  <c r="J6" i="22"/>
  <c r="J7" i="22"/>
  <c r="J9" i="22"/>
  <c r="J11" i="22"/>
  <c r="J13" i="22"/>
  <c r="J4" i="22"/>
  <c r="J15" i="22"/>
  <c r="P10" i="22"/>
  <c r="P14" i="22" s="1"/>
  <c r="J5" i="22"/>
  <c r="J8" i="22"/>
  <c r="J10" i="22"/>
  <c r="J12" i="22"/>
  <c r="J14" i="22"/>
  <c r="N9" i="22"/>
  <c r="V10" i="22"/>
  <c r="V14" i="22" s="1"/>
  <c r="J3" i="22"/>
  <c r="V9" i="22"/>
  <c r="P9" i="22"/>
  <c r="R9" i="22"/>
  <c r="T9" i="22"/>
  <c r="J23" i="31"/>
  <c r="I23" i="31"/>
  <c r="M2" i="30"/>
  <c r="M23" i="31"/>
  <c r="K2" i="30"/>
  <c r="H23" i="31"/>
  <c r="I2" i="30"/>
  <c r="L23" i="31"/>
  <c r="H1" i="28"/>
  <c r="I1" i="28"/>
  <c r="N3" i="31"/>
  <c r="L2" i="30"/>
  <c r="J2" i="30"/>
  <c r="K23" i="31"/>
  <c r="H2" i="30"/>
  <c r="D2" i="30" l="1"/>
  <c r="D23" i="31"/>
  <c r="B23" i="31"/>
  <c r="A2" i="30"/>
  <c r="E23" i="31"/>
  <c r="E2" i="30"/>
  <c r="C23" i="31"/>
  <c r="C2" i="30"/>
  <c r="A23" i="31"/>
  <c r="B2" i="30"/>
  <c r="A1" i="28"/>
  <c r="G25" i="31"/>
  <c r="T13" i="96" a="1"/>
  <c r="T13" i="96" s="1"/>
  <c r="G4" i="30"/>
  <c r="G3" i="29"/>
  <c r="V13" i="97" a="1"/>
  <c r="V13" i="97" s="1"/>
  <c r="G3" i="28"/>
  <c r="F3" i="31"/>
  <c r="T12" i="99"/>
  <c r="T15" i="99" s="1"/>
  <c r="T13" i="98"/>
  <c r="R13" i="97"/>
  <c r="V12" i="95"/>
  <c r="V15" i="95" s="1"/>
  <c r="P11" i="95"/>
  <c r="P12" i="95" s="1"/>
  <c r="P13" i="102"/>
  <c r="T12" i="100"/>
  <c r="R12" i="97"/>
  <c r="P13" i="96"/>
  <c r="R12" i="95"/>
  <c r="T12" i="97"/>
  <c r="V13" i="95" a="1"/>
  <c r="V13" i="95" s="1"/>
  <c r="T13" i="99" a="1"/>
  <c r="T13" i="99" s="1"/>
  <c r="R12" i="99"/>
  <c r="R15" i="99" s="1"/>
  <c r="V13" i="99" a="1"/>
  <c r="V13" i="99" s="1"/>
  <c r="R13" i="95" a="1"/>
  <c r="R13" i="95" s="1"/>
  <c r="P11" i="97"/>
  <c r="P12" i="97" s="1"/>
  <c r="T13" i="100" a="1"/>
  <c r="T13" i="100" s="1"/>
  <c r="R13" i="96" a="1"/>
  <c r="R13" i="96" s="1"/>
  <c r="V12" i="97"/>
  <c r="T11" i="95"/>
  <c r="T12" i="95" s="1"/>
  <c r="T15" i="95" s="1"/>
  <c r="T12" i="131"/>
  <c r="T15" i="131" s="1"/>
  <c r="V13" i="161" a="1"/>
  <c r="V13" i="161" s="1"/>
  <c r="T13" i="97" a="1"/>
  <c r="T13" i="97" s="1"/>
  <c r="K15" i="159"/>
  <c r="L15" i="159" s="1"/>
  <c r="K11" i="159"/>
  <c r="L11" i="159" s="1"/>
  <c r="K6" i="159"/>
  <c r="L6" i="159" s="1"/>
  <c r="K10" i="159"/>
  <c r="L10" i="159" s="1"/>
  <c r="K14" i="159"/>
  <c r="L14" i="159" s="1"/>
  <c r="K9" i="159"/>
  <c r="L9" i="159" s="1"/>
  <c r="K5" i="159"/>
  <c r="L5" i="159" s="1"/>
  <c r="K13" i="159"/>
  <c r="L13" i="159" s="1"/>
  <c r="K8" i="159"/>
  <c r="L8" i="159" s="1"/>
  <c r="K4" i="159"/>
  <c r="L4" i="159" s="1"/>
  <c r="K16" i="159"/>
  <c r="L16" i="159" s="1"/>
  <c r="K12" i="159"/>
  <c r="L12" i="159" s="1"/>
  <c r="K7" i="159"/>
  <c r="L7" i="159" s="1"/>
  <c r="K3" i="159"/>
  <c r="L3" i="159" s="1"/>
  <c r="K10" i="151"/>
  <c r="L10" i="151" s="1"/>
  <c r="K15" i="151"/>
  <c r="L15" i="151" s="1"/>
  <c r="K7" i="151"/>
  <c r="L7" i="151" s="1"/>
  <c r="K3" i="151"/>
  <c r="L3" i="151" s="1"/>
  <c r="K9" i="151"/>
  <c r="L9" i="151" s="1"/>
  <c r="K14" i="151"/>
  <c r="L14" i="151" s="1"/>
  <c r="K6" i="151"/>
  <c r="L6" i="151" s="1"/>
  <c r="K8" i="151"/>
  <c r="L8" i="151" s="1"/>
  <c r="K13" i="151"/>
  <c r="L13" i="151" s="1"/>
  <c r="K5" i="151"/>
  <c r="L5" i="151" s="1"/>
  <c r="K11" i="151"/>
  <c r="L11" i="151" s="1"/>
  <c r="K16" i="151"/>
  <c r="L16" i="151" s="1"/>
  <c r="K12" i="151"/>
  <c r="L12" i="151" s="1"/>
  <c r="K4" i="151"/>
  <c r="L4" i="151" s="1"/>
  <c r="K16" i="139"/>
  <c r="L16" i="139" s="1"/>
  <c r="K5" i="139"/>
  <c r="L5" i="139" s="1"/>
  <c r="K7" i="139"/>
  <c r="L7" i="139" s="1"/>
  <c r="K8" i="139"/>
  <c r="L8" i="139" s="1"/>
  <c r="K14" i="139"/>
  <c r="L14" i="139" s="1"/>
  <c r="K11" i="139"/>
  <c r="L11" i="139" s="1"/>
  <c r="K12" i="139"/>
  <c r="L12" i="139" s="1"/>
  <c r="K13" i="139"/>
  <c r="L13" i="139" s="1"/>
  <c r="K15" i="139"/>
  <c r="L15" i="139" s="1"/>
  <c r="K10" i="139"/>
  <c r="L10" i="139" s="1"/>
  <c r="K4" i="139"/>
  <c r="L4" i="139" s="1"/>
  <c r="K9" i="139"/>
  <c r="L9" i="139" s="1"/>
  <c r="K6" i="139"/>
  <c r="L6" i="139" s="1"/>
  <c r="K3" i="139"/>
  <c r="L3" i="139" s="1"/>
  <c r="K5" i="125"/>
  <c r="L5" i="125" s="1"/>
  <c r="K6" i="125"/>
  <c r="L6" i="125" s="1"/>
  <c r="K11" i="125"/>
  <c r="L11" i="125" s="1"/>
  <c r="K3" i="125"/>
  <c r="L3" i="125" s="1"/>
  <c r="K10" i="125"/>
  <c r="L10" i="125" s="1"/>
  <c r="K13" i="125"/>
  <c r="L13" i="125" s="1"/>
  <c r="K15" i="125"/>
  <c r="L15" i="125" s="1"/>
  <c r="K12" i="125"/>
  <c r="L12" i="125" s="1"/>
  <c r="K16" i="125"/>
  <c r="L16" i="125" s="1"/>
  <c r="K9" i="125"/>
  <c r="L9" i="125" s="1"/>
  <c r="K7" i="125"/>
  <c r="L7" i="125" s="1"/>
  <c r="K8" i="125"/>
  <c r="L8" i="125" s="1"/>
  <c r="K4" i="125"/>
  <c r="L4" i="125" s="1"/>
  <c r="K14" i="125"/>
  <c r="L14" i="125" s="1"/>
  <c r="V12" i="158"/>
  <c r="V13" i="158" a="1"/>
  <c r="V13" i="158" s="1"/>
  <c r="V12" i="156"/>
  <c r="V13" i="156" a="1"/>
  <c r="V13" i="156" s="1"/>
  <c r="V12" i="152"/>
  <c r="V13" i="152" a="1"/>
  <c r="V13" i="152" s="1"/>
  <c r="V12" i="136"/>
  <c r="V13" i="136" a="1"/>
  <c r="V13" i="136" s="1"/>
  <c r="V12" i="122"/>
  <c r="V13" i="122" a="1"/>
  <c r="V13" i="122" s="1"/>
  <c r="R12" i="131"/>
  <c r="R15" i="131" s="1"/>
  <c r="R13" i="131" a="1"/>
  <c r="R13" i="131" s="1"/>
  <c r="V12" i="128"/>
  <c r="V13" i="128" a="1"/>
  <c r="V13" i="128" s="1"/>
  <c r="V12" i="112"/>
  <c r="V13" i="112" a="1"/>
  <c r="V13" i="112" s="1"/>
  <c r="K10" i="162"/>
  <c r="L10" i="162" s="1"/>
  <c r="K15" i="162"/>
  <c r="L15" i="162" s="1"/>
  <c r="K11" i="162"/>
  <c r="L11" i="162" s="1"/>
  <c r="K4" i="162"/>
  <c r="L4" i="162" s="1"/>
  <c r="K9" i="162"/>
  <c r="L9" i="162" s="1"/>
  <c r="K14" i="162"/>
  <c r="L14" i="162" s="1"/>
  <c r="K7" i="162"/>
  <c r="L7" i="162" s="1"/>
  <c r="K3" i="162"/>
  <c r="L3" i="162" s="1"/>
  <c r="K8" i="162"/>
  <c r="L8" i="162" s="1"/>
  <c r="K13" i="162"/>
  <c r="L13" i="162" s="1"/>
  <c r="K6" i="162"/>
  <c r="L6" i="162" s="1"/>
  <c r="K16" i="162"/>
  <c r="L16" i="162" s="1"/>
  <c r="K12" i="162"/>
  <c r="L12" i="162" s="1"/>
  <c r="K5" i="162"/>
  <c r="L5" i="162" s="1"/>
  <c r="K14" i="160"/>
  <c r="L14" i="160" s="1"/>
  <c r="K10" i="160"/>
  <c r="L10" i="160" s="1"/>
  <c r="K6" i="160"/>
  <c r="L6" i="160" s="1"/>
  <c r="K13" i="160"/>
  <c r="L13" i="160" s="1"/>
  <c r="K9" i="160"/>
  <c r="L9" i="160" s="1"/>
  <c r="K5" i="160"/>
  <c r="L5" i="160" s="1"/>
  <c r="K16" i="160"/>
  <c r="L16" i="160" s="1"/>
  <c r="K12" i="160"/>
  <c r="L12" i="160" s="1"/>
  <c r="K8" i="160"/>
  <c r="L8" i="160" s="1"/>
  <c r="K4" i="160"/>
  <c r="L4" i="160" s="1"/>
  <c r="K15" i="160"/>
  <c r="L15" i="160" s="1"/>
  <c r="K11" i="160"/>
  <c r="L11" i="160" s="1"/>
  <c r="K7" i="160"/>
  <c r="L7" i="160" s="1"/>
  <c r="K3" i="160"/>
  <c r="L3" i="160" s="1"/>
  <c r="K14" i="150"/>
  <c r="L14" i="150" s="1"/>
  <c r="K11" i="150"/>
  <c r="L11" i="150" s="1"/>
  <c r="K8" i="150"/>
  <c r="L8" i="150" s="1"/>
  <c r="K3" i="150"/>
  <c r="L3" i="150" s="1"/>
  <c r="K9" i="150"/>
  <c r="L9" i="150" s="1"/>
  <c r="K13" i="150"/>
  <c r="L13" i="150" s="1"/>
  <c r="K15" i="150"/>
  <c r="L15" i="150" s="1"/>
  <c r="K5" i="150"/>
  <c r="L5" i="150" s="1"/>
  <c r="K12" i="150"/>
  <c r="L12" i="150" s="1"/>
  <c r="K4" i="150"/>
  <c r="L4" i="150" s="1"/>
  <c r="K7" i="150"/>
  <c r="L7" i="150" s="1"/>
  <c r="K10" i="150"/>
  <c r="L10" i="150" s="1"/>
  <c r="K6" i="150"/>
  <c r="L6" i="150" s="1"/>
  <c r="K16" i="150"/>
  <c r="L16" i="150" s="1"/>
  <c r="K10" i="142"/>
  <c r="L10" i="142" s="1"/>
  <c r="K13" i="142"/>
  <c r="L13" i="142" s="1"/>
  <c r="K15" i="142"/>
  <c r="L15" i="142" s="1"/>
  <c r="K14" i="142"/>
  <c r="L14" i="142" s="1"/>
  <c r="K7" i="142"/>
  <c r="L7" i="142" s="1"/>
  <c r="K11" i="142"/>
  <c r="L11" i="142" s="1"/>
  <c r="K6" i="142"/>
  <c r="L6" i="142" s="1"/>
  <c r="K16" i="142"/>
  <c r="L16" i="142" s="1"/>
  <c r="K3" i="142"/>
  <c r="L3" i="142" s="1"/>
  <c r="K4" i="142"/>
  <c r="L4" i="142" s="1"/>
  <c r="K12" i="142"/>
  <c r="L12" i="142" s="1"/>
  <c r="K5" i="142"/>
  <c r="L5" i="142" s="1"/>
  <c r="K8" i="142"/>
  <c r="L8" i="142" s="1"/>
  <c r="K9" i="142"/>
  <c r="L9" i="142" s="1"/>
  <c r="K10" i="134"/>
  <c r="L10" i="134" s="1"/>
  <c r="K8" i="134"/>
  <c r="L8" i="134" s="1"/>
  <c r="K6" i="134"/>
  <c r="L6" i="134" s="1"/>
  <c r="K14" i="134"/>
  <c r="L14" i="134" s="1"/>
  <c r="K11" i="134"/>
  <c r="L11" i="134" s="1"/>
  <c r="K13" i="134"/>
  <c r="L13" i="134" s="1"/>
  <c r="K3" i="134"/>
  <c r="L3" i="134" s="1"/>
  <c r="K4" i="134"/>
  <c r="L4" i="134" s="1"/>
  <c r="K12" i="134"/>
  <c r="L12" i="134" s="1"/>
  <c r="K16" i="134"/>
  <c r="L16" i="134" s="1"/>
  <c r="K5" i="134"/>
  <c r="L5" i="134" s="1"/>
  <c r="K9" i="134"/>
  <c r="L9" i="134" s="1"/>
  <c r="K7" i="134"/>
  <c r="L7" i="134" s="1"/>
  <c r="K15" i="134"/>
  <c r="L15" i="134" s="1"/>
  <c r="P13" i="131" a="1"/>
  <c r="P13" i="131" s="1"/>
  <c r="P12" i="131"/>
  <c r="P15" i="131" s="1"/>
  <c r="K15" i="128"/>
  <c r="L15" i="128" s="1"/>
  <c r="K7" i="128"/>
  <c r="L7" i="128" s="1"/>
  <c r="K13" i="128"/>
  <c r="L13" i="128" s="1"/>
  <c r="K5" i="128"/>
  <c r="L5" i="128" s="1"/>
  <c r="K8" i="128"/>
  <c r="L8" i="128" s="1"/>
  <c r="K10" i="128"/>
  <c r="L10" i="128" s="1"/>
  <c r="K11" i="128"/>
  <c r="L11" i="128" s="1"/>
  <c r="K3" i="128"/>
  <c r="L3" i="128" s="1"/>
  <c r="K9" i="128"/>
  <c r="L9" i="128" s="1"/>
  <c r="K14" i="128"/>
  <c r="L14" i="128" s="1"/>
  <c r="K4" i="128"/>
  <c r="L4" i="128" s="1"/>
  <c r="K12" i="128"/>
  <c r="L12" i="128" s="1"/>
  <c r="K16" i="128"/>
  <c r="L16" i="128" s="1"/>
  <c r="K6" i="128"/>
  <c r="L6" i="128" s="1"/>
  <c r="K10" i="120"/>
  <c r="L10" i="120" s="1"/>
  <c r="K11" i="120"/>
  <c r="L11" i="120" s="1"/>
  <c r="K3" i="120"/>
  <c r="L3" i="120" s="1"/>
  <c r="K9" i="120"/>
  <c r="L9" i="120" s="1"/>
  <c r="K4" i="120"/>
  <c r="L4" i="120" s="1"/>
  <c r="K16" i="120"/>
  <c r="L16" i="120" s="1"/>
  <c r="K8" i="120"/>
  <c r="L8" i="120" s="1"/>
  <c r="K12" i="120"/>
  <c r="L12" i="120" s="1"/>
  <c r="K6" i="120"/>
  <c r="L6" i="120" s="1"/>
  <c r="K5" i="120"/>
  <c r="L5" i="120" s="1"/>
  <c r="K15" i="120"/>
  <c r="L15" i="120" s="1"/>
  <c r="K7" i="120"/>
  <c r="L7" i="120" s="1"/>
  <c r="K14" i="120"/>
  <c r="L14" i="120" s="1"/>
  <c r="K13" i="120"/>
  <c r="L13" i="120" s="1"/>
  <c r="K11" i="112"/>
  <c r="L11" i="112" s="1"/>
  <c r="K16" i="112"/>
  <c r="L16" i="112" s="1"/>
  <c r="K15" i="112"/>
  <c r="L15" i="112" s="1"/>
  <c r="K7" i="112"/>
  <c r="L7" i="112" s="1"/>
  <c r="K13" i="112"/>
  <c r="L13" i="112" s="1"/>
  <c r="K3" i="112"/>
  <c r="L3" i="112" s="1"/>
  <c r="K10" i="112"/>
  <c r="L10" i="112" s="1"/>
  <c r="K4" i="112"/>
  <c r="L4" i="112" s="1"/>
  <c r="K14" i="112"/>
  <c r="L14" i="112" s="1"/>
  <c r="K6" i="112"/>
  <c r="L6" i="112" s="1"/>
  <c r="K8" i="112"/>
  <c r="L8" i="112" s="1"/>
  <c r="K9" i="112"/>
  <c r="L9" i="112" s="1"/>
  <c r="K12" i="112"/>
  <c r="L12" i="112" s="1"/>
  <c r="K5" i="112"/>
  <c r="L5" i="112" s="1"/>
  <c r="V12" i="159"/>
  <c r="V13" i="159" a="1"/>
  <c r="V13" i="159" s="1"/>
  <c r="V13" i="151" a="1"/>
  <c r="V13" i="151" s="1"/>
  <c r="V12" i="151"/>
  <c r="V12" i="145"/>
  <c r="V13" i="145" a="1"/>
  <c r="V13" i="145" s="1"/>
  <c r="V12" i="133"/>
  <c r="V13" i="133" a="1"/>
  <c r="V13" i="133" s="1"/>
  <c r="V12" i="130"/>
  <c r="V13" i="130" a="1"/>
  <c r="V13" i="130" s="1"/>
  <c r="V12" i="109"/>
  <c r="V13" i="109" a="1"/>
  <c r="V13" i="109" s="1"/>
  <c r="R13" i="106" a="1"/>
  <c r="R13" i="106" s="1"/>
  <c r="R12" i="106"/>
  <c r="R15" i="106" s="1"/>
  <c r="R13" i="99" a="1"/>
  <c r="R13" i="99" s="1"/>
  <c r="V12" i="161"/>
  <c r="V13" i="157" a="1"/>
  <c r="V13" i="157" s="1"/>
  <c r="V12" i="157"/>
  <c r="V12" i="139"/>
  <c r="V13" i="139" a="1"/>
  <c r="V13" i="139" s="1"/>
  <c r="V13" i="131" a="1"/>
  <c r="V13" i="131" s="1"/>
  <c r="V12" i="125"/>
  <c r="V13" i="125" a="1"/>
  <c r="V13" i="125" s="1"/>
  <c r="V12" i="111"/>
  <c r="V13" i="111" a="1"/>
  <c r="V13" i="111" s="1"/>
  <c r="V12" i="107"/>
  <c r="V13" i="107" a="1"/>
  <c r="V13" i="107" s="1"/>
  <c r="P12" i="100"/>
  <c r="P12" i="102"/>
  <c r="G12" i="105"/>
  <c r="H12" i="105" s="1"/>
  <c r="G9" i="105"/>
  <c r="H9" i="105" s="1"/>
  <c r="G4" i="105"/>
  <c r="H4" i="105" s="1"/>
  <c r="G16" i="105"/>
  <c r="H16" i="105" s="1"/>
  <c r="G13" i="105"/>
  <c r="H13" i="105" s="1"/>
  <c r="G3" i="105"/>
  <c r="H3" i="105" s="1"/>
  <c r="G14" i="105"/>
  <c r="H14" i="105" s="1"/>
  <c r="G11" i="105"/>
  <c r="H11" i="105" s="1"/>
  <c r="G15" i="105"/>
  <c r="H15" i="105" s="1"/>
  <c r="G7" i="105"/>
  <c r="H7" i="105" s="1"/>
  <c r="G8" i="105"/>
  <c r="H8" i="105" s="1"/>
  <c r="G10" i="105"/>
  <c r="H10" i="105" s="1"/>
  <c r="G5" i="105"/>
  <c r="H5" i="105" s="1"/>
  <c r="G6" i="105"/>
  <c r="H6" i="105" s="1"/>
  <c r="G10" i="107"/>
  <c r="H10" i="107" s="1"/>
  <c r="G16" i="107"/>
  <c r="H16" i="107" s="1"/>
  <c r="G7" i="107"/>
  <c r="H7" i="107" s="1"/>
  <c r="G4" i="107"/>
  <c r="H4" i="107" s="1"/>
  <c r="G8" i="107"/>
  <c r="H8" i="107" s="1"/>
  <c r="G14" i="107"/>
  <c r="H14" i="107" s="1"/>
  <c r="G15" i="107"/>
  <c r="H15" i="107" s="1"/>
  <c r="G13" i="107"/>
  <c r="H13" i="107" s="1"/>
  <c r="G3" i="107"/>
  <c r="H3" i="107" s="1"/>
  <c r="G12" i="107"/>
  <c r="H12" i="107" s="1"/>
  <c r="G11" i="107"/>
  <c r="H11" i="107" s="1"/>
  <c r="G5" i="107"/>
  <c r="H5" i="107" s="1"/>
  <c r="G9" i="107"/>
  <c r="H9" i="107" s="1"/>
  <c r="G6" i="107"/>
  <c r="H6" i="107" s="1"/>
  <c r="K13" i="153"/>
  <c r="L13" i="153" s="1"/>
  <c r="K9" i="153"/>
  <c r="L9" i="153" s="1"/>
  <c r="K5" i="153"/>
  <c r="L5" i="153" s="1"/>
  <c r="K16" i="153"/>
  <c r="L16" i="153" s="1"/>
  <c r="K12" i="153"/>
  <c r="L12" i="153" s="1"/>
  <c r="K8" i="153"/>
  <c r="L8" i="153" s="1"/>
  <c r="K4" i="153"/>
  <c r="L4" i="153" s="1"/>
  <c r="K15" i="153"/>
  <c r="L15" i="153" s="1"/>
  <c r="K11" i="153"/>
  <c r="L11" i="153" s="1"/>
  <c r="K7" i="153"/>
  <c r="L7" i="153" s="1"/>
  <c r="K3" i="153"/>
  <c r="L3" i="153" s="1"/>
  <c r="K14" i="153"/>
  <c r="L14" i="153" s="1"/>
  <c r="K10" i="153"/>
  <c r="L10" i="153" s="1"/>
  <c r="K6" i="153"/>
  <c r="L6" i="153" s="1"/>
  <c r="K11" i="149"/>
  <c r="L11" i="149" s="1"/>
  <c r="K6" i="149"/>
  <c r="L6" i="149" s="1"/>
  <c r="K5" i="149"/>
  <c r="L5" i="149" s="1"/>
  <c r="K7" i="149"/>
  <c r="L7" i="149" s="1"/>
  <c r="K12" i="149"/>
  <c r="L12" i="149" s="1"/>
  <c r="K8" i="149"/>
  <c r="L8" i="149" s="1"/>
  <c r="K3" i="149"/>
  <c r="L3" i="149" s="1"/>
  <c r="K15" i="149"/>
  <c r="L15" i="149" s="1"/>
  <c r="K13" i="149"/>
  <c r="L13" i="149" s="1"/>
  <c r="K9" i="149"/>
  <c r="L9" i="149" s="1"/>
  <c r="K14" i="149"/>
  <c r="L14" i="149" s="1"/>
  <c r="K4" i="149"/>
  <c r="L4" i="149" s="1"/>
  <c r="K16" i="149"/>
  <c r="L16" i="149" s="1"/>
  <c r="K10" i="149"/>
  <c r="L10" i="149" s="1"/>
  <c r="K6" i="141"/>
  <c r="L6" i="141" s="1"/>
  <c r="K4" i="141"/>
  <c r="L4" i="141" s="1"/>
  <c r="K15" i="141"/>
  <c r="L15" i="141" s="1"/>
  <c r="K16" i="141"/>
  <c r="L16" i="141" s="1"/>
  <c r="K11" i="141"/>
  <c r="L11" i="141" s="1"/>
  <c r="K7" i="141"/>
  <c r="L7" i="141" s="1"/>
  <c r="K14" i="141"/>
  <c r="L14" i="141" s="1"/>
  <c r="K12" i="141"/>
  <c r="L12" i="141" s="1"/>
  <c r="K9" i="141"/>
  <c r="L9" i="141" s="1"/>
  <c r="K13" i="141"/>
  <c r="L13" i="141" s="1"/>
  <c r="K10" i="141"/>
  <c r="L10" i="141" s="1"/>
  <c r="K8" i="141"/>
  <c r="L8" i="141" s="1"/>
  <c r="K3" i="141"/>
  <c r="L3" i="141" s="1"/>
  <c r="K5" i="141"/>
  <c r="L5" i="141" s="1"/>
  <c r="K10" i="133"/>
  <c r="L10" i="133" s="1"/>
  <c r="K16" i="133"/>
  <c r="L16" i="133" s="1"/>
  <c r="K15" i="133"/>
  <c r="L15" i="133" s="1"/>
  <c r="K9" i="133"/>
  <c r="L9" i="133" s="1"/>
  <c r="K3" i="133"/>
  <c r="L3" i="133" s="1"/>
  <c r="K12" i="133"/>
  <c r="L12" i="133" s="1"/>
  <c r="K14" i="133"/>
  <c r="L14" i="133" s="1"/>
  <c r="K13" i="133"/>
  <c r="L13" i="133" s="1"/>
  <c r="K11" i="133"/>
  <c r="L11" i="133" s="1"/>
  <c r="K7" i="133"/>
  <c r="L7" i="133" s="1"/>
  <c r="K6" i="133"/>
  <c r="L6" i="133" s="1"/>
  <c r="K5" i="133"/>
  <c r="L5" i="133" s="1"/>
  <c r="K8" i="133"/>
  <c r="L8" i="133" s="1"/>
  <c r="K4" i="133"/>
  <c r="L4" i="133" s="1"/>
  <c r="K7" i="127"/>
  <c r="L7" i="127" s="1"/>
  <c r="K16" i="127"/>
  <c r="L16" i="127" s="1"/>
  <c r="K3" i="127"/>
  <c r="L3" i="127" s="1"/>
  <c r="K14" i="127"/>
  <c r="L14" i="127" s="1"/>
  <c r="K11" i="127"/>
  <c r="L11" i="127" s="1"/>
  <c r="K13" i="127"/>
  <c r="L13" i="127" s="1"/>
  <c r="K5" i="127"/>
  <c r="L5" i="127" s="1"/>
  <c r="K8" i="127"/>
  <c r="L8" i="127" s="1"/>
  <c r="K6" i="127"/>
  <c r="L6" i="127" s="1"/>
  <c r="K9" i="127"/>
  <c r="L9" i="127" s="1"/>
  <c r="K10" i="127"/>
  <c r="L10" i="127" s="1"/>
  <c r="K15" i="127"/>
  <c r="L15" i="127" s="1"/>
  <c r="K4" i="127"/>
  <c r="L4" i="127" s="1"/>
  <c r="K12" i="127"/>
  <c r="L12" i="127" s="1"/>
  <c r="K14" i="119"/>
  <c r="L14" i="119" s="1"/>
  <c r="K3" i="119"/>
  <c r="L3" i="119" s="1"/>
  <c r="K8" i="119"/>
  <c r="L8" i="119" s="1"/>
  <c r="K10" i="119"/>
  <c r="L10" i="119" s="1"/>
  <c r="K13" i="119"/>
  <c r="L13" i="119" s="1"/>
  <c r="K7" i="119"/>
  <c r="L7" i="119" s="1"/>
  <c r="K15" i="119"/>
  <c r="L15" i="119" s="1"/>
  <c r="K4" i="119"/>
  <c r="L4" i="119" s="1"/>
  <c r="K9" i="119"/>
  <c r="L9" i="119" s="1"/>
  <c r="K5" i="119"/>
  <c r="L5" i="119" s="1"/>
  <c r="K6" i="119"/>
  <c r="L6" i="119" s="1"/>
  <c r="K16" i="119"/>
  <c r="L16" i="119" s="1"/>
  <c r="K11" i="119"/>
  <c r="L11" i="119" s="1"/>
  <c r="K12" i="119"/>
  <c r="L12" i="119" s="1"/>
  <c r="V12" i="144"/>
  <c r="V13" i="144" a="1"/>
  <c r="V13" i="144" s="1"/>
  <c r="V12" i="140"/>
  <c r="V13" i="140" a="1"/>
  <c r="V13" i="140" s="1"/>
  <c r="V12" i="129"/>
  <c r="V13" i="129" a="1"/>
  <c r="V13" i="129" s="1"/>
  <c r="V12" i="126"/>
  <c r="V13" i="126" a="1"/>
  <c r="V13" i="126" s="1"/>
  <c r="V12" i="114"/>
  <c r="V13" i="114" a="1"/>
  <c r="V13" i="114" s="1"/>
  <c r="V12" i="99"/>
  <c r="V12" i="150"/>
  <c r="V13" i="150" a="1"/>
  <c r="V13" i="150" s="1"/>
  <c r="V12" i="146"/>
  <c r="V13" i="146" a="1"/>
  <c r="V13" i="146" s="1"/>
  <c r="V12" i="116"/>
  <c r="V13" i="116" a="1"/>
  <c r="V13" i="116" s="1"/>
  <c r="V12" i="100"/>
  <c r="V13" i="100" a="1"/>
  <c r="V13" i="100" s="1"/>
  <c r="K10" i="154"/>
  <c r="L10" i="154" s="1"/>
  <c r="K14" i="154"/>
  <c r="L14" i="154" s="1"/>
  <c r="K8" i="154"/>
  <c r="L8" i="154" s="1"/>
  <c r="K3" i="154"/>
  <c r="L3" i="154" s="1"/>
  <c r="K7" i="154"/>
  <c r="L7" i="154" s="1"/>
  <c r="K13" i="154"/>
  <c r="L13" i="154" s="1"/>
  <c r="K6" i="154"/>
  <c r="L6" i="154" s="1"/>
  <c r="K16" i="154"/>
  <c r="L16" i="154" s="1"/>
  <c r="K12" i="154"/>
  <c r="L12" i="154" s="1"/>
  <c r="K5" i="154"/>
  <c r="L5" i="154" s="1"/>
  <c r="K11" i="154"/>
  <c r="L11" i="154" s="1"/>
  <c r="K15" i="154"/>
  <c r="L15" i="154" s="1"/>
  <c r="K9" i="154"/>
  <c r="L9" i="154" s="1"/>
  <c r="K4" i="154"/>
  <c r="L4" i="154" s="1"/>
  <c r="K4" i="144"/>
  <c r="L4" i="144" s="1"/>
  <c r="K7" i="144"/>
  <c r="L7" i="144" s="1"/>
  <c r="K15" i="144"/>
  <c r="L15" i="144" s="1"/>
  <c r="K5" i="144"/>
  <c r="L5" i="144" s="1"/>
  <c r="K14" i="144"/>
  <c r="L14" i="144" s="1"/>
  <c r="K6" i="144"/>
  <c r="L6" i="144" s="1"/>
  <c r="K10" i="144"/>
  <c r="L10" i="144" s="1"/>
  <c r="K3" i="144"/>
  <c r="L3" i="144" s="1"/>
  <c r="K12" i="144"/>
  <c r="L12" i="144" s="1"/>
  <c r="K8" i="144"/>
  <c r="L8" i="144" s="1"/>
  <c r="K9" i="144"/>
  <c r="L9" i="144" s="1"/>
  <c r="K16" i="144"/>
  <c r="L16" i="144" s="1"/>
  <c r="K13" i="144"/>
  <c r="L13" i="144" s="1"/>
  <c r="K11" i="144"/>
  <c r="L11" i="144" s="1"/>
  <c r="K16" i="136"/>
  <c r="L16" i="136" s="1"/>
  <c r="K4" i="136"/>
  <c r="L4" i="136" s="1"/>
  <c r="K5" i="136"/>
  <c r="L5" i="136" s="1"/>
  <c r="K15" i="136"/>
  <c r="L15" i="136" s="1"/>
  <c r="K8" i="136"/>
  <c r="L8" i="136" s="1"/>
  <c r="K9" i="136"/>
  <c r="L9" i="136" s="1"/>
  <c r="K13" i="136"/>
  <c r="L13" i="136" s="1"/>
  <c r="K7" i="136"/>
  <c r="L7" i="136" s="1"/>
  <c r="K3" i="136"/>
  <c r="L3" i="136" s="1"/>
  <c r="K6" i="136"/>
  <c r="L6" i="136" s="1"/>
  <c r="K10" i="136"/>
  <c r="L10" i="136" s="1"/>
  <c r="K11" i="136"/>
  <c r="L11" i="136" s="1"/>
  <c r="K12" i="136"/>
  <c r="L12" i="136" s="1"/>
  <c r="K14" i="136"/>
  <c r="L14" i="136" s="1"/>
  <c r="K13" i="122"/>
  <c r="L13" i="122" s="1"/>
  <c r="K7" i="122"/>
  <c r="L7" i="122" s="1"/>
  <c r="K9" i="122"/>
  <c r="L9" i="122" s="1"/>
  <c r="K4" i="122"/>
  <c r="L4" i="122" s="1"/>
  <c r="K6" i="122"/>
  <c r="L6" i="122" s="1"/>
  <c r="K10" i="122"/>
  <c r="L10" i="122" s="1"/>
  <c r="K5" i="122"/>
  <c r="L5" i="122" s="1"/>
  <c r="K8" i="122"/>
  <c r="L8" i="122" s="1"/>
  <c r="K12" i="122"/>
  <c r="L12" i="122" s="1"/>
  <c r="K15" i="122"/>
  <c r="L15" i="122" s="1"/>
  <c r="K3" i="122"/>
  <c r="L3" i="122" s="1"/>
  <c r="K14" i="122"/>
  <c r="L14" i="122" s="1"/>
  <c r="K16" i="122"/>
  <c r="L16" i="122" s="1"/>
  <c r="K11" i="122"/>
  <c r="L11" i="122" s="1"/>
  <c r="K9" i="116"/>
  <c r="L9" i="116" s="1"/>
  <c r="K3" i="116"/>
  <c r="L3" i="116" s="1"/>
  <c r="K8" i="116"/>
  <c r="L8" i="116" s="1"/>
  <c r="K5" i="116"/>
  <c r="L5" i="116" s="1"/>
  <c r="K16" i="116"/>
  <c r="L16" i="116" s="1"/>
  <c r="K15" i="116"/>
  <c r="L15" i="116" s="1"/>
  <c r="K6" i="116"/>
  <c r="L6" i="116" s="1"/>
  <c r="K13" i="116"/>
  <c r="L13" i="116" s="1"/>
  <c r="K11" i="116"/>
  <c r="L11" i="116" s="1"/>
  <c r="K14" i="116"/>
  <c r="L14" i="116" s="1"/>
  <c r="K7" i="116"/>
  <c r="L7" i="116" s="1"/>
  <c r="K4" i="116"/>
  <c r="L4" i="116" s="1"/>
  <c r="K12" i="116"/>
  <c r="L12" i="116" s="1"/>
  <c r="K10" i="116"/>
  <c r="L10" i="116" s="1"/>
  <c r="K16" i="114"/>
  <c r="L16" i="114" s="1"/>
  <c r="K8" i="114"/>
  <c r="L8" i="114" s="1"/>
  <c r="K11" i="114"/>
  <c r="L11" i="114" s="1"/>
  <c r="K3" i="114"/>
  <c r="L3" i="114" s="1"/>
  <c r="K10" i="114"/>
  <c r="L10" i="114" s="1"/>
  <c r="K5" i="114"/>
  <c r="L5" i="114" s="1"/>
  <c r="K15" i="114"/>
  <c r="L15" i="114" s="1"/>
  <c r="K6" i="114"/>
  <c r="L6" i="114" s="1"/>
  <c r="K9" i="114"/>
  <c r="L9" i="114" s="1"/>
  <c r="K7" i="114"/>
  <c r="L7" i="114" s="1"/>
  <c r="K14" i="114"/>
  <c r="L14" i="114" s="1"/>
  <c r="K13" i="114"/>
  <c r="L13" i="114" s="1"/>
  <c r="K12" i="114"/>
  <c r="L12" i="114" s="1"/>
  <c r="K4" i="114"/>
  <c r="L4" i="114" s="1"/>
  <c r="T13" i="102" a="1"/>
  <c r="T13" i="102" s="1"/>
  <c r="T12" i="102"/>
  <c r="V12" i="163"/>
  <c r="V13" i="163" a="1"/>
  <c r="V13" i="163" s="1"/>
  <c r="V12" i="155"/>
  <c r="V13" i="155" a="1"/>
  <c r="V13" i="155" s="1"/>
  <c r="V12" i="149"/>
  <c r="V13" i="149" a="1"/>
  <c r="V13" i="149" s="1"/>
  <c r="V12" i="121"/>
  <c r="V13" i="121" a="1"/>
  <c r="V13" i="121" s="1"/>
  <c r="V12" i="105"/>
  <c r="V13" i="105" a="1"/>
  <c r="V13" i="105" s="1"/>
  <c r="R12" i="107"/>
  <c r="R13" i="107" a="1"/>
  <c r="R13" i="107" s="1"/>
  <c r="R12" i="105"/>
  <c r="R15" i="105" s="1"/>
  <c r="R13" i="105" a="1"/>
  <c r="R13" i="105" s="1"/>
  <c r="R12" i="100"/>
  <c r="R12" i="104"/>
  <c r="R15" i="104" s="1"/>
  <c r="R13" i="104" a="1"/>
  <c r="R13" i="104" s="1"/>
  <c r="R12" i="103"/>
  <c r="R15" i="103" s="1"/>
  <c r="R13" i="103" a="1"/>
  <c r="R13" i="103" s="1"/>
  <c r="R12" i="102"/>
  <c r="R15" i="102" s="1"/>
  <c r="R13" i="102" a="1"/>
  <c r="R13" i="102" s="1"/>
  <c r="R12" i="96"/>
  <c r="V12" i="147"/>
  <c r="V13" i="147" a="1"/>
  <c r="V13" i="147" s="1"/>
  <c r="V12" i="143"/>
  <c r="V13" i="143" a="1"/>
  <c r="V13" i="143" s="1"/>
  <c r="V12" i="131"/>
  <c r="P12" i="96"/>
  <c r="G9" i="106"/>
  <c r="H9" i="106" s="1"/>
  <c r="G14" i="106"/>
  <c r="H14" i="106" s="1"/>
  <c r="G15" i="106"/>
  <c r="H15" i="106" s="1"/>
  <c r="G5" i="106"/>
  <c r="H5" i="106" s="1"/>
  <c r="G4" i="106"/>
  <c r="H4" i="106" s="1"/>
  <c r="G6" i="106"/>
  <c r="H6" i="106" s="1"/>
  <c r="G11" i="106"/>
  <c r="H11" i="106" s="1"/>
  <c r="G7" i="106"/>
  <c r="H7" i="106" s="1"/>
  <c r="G3" i="106"/>
  <c r="H3" i="106" s="1"/>
  <c r="G13" i="106"/>
  <c r="H13" i="106" s="1"/>
  <c r="G16" i="106"/>
  <c r="H16" i="106" s="1"/>
  <c r="G12" i="106"/>
  <c r="H12" i="106" s="1"/>
  <c r="G10" i="106"/>
  <c r="H10" i="106" s="1"/>
  <c r="G8" i="106"/>
  <c r="H8" i="106" s="1"/>
  <c r="G5" i="104"/>
  <c r="H5" i="104" s="1"/>
  <c r="G3" i="104"/>
  <c r="H3" i="104" s="1"/>
  <c r="G11" i="104"/>
  <c r="H11" i="104" s="1"/>
  <c r="G16" i="104"/>
  <c r="H16" i="104" s="1"/>
  <c r="G4" i="104"/>
  <c r="H4" i="104" s="1"/>
  <c r="G8" i="104"/>
  <c r="H8" i="104" s="1"/>
  <c r="G9" i="104"/>
  <c r="H9" i="104" s="1"/>
  <c r="G13" i="104"/>
  <c r="H13" i="104" s="1"/>
  <c r="G14" i="104"/>
  <c r="H14" i="104" s="1"/>
  <c r="G10" i="104"/>
  <c r="H10" i="104" s="1"/>
  <c r="G6" i="104"/>
  <c r="H6" i="104" s="1"/>
  <c r="G12" i="104"/>
  <c r="H12" i="104" s="1"/>
  <c r="G15" i="104"/>
  <c r="H15" i="104" s="1"/>
  <c r="G7" i="104"/>
  <c r="H7" i="104" s="1"/>
  <c r="K10" i="163"/>
  <c r="L10" i="163" s="1"/>
  <c r="K15" i="163"/>
  <c r="L15" i="163" s="1"/>
  <c r="K6" i="163"/>
  <c r="L6" i="163" s="1"/>
  <c r="K9" i="163"/>
  <c r="L9" i="163" s="1"/>
  <c r="K14" i="163"/>
  <c r="L14" i="163" s="1"/>
  <c r="K5" i="163"/>
  <c r="L5" i="163" s="1"/>
  <c r="K12" i="163"/>
  <c r="L12" i="163" s="1"/>
  <c r="K8" i="163"/>
  <c r="L8" i="163" s="1"/>
  <c r="K13" i="163"/>
  <c r="L13" i="163" s="1"/>
  <c r="K4" i="163"/>
  <c r="L4" i="163" s="1"/>
  <c r="K11" i="163"/>
  <c r="L11" i="163" s="1"/>
  <c r="K16" i="163"/>
  <c r="L16" i="163" s="1"/>
  <c r="K7" i="163"/>
  <c r="L7" i="163" s="1"/>
  <c r="K3" i="163"/>
  <c r="L3" i="163" s="1"/>
  <c r="K14" i="161"/>
  <c r="L14" i="161" s="1"/>
  <c r="K7" i="161"/>
  <c r="L7" i="161" s="1"/>
  <c r="K3" i="161"/>
  <c r="L3" i="161" s="1"/>
  <c r="K8" i="161"/>
  <c r="L8" i="161" s="1"/>
  <c r="K13" i="161"/>
  <c r="L13" i="161" s="1"/>
  <c r="K6" i="161"/>
  <c r="L6" i="161" s="1"/>
  <c r="K16" i="161"/>
  <c r="L16" i="161" s="1"/>
  <c r="K12" i="161"/>
  <c r="L12" i="161" s="1"/>
  <c r="K5" i="161"/>
  <c r="L5" i="161" s="1"/>
  <c r="K11" i="161"/>
  <c r="L11" i="161" s="1"/>
  <c r="K15" i="161"/>
  <c r="L15" i="161" s="1"/>
  <c r="K10" i="161"/>
  <c r="L10" i="161" s="1"/>
  <c r="K4" i="161"/>
  <c r="L4" i="161" s="1"/>
  <c r="K9" i="161"/>
  <c r="L9" i="161" s="1"/>
  <c r="K11" i="143"/>
  <c r="L11" i="143" s="1"/>
  <c r="K4" i="143"/>
  <c r="L4" i="143" s="1"/>
  <c r="K10" i="143"/>
  <c r="L10" i="143" s="1"/>
  <c r="K16" i="143"/>
  <c r="L16" i="143" s="1"/>
  <c r="K14" i="143"/>
  <c r="L14" i="143" s="1"/>
  <c r="K13" i="143"/>
  <c r="L13" i="143" s="1"/>
  <c r="K15" i="143"/>
  <c r="L15" i="143" s="1"/>
  <c r="K12" i="143"/>
  <c r="L12" i="143" s="1"/>
  <c r="K9" i="143"/>
  <c r="L9" i="143" s="1"/>
  <c r="K5" i="143"/>
  <c r="L5" i="143" s="1"/>
  <c r="K7" i="143"/>
  <c r="L7" i="143" s="1"/>
  <c r="K8" i="143"/>
  <c r="L8" i="143" s="1"/>
  <c r="K6" i="143"/>
  <c r="L6" i="143" s="1"/>
  <c r="K3" i="143"/>
  <c r="L3" i="143" s="1"/>
  <c r="K6" i="135"/>
  <c r="L6" i="135" s="1"/>
  <c r="K4" i="135"/>
  <c r="L4" i="135" s="1"/>
  <c r="K5" i="135"/>
  <c r="L5" i="135" s="1"/>
  <c r="K16" i="135"/>
  <c r="L16" i="135" s="1"/>
  <c r="K11" i="135"/>
  <c r="L11" i="135" s="1"/>
  <c r="K13" i="135"/>
  <c r="L13" i="135" s="1"/>
  <c r="K14" i="135"/>
  <c r="L14" i="135" s="1"/>
  <c r="K12" i="135"/>
  <c r="L12" i="135" s="1"/>
  <c r="K15" i="135"/>
  <c r="L15" i="135" s="1"/>
  <c r="K9" i="135"/>
  <c r="L9" i="135" s="1"/>
  <c r="K10" i="135"/>
  <c r="L10" i="135" s="1"/>
  <c r="K8" i="135"/>
  <c r="L8" i="135" s="1"/>
  <c r="K7" i="135"/>
  <c r="L7" i="135" s="1"/>
  <c r="K3" i="135"/>
  <c r="L3" i="135" s="1"/>
  <c r="T13" i="131" a="1"/>
  <c r="T13" i="131" s="1"/>
  <c r="P13" i="129" a="1"/>
  <c r="P13" i="129" s="1"/>
  <c r="P12" i="129"/>
  <c r="P15" i="129" s="1"/>
  <c r="K13" i="121"/>
  <c r="L13" i="121" s="1"/>
  <c r="K14" i="121"/>
  <c r="L14" i="121" s="1"/>
  <c r="K15" i="121"/>
  <c r="L15" i="121" s="1"/>
  <c r="K12" i="121"/>
  <c r="L12" i="121" s="1"/>
  <c r="K10" i="121"/>
  <c r="L10" i="121" s="1"/>
  <c r="K7" i="121"/>
  <c r="L7" i="121" s="1"/>
  <c r="K8" i="121"/>
  <c r="L8" i="121" s="1"/>
  <c r="K5" i="121"/>
  <c r="L5" i="121" s="1"/>
  <c r="K6" i="121"/>
  <c r="L6" i="121" s="1"/>
  <c r="K16" i="121"/>
  <c r="L16" i="121" s="1"/>
  <c r="K4" i="121"/>
  <c r="L4" i="121" s="1"/>
  <c r="K3" i="121"/>
  <c r="L3" i="121" s="1"/>
  <c r="K9" i="121"/>
  <c r="L9" i="121" s="1"/>
  <c r="K11" i="121"/>
  <c r="L11" i="121" s="1"/>
  <c r="K12" i="113"/>
  <c r="L12" i="113" s="1"/>
  <c r="K6" i="113"/>
  <c r="L6" i="113" s="1"/>
  <c r="K7" i="113"/>
  <c r="L7" i="113" s="1"/>
  <c r="K13" i="113"/>
  <c r="L13" i="113" s="1"/>
  <c r="K5" i="113"/>
  <c r="L5" i="113" s="1"/>
  <c r="K3" i="113"/>
  <c r="L3" i="113" s="1"/>
  <c r="K11" i="113"/>
  <c r="L11" i="113" s="1"/>
  <c r="K4" i="113"/>
  <c r="L4" i="113" s="1"/>
  <c r="K14" i="113"/>
  <c r="L14" i="113" s="1"/>
  <c r="K16" i="113"/>
  <c r="L16" i="113" s="1"/>
  <c r="K10" i="113"/>
  <c r="L10" i="113" s="1"/>
  <c r="K8" i="113"/>
  <c r="L8" i="113" s="1"/>
  <c r="K9" i="113"/>
  <c r="L9" i="113" s="1"/>
  <c r="K15" i="113"/>
  <c r="L15" i="113" s="1"/>
  <c r="K10" i="105"/>
  <c r="L10" i="105" s="1"/>
  <c r="K13" i="105"/>
  <c r="L13" i="105" s="1"/>
  <c r="K14" i="105"/>
  <c r="L14" i="105" s="1"/>
  <c r="K5" i="105"/>
  <c r="L5" i="105" s="1"/>
  <c r="K3" i="105"/>
  <c r="L3" i="105" s="1"/>
  <c r="K15" i="105"/>
  <c r="L15" i="105" s="1"/>
  <c r="K16" i="105"/>
  <c r="L16" i="105" s="1"/>
  <c r="K11" i="105"/>
  <c r="L11" i="105" s="1"/>
  <c r="K7" i="105"/>
  <c r="L7" i="105" s="1"/>
  <c r="K9" i="105"/>
  <c r="L9" i="105" s="1"/>
  <c r="K8" i="105"/>
  <c r="L8" i="105" s="1"/>
  <c r="K12" i="105"/>
  <c r="L12" i="105" s="1"/>
  <c r="K6" i="105"/>
  <c r="L6" i="105" s="1"/>
  <c r="K4" i="105"/>
  <c r="L4" i="105" s="1"/>
  <c r="T12" i="101"/>
  <c r="T15" i="101" s="1"/>
  <c r="T13" i="101" a="1"/>
  <c r="T13" i="101" s="1"/>
  <c r="V12" i="162"/>
  <c r="V13" i="162" a="1"/>
  <c r="V13" i="162" s="1"/>
  <c r="V12" i="98"/>
  <c r="V13" i="98" a="1"/>
  <c r="V13" i="98" s="1"/>
  <c r="V12" i="160"/>
  <c r="V13" i="160" a="1"/>
  <c r="V13" i="160" s="1"/>
  <c r="V12" i="154"/>
  <c r="V13" i="154" a="1"/>
  <c r="V13" i="154" s="1"/>
  <c r="V12" i="134"/>
  <c r="V13" i="134" a="1"/>
  <c r="V13" i="134" s="1"/>
  <c r="V12" i="120"/>
  <c r="V13" i="120" a="1"/>
  <c r="V13" i="120" s="1"/>
  <c r="V12" i="104"/>
  <c r="V13" i="104" a="1"/>
  <c r="V13" i="104" s="1"/>
  <c r="K16" i="156"/>
  <c r="L16" i="156" s="1"/>
  <c r="K12" i="156"/>
  <c r="L12" i="156" s="1"/>
  <c r="K11" i="156"/>
  <c r="L11" i="156" s="1"/>
  <c r="K5" i="156"/>
  <c r="L5" i="156" s="1"/>
  <c r="K15" i="156"/>
  <c r="L15" i="156" s="1"/>
  <c r="K9" i="156"/>
  <c r="L9" i="156" s="1"/>
  <c r="K10" i="156"/>
  <c r="L10" i="156" s="1"/>
  <c r="K4" i="156"/>
  <c r="L4" i="156" s="1"/>
  <c r="K14" i="156"/>
  <c r="L14" i="156" s="1"/>
  <c r="K8" i="156"/>
  <c r="L8" i="156" s="1"/>
  <c r="K7" i="156"/>
  <c r="L7" i="156" s="1"/>
  <c r="K13" i="156"/>
  <c r="L13" i="156" s="1"/>
  <c r="K3" i="156"/>
  <c r="L3" i="156" s="1"/>
  <c r="K6" i="156"/>
  <c r="L6" i="156" s="1"/>
  <c r="K13" i="146"/>
  <c r="L13" i="146" s="1"/>
  <c r="K11" i="146"/>
  <c r="L11" i="146" s="1"/>
  <c r="K5" i="146"/>
  <c r="L5" i="146" s="1"/>
  <c r="K15" i="146"/>
  <c r="L15" i="146" s="1"/>
  <c r="K6" i="146"/>
  <c r="L6" i="146" s="1"/>
  <c r="K8" i="146"/>
  <c r="L8" i="146" s="1"/>
  <c r="K4" i="146"/>
  <c r="L4" i="146" s="1"/>
  <c r="K12" i="146"/>
  <c r="L12" i="146" s="1"/>
  <c r="K3" i="146"/>
  <c r="L3" i="146" s="1"/>
  <c r="K10" i="146"/>
  <c r="L10" i="146" s="1"/>
  <c r="K7" i="146"/>
  <c r="L7" i="146" s="1"/>
  <c r="K14" i="146"/>
  <c r="L14" i="146" s="1"/>
  <c r="K16" i="146"/>
  <c r="L16" i="146" s="1"/>
  <c r="K9" i="146"/>
  <c r="L9" i="146" s="1"/>
  <c r="K11" i="138"/>
  <c r="L11" i="138" s="1"/>
  <c r="K4" i="138"/>
  <c r="L4" i="138" s="1"/>
  <c r="K14" i="138"/>
  <c r="L14" i="138" s="1"/>
  <c r="K13" i="138"/>
  <c r="L13" i="138" s="1"/>
  <c r="K16" i="138"/>
  <c r="L16" i="138" s="1"/>
  <c r="K10" i="138"/>
  <c r="L10" i="138" s="1"/>
  <c r="K9" i="138"/>
  <c r="L9" i="138" s="1"/>
  <c r="K15" i="138"/>
  <c r="L15" i="138" s="1"/>
  <c r="K12" i="138"/>
  <c r="L12" i="138" s="1"/>
  <c r="K5" i="138"/>
  <c r="L5" i="138" s="1"/>
  <c r="K3" i="138"/>
  <c r="L3" i="138" s="1"/>
  <c r="K7" i="138"/>
  <c r="L7" i="138" s="1"/>
  <c r="K8" i="138"/>
  <c r="L8" i="138" s="1"/>
  <c r="K6" i="138"/>
  <c r="L6" i="138" s="1"/>
  <c r="K14" i="124"/>
  <c r="L14" i="124" s="1"/>
  <c r="K7" i="124"/>
  <c r="L7" i="124" s="1"/>
  <c r="K16" i="124"/>
  <c r="L16" i="124" s="1"/>
  <c r="K8" i="124"/>
  <c r="L8" i="124" s="1"/>
  <c r="K10" i="124"/>
  <c r="L10" i="124" s="1"/>
  <c r="K5" i="124"/>
  <c r="L5" i="124" s="1"/>
  <c r="K9" i="124"/>
  <c r="L9" i="124" s="1"/>
  <c r="K3" i="124"/>
  <c r="L3" i="124" s="1"/>
  <c r="K6" i="124"/>
  <c r="L6" i="124" s="1"/>
  <c r="K15" i="124"/>
  <c r="L15" i="124" s="1"/>
  <c r="K11" i="124"/>
  <c r="L11" i="124" s="1"/>
  <c r="K4" i="124"/>
  <c r="L4" i="124" s="1"/>
  <c r="K12" i="124"/>
  <c r="L12" i="124" s="1"/>
  <c r="K13" i="124"/>
  <c r="L13" i="124" s="1"/>
  <c r="K7" i="108"/>
  <c r="L7" i="108" s="1"/>
  <c r="K13" i="108"/>
  <c r="L13" i="108" s="1"/>
  <c r="K8" i="108"/>
  <c r="L8" i="108" s="1"/>
  <c r="K12" i="108"/>
  <c r="L12" i="108" s="1"/>
  <c r="K5" i="108"/>
  <c r="L5" i="108" s="1"/>
  <c r="K15" i="108"/>
  <c r="L15" i="108" s="1"/>
  <c r="K3" i="108"/>
  <c r="L3" i="108" s="1"/>
  <c r="K14" i="108"/>
  <c r="L14" i="108" s="1"/>
  <c r="K16" i="108"/>
  <c r="L16" i="108" s="1"/>
  <c r="K11" i="108"/>
  <c r="L11" i="108" s="1"/>
  <c r="K9" i="108"/>
  <c r="L9" i="108" s="1"/>
  <c r="K6" i="108"/>
  <c r="L6" i="108" s="1"/>
  <c r="K10" i="108"/>
  <c r="L10" i="108" s="1"/>
  <c r="K4" i="108"/>
  <c r="L4" i="108" s="1"/>
  <c r="T12" i="104"/>
  <c r="T13" i="104" a="1"/>
  <c r="T13" i="104" s="1"/>
  <c r="V12" i="137"/>
  <c r="V13" i="137" a="1"/>
  <c r="V13" i="137" s="1"/>
  <c r="V12" i="127"/>
  <c r="V13" i="127" a="1"/>
  <c r="V13" i="127" s="1"/>
  <c r="V12" i="123"/>
  <c r="V13" i="123" a="1"/>
  <c r="V13" i="123" s="1"/>
  <c r="V12" i="113"/>
  <c r="V13" i="113" a="1"/>
  <c r="V13" i="113" s="1"/>
  <c r="R12" i="98"/>
  <c r="R13" i="98" a="1"/>
  <c r="R13" i="98" s="1"/>
  <c r="R12" i="101"/>
  <c r="R13" i="101" a="1"/>
  <c r="R13" i="101" s="1"/>
  <c r="V12" i="153"/>
  <c r="V13" i="153" a="1"/>
  <c r="V13" i="153" s="1"/>
  <c r="V12" i="115"/>
  <c r="V13" i="115" a="1"/>
  <c r="V13" i="115" s="1"/>
  <c r="V15" i="107"/>
  <c r="V12" i="103"/>
  <c r="V13" i="103" a="1"/>
  <c r="V13" i="103" s="1"/>
  <c r="P12" i="99"/>
  <c r="G10" i="103"/>
  <c r="H10" i="103" s="1"/>
  <c r="G6" i="103"/>
  <c r="H6" i="103" s="1"/>
  <c r="G4" i="103"/>
  <c r="H4" i="103" s="1"/>
  <c r="G12" i="103"/>
  <c r="H12" i="103" s="1"/>
  <c r="G9" i="103"/>
  <c r="H9" i="103" s="1"/>
  <c r="G3" i="103"/>
  <c r="H3" i="103" s="1"/>
  <c r="G14" i="103"/>
  <c r="H14" i="103" s="1"/>
  <c r="G11" i="103"/>
  <c r="H11" i="103" s="1"/>
  <c r="G13" i="103"/>
  <c r="H13" i="103" s="1"/>
  <c r="G8" i="103"/>
  <c r="H8" i="103" s="1"/>
  <c r="G16" i="103"/>
  <c r="H16" i="103" s="1"/>
  <c r="G5" i="103"/>
  <c r="H5" i="103" s="1"/>
  <c r="G7" i="103"/>
  <c r="H7" i="103" s="1"/>
  <c r="G15" i="103"/>
  <c r="H15" i="103" s="1"/>
  <c r="T13" i="157" a="1"/>
  <c r="T13" i="157" s="1"/>
  <c r="T12" i="157"/>
  <c r="T15" i="157" s="1"/>
  <c r="K13" i="155"/>
  <c r="L13" i="155" s="1"/>
  <c r="K9" i="155"/>
  <c r="L9" i="155" s="1"/>
  <c r="K5" i="155"/>
  <c r="L5" i="155" s="1"/>
  <c r="K16" i="155"/>
  <c r="L16" i="155" s="1"/>
  <c r="K12" i="155"/>
  <c r="L12" i="155" s="1"/>
  <c r="K8" i="155"/>
  <c r="L8" i="155" s="1"/>
  <c r="K4" i="155"/>
  <c r="L4" i="155" s="1"/>
  <c r="K15" i="155"/>
  <c r="L15" i="155" s="1"/>
  <c r="K11" i="155"/>
  <c r="L11" i="155" s="1"/>
  <c r="K7" i="155"/>
  <c r="L7" i="155" s="1"/>
  <c r="K3" i="155"/>
  <c r="L3" i="155" s="1"/>
  <c r="K14" i="155"/>
  <c r="L14" i="155" s="1"/>
  <c r="K10" i="155"/>
  <c r="L10" i="155" s="1"/>
  <c r="K6" i="155"/>
  <c r="L6" i="155" s="1"/>
  <c r="K16" i="147"/>
  <c r="L16" i="147" s="1"/>
  <c r="K3" i="147"/>
  <c r="L3" i="147" s="1"/>
  <c r="K7" i="147"/>
  <c r="L7" i="147" s="1"/>
  <c r="K6" i="147"/>
  <c r="L6" i="147" s="1"/>
  <c r="K9" i="147"/>
  <c r="L9" i="147" s="1"/>
  <c r="K15" i="147"/>
  <c r="L15" i="147" s="1"/>
  <c r="K8" i="147"/>
  <c r="L8" i="147" s="1"/>
  <c r="K4" i="147"/>
  <c r="L4" i="147" s="1"/>
  <c r="K5" i="147"/>
  <c r="L5" i="147" s="1"/>
  <c r="K14" i="147"/>
  <c r="L14" i="147" s="1"/>
  <c r="K12" i="147"/>
  <c r="L12" i="147" s="1"/>
  <c r="K13" i="147"/>
  <c r="L13" i="147" s="1"/>
  <c r="K10" i="147"/>
  <c r="L10" i="147" s="1"/>
  <c r="K11" i="147"/>
  <c r="L11" i="147" s="1"/>
  <c r="K5" i="145"/>
  <c r="L5" i="145" s="1"/>
  <c r="K10" i="145"/>
  <c r="L10" i="145" s="1"/>
  <c r="K4" i="145"/>
  <c r="L4" i="145" s="1"/>
  <c r="K14" i="145"/>
  <c r="L14" i="145" s="1"/>
  <c r="K7" i="145"/>
  <c r="L7" i="145" s="1"/>
  <c r="K3" i="145"/>
  <c r="L3" i="145" s="1"/>
  <c r="K16" i="145"/>
  <c r="L16" i="145" s="1"/>
  <c r="K6" i="145"/>
  <c r="L6" i="145" s="1"/>
  <c r="K8" i="145"/>
  <c r="L8" i="145" s="1"/>
  <c r="K11" i="145"/>
  <c r="L11" i="145" s="1"/>
  <c r="K13" i="145"/>
  <c r="L13" i="145" s="1"/>
  <c r="K15" i="145"/>
  <c r="L15" i="145" s="1"/>
  <c r="K9" i="145"/>
  <c r="L9" i="145" s="1"/>
  <c r="K12" i="145"/>
  <c r="L12" i="145" s="1"/>
  <c r="K6" i="137"/>
  <c r="L6" i="137" s="1"/>
  <c r="K11" i="137"/>
  <c r="L11" i="137" s="1"/>
  <c r="K12" i="137"/>
  <c r="L12" i="137" s="1"/>
  <c r="K3" i="137"/>
  <c r="L3" i="137" s="1"/>
  <c r="K16" i="137"/>
  <c r="L16" i="137" s="1"/>
  <c r="K5" i="137"/>
  <c r="L5" i="137" s="1"/>
  <c r="K13" i="137"/>
  <c r="L13" i="137" s="1"/>
  <c r="K10" i="137"/>
  <c r="L10" i="137" s="1"/>
  <c r="K9" i="137"/>
  <c r="L9" i="137" s="1"/>
  <c r="K4" i="137"/>
  <c r="L4" i="137" s="1"/>
  <c r="K14" i="137"/>
  <c r="L14" i="137" s="1"/>
  <c r="K8" i="137"/>
  <c r="L8" i="137" s="1"/>
  <c r="K7" i="137"/>
  <c r="L7" i="137" s="1"/>
  <c r="K15" i="137"/>
  <c r="L15" i="137" s="1"/>
  <c r="K6" i="130"/>
  <c r="L6" i="130" s="1"/>
  <c r="K4" i="130"/>
  <c r="L4" i="130" s="1"/>
  <c r="K3" i="130"/>
  <c r="L3" i="130" s="1"/>
  <c r="K16" i="130"/>
  <c r="L16" i="130" s="1"/>
  <c r="K11" i="130"/>
  <c r="L11" i="130" s="1"/>
  <c r="K9" i="130"/>
  <c r="L9" i="130" s="1"/>
  <c r="K14" i="130"/>
  <c r="L14" i="130" s="1"/>
  <c r="K12" i="130"/>
  <c r="L12" i="130" s="1"/>
  <c r="K15" i="130"/>
  <c r="L15" i="130" s="1"/>
  <c r="K5" i="130"/>
  <c r="L5" i="130" s="1"/>
  <c r="K10" i="130"/>
  <c r="L10" i="130" s="1"/>
  <c r="K8" i="130"/>
  <c r="L8" i="130" s="1"/>
  <c r="K7" i="130"/>
  <c r="L7" i="130" s="1"/>
  <c r="K13" i="130"/>
  <c r="L13" i="130" s="1"/>
  <c r="K13" i="123"/>
  <c r="L13" i="123" s="1"/>
  <c r="K11" i="123"/>
  <c r="L11" i="123" s="1"/>
  <c r="K6" i="123"/>
  <c r="L6" i="123" s="1"/>
  <c r="K8" i="123"/>
  <c r="L8" i="123" s="1"/>
  <c r="K9" i="123"/>
  <c r="L9" i="123" s="1"/>
  <c r="K7" i="123"/>
  <c r="L7" i="123" s="1"/>
  <c r="K16" i="123"/>
  <c r="L16" i="123" s="1"/>
  <c r="K4" i="123"/>
  <c r="L4" i="123" s="1"/>
  <c r="K5" i="123"/>
  <c r="L5" i="123" s="1"/>
  <c r="K10" i="123"/>
  <c r="L10" i="123" s="1"/>
  <c r="K3" i="123"/>
  <c r="L3" i="123" s="1"/>
  <c r="K15" i="123"/>
  <c r="L15" i="123" s="1"/>
  <c r="K14" i="123"/>
  <c r="L14" i="123" s="1"/>
  <c r="K12" i="123"/>
  <c r="L12" i="123" s="1"/>
  <c r="K12" i="117"/>
  <c r="L12" i="117" s="1"/>
  <c r="K6" i="117"/>
  <c r="L6" i="117" s="1"/>
  <c r="K10" i="117"/>
  <c r="L10" i="117" s="1"/>
  <c r="K5" i="117"/>
  <c r="L5" i="117" s="1"/>
  <c r="K4" i="117"/>
  <c r="L4" i="117" s="1"/>
  <c r="K3" i="117"/>
  <c r="L3" i="117" s="1"/>
  <c r="K11" i="117"/>
  <c r="L11" i="117" s="1"/>
  <c r="K7" i="117"/>
  <c r="L7" i="117" s="1"/>
  <c r="K14" i="117"/>
  <c r="L14" i="117" s="1"/>
  <c r="K13" i="117"/>
  <c r="L13" i="117" s="1"/>
  <c r="K16" i="117"/>
  <c r="L16" i="117" s="1"/>
  <c r="K8" i="117"/>
  <c r="L8" i="117" s="1"/>
  <c r="K9" i="117"/>
  <c r="L9" i="117" s="1"/>
  <c r="K15" i="117"/>
  <c r="L15" i="117" s="1"/>
  <c r="K10" i="115"/>
  <c r="L10" i="115" s="1"/>
  <c r="K6" i="115"/>
  <c r="L6" i="115" s="1"/>
  <c r="K5" i="115"/>
  <c r="L5" i="115" s="1"/>
  <c r="K16" i="115"/>
  <c r="L16" i="115" s="1"/>
  <c r="K15" i="115"/>
  <c r="L15" i="115" s="1"/>
  <c r="K12" i="115"/>
  <c r="L12" i="115" s="1"/>
  <c r="K7" i="115"/>
  <c r="L7" i="115" s="1"/>
  <c r="K8" i="115"/>
  <c r="L8" i="115" s="1"/>
  <c r="K4" i="115"/>
  <c r="L4" i="115" s="1"/>
  <c r="K9" i="115"/>
  <c r="L9" i="115" s="1"/>
  <c r="K11" i="115"/>
  <c r="L11" i="115" s="1"/>
  <c r="K14" i="115"/>
  <c r="L14" i="115" s="1"/>
  <c r="K3" i="115"/>
  <c r="L3" i="115" s="1"/>
  <c r="K13" i="115"/>
  <c r="L13" i="115" s="1"/>
  <c r="K4" i="111"/>
  <c r="L4" i="111" s="1"/>
  <c r="K12" i="111"/>
  <c r="L12" i="111" s="1"/>
  <c r="K5" i="111"/>
  <c r="L5" i="111" s="1"/>
  <c r="K15" i="111"/>
  <c r="L15" i="111" s="1"/>
  <c r="K6" i="111"/>
  <c r="L6" i="111" s="1"/>
  <c r="K7" i="111"/>
  <c r="L7" i="111" s="1"/>
  <c r="K14" i="111"/>
  <c r="L14" i="111" s="1"/>
  <c r="K3" i="111"/>
  <c r="L3" i="111" s="1"/>
  <c r="K9" i="111"/>
  <c r="L9" i="111" s="1"/>
  <c r="K11" i="111"/>
  <c r="L11" i="111" s="1"/>
  <c r="K8" i="111"/>
  <c r="L8" i="111" s="1"/>
  <c r="K10" i="111"/>
  <c r="L10" i="111" s="1"/>
  <c r="K16" i="111"/>
  <c r="L16" i="111" s="1"/>
  <c r="K13" i="111"/>
  <c r="L13" i="111" s="1"/>
  <c r="K15" i="109"/>
  <c r="L15" i="109" s="1"/>
  <c r="K4" i="109"/>
  <c r="L4" i="109" s="1"/>
  <c r="K13" i="109"/>
  <c r="L13" i="109" s="1"/>
  <c r="K12" i="109"/>
  <c r="L12" i="109" s="1"/>
  <c r="K8" i="109"/>
  <c r="L8" i="109" s="1"/>
  <c r="K7" i="109"/>
  <c r="L7" i="109" s="1"/>
  <c r="K5" i="109"/>
  <c r="L5" i="109" s="1"/>
  <c r="K9" i="109"/>
  <c r="L9" i="109" s="1"/>
  <c r="K11" i="109"/>
  <c r="L11" i="109" s="1"/>
  <c r="K6" i="109"/>
  <c r="L6" i="109" s="1"/>
  <c r="K16" i="109"/>
  <c r="L16" i="109" s="1"/>
  <c r="K14" i="109"/>
  <c r="L14" i="109" s="1"/>
  <c r="K3" i="109"/>
  <c r="L3" i="109" s="1"/>
  <c r="K10" i="109"/>
  <c r="L10" i="109" s="1"/>
  <c r="K10" i="107"/>
  <c r="L10" i="107" s="1"/>
  <c r="K5" i="107"/>
  <c r="L5" i="107" s="1"/>
  <c r="K7" i="107"/>
  <c r="L7" i="107" s="1"/>
  <c r="K9" i="107"/>
  <c r="L9" i="107" s="1"/>
  <c r="K12" i="107"/>
  <c r="L12" i="107" s="1"/>
  <c r="K8" i="107"/>
  <c r="L8" i="107" s="1"/>
  <c r="K14" i="107"/>
  <c r="L14" i="107" s="1"/>
  <c r="K3" i="107"/>
  <c r="L3" i="107" s="1"/>
  <c r="K11" i="107"/>
  <c r="L11" i="107" s="1"/>
  <c r="K16" i="107"/>
  <c r="L16" i="107" s="1"/>
  <c r="K6" i="107"/>
  <c r="L6" i="107" s="1"/>
  <c r="K13" i="107"/>
  <c r="L13" i="107" s="1"/>
  <c r="K4" i="107"/>
  <c r="L4" i="107" s="1"/>
  <c r="K15" i="107"/>
  <c r="L15" i="107" s="1"/>
  <c r="T12" i="103"/>
  <c r="T13" i="103" a="1"/>
  <c r="T13" i="103" s="1"/>
  <c r="V12" i="148"/>
  <c r="V13" i="148" a="1"/>
  <c r="V13" i="148" s="1"/>
  <c r="V12" i="132"/>
  <c r="V13" i="132" a="1"/>
  <c r="V13" i="132" s="1"/>
  <c r="V12" i="118"/>
  <c r="V13" i="118" a="1"/>
  <c r="V13" i="118" s="1"/>
  <c r="V12" i="110"/>
  <c r="V13" i="110" a="1"/>
  <c r="V13" i="110" s="1"/>
  <c r="V13" i="106" a="1"/>
  <c r="V13" i="106" s="1"/>
  <c r="V12" i="106"/>
  <c r="V12" i="102"/>
  <c r="V13" i="102" a="1"/>
  <c r="V13" i="102" s="1"/>
  <c r="V12" i="142"/>
  <c r="V13" i="142" a="1"/>
  <c r="V13" i="142" s="1"/>
  <c r="V12" i="138"/>
  <c r="V13" i="138" a="1"/>
  <c r="V13" i="138" s="1"/>
  <c r="V12" i="124"/>
  <c r="V13" i="124" a="1"/>
  <c r="V13" i="124" s="1"/>
  <c r="V12" i="108"/>
  <c r="V13" i="108" a="1"/>
  <c r="V13" i="108" s="1"/>
  <c r="K15" i="158"/>
  <c r="L15" i="158" s="1"/>
  <c r="K11" i="158"/>
  <c r="L11" i="158" s="1"/>
  <c r="K7" i="158"/>
  <c r="L7" i="158" s="1"/>
  <c r="K3" i="158"/>
  <c r="L3" i="158" s="1"/>
  <c r="K14" i="158"/>
  <c r="L14" i="158" s="1"/>
  <c r="K10" i="158"/>
  <c r="L10" i="158" s="1"/>
  <c r="K6" i="158"/>
  <c r="L6" i="158" s="1"/>
  <c r="K13" i="158"/>
  <c r="L13" i="158" s="1"/>
  <c r="K9" i="158"/>
  <c r="L9" i="158" s="1"/>
  <c r="K5" i="158"/>
  <c r="L5" i="158" s="1"/>
  <c r="K16" i="158"/>
  <c r="L16" i="158" s="1"/>
  <c r="K12" i="158"/>
  <c r="L12" i="158" s="1"/>
  <c r="K8" i="158"/>
  <c r="L8" i="158" s="1"/>
  <c r="K4" i="158"/>
  <c r="L4" i="158" s="1"/>
  <c r="K16" i="152"/>
  <c r="L16" i="152" s="1"/>
  <c r="K12" i="152"/>
  <c r="L12" i="152" s="1"/>
  <c r="K8" i="152"/>
  <c r="L8" i="152" s="1"/>
  <c r="K4" i="152"/>
  <c r="L4" i="152" s="1"/>
  <c r="K15" i="152"/>
  <c r="L15" i="152" s="1"/>
  <c r="K11" i="152"/>
  <c r="L11" i="152" s="1"/>
  <c r="K7" i="152"/>
  <c r="L7" i="152" s="1"/>
  <c r="K3" i="152"/>
  <c r="L3" i="152" s="1"/>
  <c r="K14" i="152"/>
  <c r="L14" i="152" s="1"/>
  <c r="K10" i="152"/>
  <c r="L10" i="152" s="1"/>
  <c r="K6" i="152"/>
  <c r="L6" i="152" s="1"/>
  <c r="K13" i="152"/>
  <c r="L13" i="152" s="1"/>
  <c r="K9" i="152"/>
  <c r="L9" i="152" s="1"/>
  <c r="K5" i="152"/>
  <c r="L5" i="152" s="1"/>
  <c r="K6" i="148"/>
  <c r="L6" i="148" s="1"/>
  <c r="K5" i="148"/>
  <c r="L5" i="148" s="1"/>
  <c r="K11" i="148"/>
  <c r="L11" i="148" s="1"/>
  <c r="K10" i="148"/>
  <c r="L10" i="148" s="1"/>
  <c r="K3" i="148"/>
  <c r="L3" i="148" s="1"/>
  <c r="K8" i="148"/>
  <c r="L8" i="148" s="1"/>
  <c r="K15" i="148"/>
  <c r="L15" i="148" s="1"/>
  <c r="K13" i="148"/>
  <c r="L13" i="148" s="1"/>
  <c r="K12" i="148"/>
  <c r="L12" i="148" s="1"/>
  <c r="K16" i="148"/>
  <c r="L16" i="148" s="1"/>
  <c r="K14" i="148"/>
  <c r="L14" i="148" s="1"/>
  <c r="K9" i="148"/>
  <c r="L9" i="148" s="1"/>
  <c r="K4" i="148"/>
  <c r="L4" i="148" s="1"/>
  <c r="K7" i="148"/>
  <c r="L7" i="148" s="1"/>
  <c r="K3" i="140"/>
  <c r="L3" i="140" s="1"/>
  <c r="K14" i="140"/>
  <c r="L14" i="140" s="1"/>
  <c r="K10" i="140"/>
  <c r="L10" i="140" s="1"/>
  <c r="K13" i="140"/>
  <c r="L13" i="140" s="1"/>
  <c r="K15" i="140"/>
  <c r="L15" i="140" s="1"/>
  <c r="K6" i="140"/>
  <c r="L6" i="140" s="1"/>
  <c r="K16" i="140"/>
  <c r="L16" i="140" s="1"/>
  <c r="K9" i="140"/>
  <c r="L9" i="140" s="1"/>
  <c r="K11" i="140"/>
  <c r="L11" i="140" s="1"/>
  <c r="K12" i="140"/>
  <c r="L12" i="140" s="1"/>
  <c r="K8" i="140"/>
  <c r="L8" i="140" s="1"/>
  <c r="K5" i="140"/>
  <c r="L5" i="140" s="1"/>
  <c r="K7" i="140"/>
  <c r="L7" i="140" s="1"/>
  <c r="K4" i="140"/>
  <c r="L4" i="140" s="1"/>
  <c r="K3" i="132"/>
  <c r="L3" i="132" s="1"/>
  <c r="K10" i="132"/>
  <c r="L10" i="132" s="1"/>
  <c r="K16" i="132"/>
  <c r="L16" i="132" s="1"/>
  <c r="K14" i="132"/>
  <c r="L14" i="132" s="1"/>
  <c r="K4" i="132"/>
  <c r="L4" i="132" s="1"/>
  <c r="K11" i="132"/>
  <c r="L11" i="132" s="1"/>
  <c r="K9" i="132"/>
  <c r="L9" i="132" s="1"/>
  <c r="K15" i="132"/>
  <c r="L15" i="132" s="1"/>
  <c r="K12" i="132"/>
  <c r="L12" i="132" s="1"/>
  <c r="K8" i="132"/>
  <c r="L8" i="132" s="1"/>
  <c r="K6" i="132"/>
  <c r="L6" i="132" s="1"/>
  <c r="K7" i="132"/>
  <c r="L7" i="132" s="1"/>
  <c r="K5" i="132"/>
  <c r="L5" i="132" s="1"/>
  <c r="K13" i="132"/>
  <c r="L13" i="132" s="1"/>
  <c r="T12" i="129"/>
  <c r="T15" i="129" s="1"/>
  <c r="T13" i="129" a="1"/>
  <c r="T13" i="129" s="1"/>
  <c r="K15" i="126"/>
  <c r="L15" i="126" s="1"/>
  <c r="K13" i="126"/>
  <c r="L13" i="126" s="1"/>
  <c r="K8" i="126"/>
  <c r="L8" i="126" s="1"/>
  <c r="K11" i="126"/>
  <c r="L11" i="126" s="1"/>
  <c r="K12" i="126"/>
  <c r="L12" i="126" s="1"/>
  <c r="K6" i="126"/>
  <c r="L6" i="126" s="1"/>
  <c r="K4" i="126"/>
  <c r="L4" i="126" s="1"/>
  <c r="K16" i="126"/>
  <c r="L16" i="126" s="1"/>
  <c r="K14" i="126"/>
  <c r="L14" i="126" s="1"/>
  <c r="K5" i="126"/>
  <c r="L5" i="126" s="1"/>
  <c r="K7" i="126"/>
  <c r="L7" i="126" s="1"/>
  <c r="K10" i="126"/>
  <c r="L10" i="126" s="1"/>
  <c r="K3" i="126"/>
  <c r="L3" i="126" s="1"/>
  <c r="K9" i="126"/>
  <c r="L9" i="126" s="1"/>
  <c r="K7" i="118"/>
  <c r="L7" i="118" s="1"/>
  <c r="K10" i="118"/>
  <c r="L10" i="118" s="1"/>
  <c r="K3" i="118"/>
  <c r="L3" i="118" s="1"/>
  <c r="K4" i="118"/>
  <c r="L4" i="118" s="1"/>
  <c r="K13" i="118"/>
  <c r="L13" i="118" s="1"/>
  <c r="K11" i="118"/>
  <c r="L11" i="118" s="1"/>
  <c r="K5" i="118"/>
  <c r="L5" i="118" s="1"/>
  <c r="K15" i="118"/>
  <c r="L15" i="118" s="1"/>
  <c r="K9" i="118"/>
  <c r="L9" i="118" s="1"/>
  <c r="K14" i="118"/>
  <c r="L14" i="118" s="1"/>
  <c r="K6" i="118"/>
  <c r="L6" i="118" s="1"/>
  <c r="K12" i="118"/>
  <c r="L12" i="118" s="1"/>
  <c r="K16" i="118"/>
  <c r="L16" i="118" s="1"/>
  <c r="K8" i="118"/>
  <c r="L8" i="118" s="1"/>
  <c r="K6" i="110"/>
  <c r="L6" i="110" s="1"/>
  <c r="K5" i="110"/>
  <c r="L5" i="110" s="1"/>
  <c r="K9" i="110"/>
  <c r="L9" i="110" s="1"/>
  <c r="K8" i="110"/>
  <c r="L8" i="110" s="1"/>
  <c r="K16" i="110"/>
  <c r="L16" i="110" s="1"/>
  <c r="K11" i="110"/>
  <c r="L11" i="110" s="1"/>
  <c r="K12" i="110"/>
  <c r="L12" i="110" s="1"/>
  <c r="K4" i="110"/>
  <c r="L4" i="110" s="1"/>
  <c r="K7" i="110"/>
  <c r="L7" i="110" s="1"/>
  <c r="K14" i="110"/>
  <c r="L14" i="110" s="1"/>
  <c r="K3" i="110"/>
  <c r="L3" i="110" s="1"/>
  <c r="K15" i="110"/>
  <c r="L15" i="110" s="1"/>
  <c r="K10" i="110"/>
  <c r="L10" i="110" s="1"/>
  <c r="K13" i="110"/>
  <c r="L13" i="110" s="1"/>
  <c r="T12" i="106"/>
  <c r="T13" i="106" a="1"/>
  <c r="T13" i="106" s="1"/>
  <c r="T15" i="104"/>
  <c r="V12" i="141"/>
  <c r="V13" i="141" a="1"/>
  <c r="V13" i="141" s="1"/>
  <c r="V12" i="117"/>
  <c r="V13" i="117" a="1"/>
  <c r="V13" i="117" s="1"/>
  <c r="V12" i="101"/>
  <c r="V13" i="101" a="1"/>
  <c r="V13" i="101" s="1"/>
  <c r="V12" i="135"/>
  <c r="V13" i="135" a="1"/>
  <c r="V13" i="135" s="1"/>
  <c r="R12" i="129"/>
  <c r="R15" i="129" s="1"/>
  <c r="R13" i="129" a="1"/>
  <c r="R13" i="129" s="1"/>
  <c r="V12" i="119"/>
  <c r="V13" i="119" a="1"/>
  <c r="V13" i="119" s="1"/>
  <c r="V15" i="103"/>
  <c r="T12" i="96"/>
  <c r="P12" i="98"/>
  <c r="P12" i="101"/>
  <c r="P15" i="95"/>
  <c r="T13" i="95" a="1"/>
  <c r="P13" i="95" a="1"/>
  <c r="P13" i="95" s="1"/>
  <c r="R11" i="22"/>
  <c r="R13" i="22" s="1" a="1"/>
  <c r="R13" i="22" s="1"/>
  <c r="T11" i="22"/>
  <c r="V11" i="22"/>
  <c r="V12" i="22" s="1"/>
  <c r="P11" i="22"/>
  <c r="P12" i="22" s="1"/>
  <c r="H2" i="29"/>
  <c r="L2" i="28"/>
  <c r="N3" i="30"/>
  <c r="M2" i="28"/>
  <c r="L3" i="30"/>
  <c r="I2" i="28"/>
  <c r="N25" i="31"/>
  <c r="N1" i="28"/>
  <c r="N4" i="30"/>
  <c r="I2" i="29"/>
  <c r="H2" i="28"/>
  <c r="N22" i="31"/>
  <c r="K3" i="30"/>
  <c r="N13" i="31"/>
  <c r="N2" i="31"/>
  <c r="N5" i="31"/>
  <c r="N8" i="31"/>
  <c r="N20" i="31"/>
  <c r="N23" i="31"/>
  <c r="I24" i="31"/>
  <c r="K2" i="28"/>
  <c r="N14" i="31"/>
  <c r="H3" i="30"/>
  <c r="N18" i="31"/>
  <c r="N2" i="28"/>
  <c r="M3" i="30"/>
  <c r="N4" i="31"/>
  <c r="J2" i="29"/>
  <c r="H24" i="31"/>
  <c r="N15" i="31"/>
  <c r="N9" i="31"/>
  <c r="N2" i="30"/>
  <c r="K2" i="29"/>
  <c r="N24" i="31"/>
  <c r="L24" i="31"/>
  <c r="N21" i="31"/>
  <c r="N7" i="31"/>
  <c r="I3" i="30"/>
  <c r="N11" i="31"/>
  <c r="M24" i="31"/>
  <c r="J2" i="28"/>
  <c r="N3" i="29"/>
  <c r="J3" i="30"/>
  <c r="N2" i="29"/>
  <c r="N10" i="31"/>
  <c r="N6" i="31"/>
  <c r="N19" i="31"/>
  <c r="J24" i="31"/>
  <c r="L2" i="29"/>
  <c r="M2" i="29"/>
  <c r="N12" i="31"/>
  <c r="N1" i="31"/>
  <c r="N16" i="31"/>
  <c r="K24" i="31"/>
  <c r="N17" i="31"/>
  <c r="P13" i="97" l="1" a="1"/>
  <c r="P13" i="97" s="1"/>
  <c r="D24" i="31"/>
  <c r="C3" i="30"/>
  <c r="D3" i="30"/>
  <c r="C2" i="29"/>
  <c r="E2" i="29"/>
  <c r="D2" i="29"/>
  <c r="B2" i="29"/>
  <c r="A2" i="28"/>
  <c r="B3" i="30"/>
  <c r="B2" i="28"/>
  <c r="A2" i="29"/>
  <c r="E24" i="31"/>
  <c r="C2" i="28"/>
  <c r="B24" i="31"/>
  <c r="E2" i="28"/>
  <c r="E3" i="30"/>
  <c r="C24" i="31"/>
  <c r="D2" i="28"/>
  <c r="A3" i="30"/>
  <c r="A24" i="31"/>
  <c r="G4" i="28"/>
  <c r="G5" i="30"/>
  <c r="G26" i="31"/>
  <c r="G4" i="29"/>
  <c r="F9" i="31"/>
  <c r="F16" i="31"/>
  <c r="F7" i="31"/>
  <c r="F8" i="31"/>
  <c r="F19" i="31"/>
  <c r="F5" i="31"/>
  <c r="F22" i="31"/>
  <c r="F20" i="31"/>
  <c r="F24" i="31"/>
  <c r="F2" i="29"/>
  <c r="F21" i="31"/>
  <c r="F13" i="31"/>
  <c r="F10" i="31"/>
  <c r="F4" i="31"/>
  <c r="F4" i="30"/>
  <c r="F6" i="31"/>
  <c r="F11" i="31"/>
  <c r="F14" i="31"/>
  <c r="F18" i="31"/>
  <c r="F15" i="31"/>
  <c r="F17" i="31"/>
  <c r="F25" i="31"/>
  <c r="F3" i="30"/>
  <c r="F3" i="29"/>
  <c r="F23" i="31"/>
  <c r="F12" i="31"/>
  <c r="F1" i="31"/>
  <c r="F2" i="30"/>
  <c r="F2" i="31"/>
  <c r="F2" i="28"/>
  <c r="F1" i="28"/>
  <c r="T15" i="100"/>
  <c r="R15" i="97"/>
  <c r="T13" i="95"/>
  <c r="R15" i="95"/>
  <c r="T15" i="97"/>
  <c r="V15" i="119"/>
  <c r="V15" i="135"/>
  <c r="V15" i="117"/>
  <c r="V15" i="143"/>
  <c r="V15" i="149"/>
  <c r="V15" i="163"/>
  <c r="V15" i="146"/>
  <c r="V15" i="139"/>
  <c r="V15" i="133"/>
  <c r="V15" i="128"/>
  <c r="V15" i="122"/>
  <c r="V15" i="152"/>
  <c r="V15" i="158"/>
  <c r="V15" i="138"/>
  <c r="V15" i="132"/>
  <c r="V15" i="115"/>
  <c r="V15" i="113"/>
  <c r="V15" i="127"/>
  <c r="V15" i="104"/>
  <c r="V15" i="134"/>
  <c r="V15" i="160"/>
  <c r="V15" i="162"/>
  <c r="V15" i="114"/>
  <c r="V15" i="129"/>
  <c r="V15" i="144"/>
  <c r="V15" i="125"/>
  <c r="V15" i="157"/>
  <c r="V15" i="141"/>
  <c r="V15" i="131"/>
  <c r="V15" i="147"/>
  <c r="V15" i="121"/>
  <c r="V15" i="155"/>
  <c r="V15" i="116"/>
  <c r="V15" i="150"/>
  <c r="V15" i="130"/>
  <c r="V15" i="145"/>
  <c r="V15" i="159"/>
  <c r="V15" i="112"/>
  <c r="V15" i="136"/>
  <c r="V15" i="156"/>
  <c r="V15" i="124"/>
  <c r="V15" i="142"/>
  <c r="V15" i="118"/>
  <c r="V15" i="148"/>
  <c r="V15" i="153"/>
  <c r="V15" i="123"/>
  <c r="V15" i="137"/>
  <c r="V15" i="120"/>
  <c r="V15" i="154"/>
  <c r="V15" i="126"/>
  <c r="V15" i="140"/>
  <c r="V15" i="161"/>
  <c r="V15" i="151"/>
  <c r="V15" i="97"/>
  <c r="T11" i="143"/>
  <c r="T11" i="139"/>
  <c r="T13" i="139" s="1" a="1"/>
  <c r="T13" i="139" s="1"/>
  <c r="T11" i="159"/>
  <c r="T12" i="159" s="1"/>
  <c r="T15" i="159" s="1"/>
  <c r="T11" i="110"/>
  <c r="T13" i="110" s="1" a="1"/>
  <c r="T13" i="110" s="1"/>
  <c r="T11" i="109"/>
  <c r="T12" i="109" s="1"/>
  <c r="T11" i="115"/>
  <c r="T12" i="115" s="1"/>
  <c r="T15" i="115" s="1"/>
  <c r="T11" i="155"/>
  <c r="T12" i="155" s="1"/>
  <c r="T15" i="155" s="1"/>
  <c r="T11" i="135"/>
  <c r="T13" i="135" s="1" a="1"/>
  <c r="T13" i="135" s="1"/>
  <c r="T11" i="141"/>
  <c r="T13" i="141" s="1" a="1"/>
  <c r="T13" i="141" s="1"/>
  <c r="T11" i="160"/>
  <c r="T13" i="160" s="1" a="1"/>
  <c r="T13" i="160" s="1"/>
  <c r="T11" i="122"/>
  <c r="T12" i="122" s="1"/>
  <c r="T15" i="122" s="1"/>
  <c r="T11" i="140"/>
  <c r="V15" i="108"/>
  <c r="V15" i="110"/>
  <c r="T11" i="130"/>
  <c r="P15" i="99"/>
  <c r="R15" i="98"/>
  <c r="T11" i="124"/>
  <c r="T11" i="105"/>
  <c r="P11" i="104"/>
  <c r="T11" i="154"/>
  <c r="T15" i="103"/>
  <c r="T11" i="127"/>
  <c r="T11" i="133"/>
  <c r="T11" i="153"/>
  <c r="V15" i="105"/>
  <c r="T11" i="134"/>
  <c r="T11" i="142"/>
  <c r="T11" i="152"/>
  <c r="T11" i="117"/>
  <c r="T11" i="137"/>
  <c r="T11" i="145"/>
  <c r="P11" i="103"/>
  <c r="V15" i="101"/>
  <c r="T11" i="156"/>
  <c r="V15" i="98"/>
  <c r="T11" i="113"/>
  <c r="T11" i="121"/>
  <c r="P15" i="96"/>
  <c r="T15" i="102"/>
  <c r="V15" i="100"/>
  <c r="V15" i="99"/>
  <c r="P11" i="107"/>
  <c r="P15" i="102"/>
  <c r="T11" i="112"/>
  <c r="V15" i="106"/>
  <c r="P15" i="101"/>
  <c r="T11" i="118"/>
  <c r="T11" i="126"/>
  <c r="T11" i="132"/>
  <c r="T11" i="148"/>
  <c r="T11" i="123"/>
  <c r="V15" i="102"/>
  <c r="T12" i="143"/>
  <c r="T15" i="143" s="1"/>
  <c r="T13" i="143" a="1"/>
  <c r="T13" i="143" s="1"/>
  <c r="T11" i="163"/>
  <c r="R15" i="100"/>
  <c r="T11" i="114"/>
  <c r="T11" i="116"/>
  <c r="T11" i="144"/>
  <c r="T11" i="149"/>
  <c r="P11" i="105"/>
  <c r="P15" i="100"/>
  <c r="V15" i="111"/>
  <c r="V15" i="109"/>
  <c r="T11" i="120"/>
  <c r="T15" i="96"/>
  <c r="P15" i="98"/>
  <c r="T11" i="158"/>
  <c r="T11" i="107"/>
  <c r="T11" i="111"/>
  <c r="T11" i="147"/>
  <c r="T11" i="108"/>
  <c r="T11" i="138"/>
  <c r="T11" i="146"/>
  <c r="T11" i="161"/>
  <c r="P11" i="106"/>
  <c r="R15" i="96"/>
  <c r="T15" i="106"/>
  <c r="T13" i="122" a="1"/>
  <c r="T13" i="122" s="1"/>
  <c r="T11" i="136"/>
  <c r="T11" i="119"/>
  <c r="R15" i="101"/>
  <c r="R15" i="107"/>
  <c r="T11" i="128"/>
  <c r="T11" i="150"/>
  <c r="T11" i="162"/>
  <c r="T11" i="125"/>
  <c r="T11" i="151"/>
  <c r="P15" i="22"/>
  <c r="V15" i="22"/>
  <c r="P15" i="97"/>
  <c r="R12" i="22"/>
  <c r="T12" i="22"/>
  <c r="T13" i="22" a="1"/>
  <c r="T13" i="22" s="1"/>
  <c r="V13" i="22" a="1"/>
  <c r="V13" i="22" s="1"/>
  <c r="P13" i="22" a="1"/>
  <c r="P13" i="22" s="1"/>
  <c r="K4" i="30"/>
  <c r="M3" i="29"/>
  <c r="H3" i="29"/>
  <c r="N1" i="30"/>
  <c r="I25" i="31"/>
  <c r="J4" i="30"/>
  <c r="J3" i="28"/>
  <c r="M25" i="31"/>
  <c r="N1" i="29"/>
  <c r="I3" i="29"/>
  <c r="J3" i="29"/>
  <c r="L25" i="31"/>
  <c r="J25" i="31"/>
  <c r="K25" i="31"/>
  <c r="K3" i="28"/>
  <c r="I3" i="28"/>
  <c r="L3" i="28"/>
  <c r="M4" i="30"/>
  <c r="L4" i="30"/>
  <c r="N3" i="28"/>
  <c r="H4" i="30"/>
  <c r="M3" i="28"/>
  <c r="I4" i="30"/>
  <c r="K3" i="29"/>
  <c r="L3" i="29"/>
  <c r="H3" i="28"/>
  <c r="H25" i="31"/>
  <c r="T12" i="141" l="1"/>
  <c r="T15" i="141" s="1"/>
  <c r="B3" i="29"/>
  <c r="A25" i="31"/>
  <c r="B3" i="28"/>
  <c r="F3" i="28"/>
  <c r="E3" i="28"/>
  <c r="D3" i="29"/>
  <c r="E4" i="30"/>
  <c r="E3" i="29"/>
  <c r="C4" i="30"/>
  <c r="C3" i="29"/>
  <c r="A4" i="30"/>
  <c r="D4" i="30"/>
  <c r="B4" i="30"/>
  <c r="E25" i="31"/>
  <c r="C25" i="31"/>
  <c r="C3" i="28"/>
  <c r="B25" i="31"/>
  <c r="A3" i="28"/>
  <c r="A3" i="29"/>
  <c r="D25" i="31"/>
  <c r="D3" i="28"/>
  <c r="G5" i="28"/>
  <c r="T12" i="135"/>
  <c r="T15" i="135" s="1"/>
  <c r="G5" i="29"/>
  <c r="G27" i="31"/>
  <c r="G6" i="30"/>
  <c r="T13" i="109" a="1"/>
  <c r="T13" i="109" s="1"/>
  <c r="F1" i="29"/>
  <c r="F1" i="30"/>
  <c r="T13" i="159" a="1"/>
  <c r="T13" i="159" s="1"/>
  <c r="T12" i="139"/>
  <c r="T15" i="139" s="1"/>
  <c r="T12" i="160"/>
  <c r="T15" i="160" s="1"/>
  <c r="T13" i="115" a="1"/>
  <c r="T13" i="115" s="1"/>
  <c r="T12" i="110"/>
  <c r="T13" i="155" a="1"/>
  <c r="T13" i="155" s="1"/>
  <c r="P12" i="106"/>
  <c r="P13" i="106" a="1"/>
  <c r="P13" i="106" s="1"/>
  <c r="T12" i="108"/>
  <c r="T13" i="108" a="1"/>
  <c r="T13" i="108" s="1"/>
  <c r="T12" i="158"/>
  <c r="T15" i="158" s="1"/>
  <c r="T13" i="158" a="1"/>
  <c r="T13" i="158" s="1"/>
  <c r="T12" i="149"/>
  <c r="T15" i="149" s="1"/>
  <c r="T13" i="149" a="1"/>
  <c r="T13" i="149" s="1"/>
  <c r="T13" i="116" a="1"/>
  <c r="T13" i="116" s="1"/>
  <c r="T12" i="116"/>
  <c r="T15" i="116" s="1"/>
  <c r="T12" i="148"/>
  <c r="T15" i="148" s="1"/>
  <c r="T13" i="148" a="1"/>
  <c r="T13" i="148" s="1"/>
  <c r="P12" i="107"/>
  <c r="P13" i="107" a="1"/>
  <c r="P13" i="107" s="1"/>
  <c r="T12" i="156"/>
  <c r="T15" i="156" s="1"/>
  <c r="T13" i="156" a="1"/>
  <c r="T13" i="156" s="1"/>
  <c r="T12" i="137"/>
  <c r="T15" i="137" s="1"/>
  <c r="T13" i="137" a="1"/>
  <c r="T13" i="137" s="1"/>
  <c r="T12" i="134"/>
  <c r="T15" i="134" s="1"/>
  <c r="T13" i="134" a="1"/>
  <c r="T13" i="134" s="1"/>
  <c r="T12" i="127"/>
  <c r="T15" i="127" s="1"/>
  <c r="T13" i="127" a="1"/>
  <c r="T13" i="127" s="1"/>
  <c r="T12" i="130"/>
  <c r="T15" i="130" s="1"/>
  <c r="T13" i="130" a="1"/>
  <c r="T13" i="130" s="1"/>
  <c r="T15" i="109"/>
  <c r="T15" i="110"/>
  <c r="T12" i="161"/>
  <c r="T15" i="161" s="1"/>
  <c r="T13" i="161" a="1"/>
  <c r="T13" i="161" s="1"/>
  <c r="T12" i="147"/>
  <c r="T15" i="147" s="1"/>
  <c r="T13" i="147" a="1"/>
  <c r="T13" i="147" s="1"/>
  <c r="T13" i="114" a="1"/>
  <c r="T13" i="114" s="1"/>
  <c r="T12" i="114"/>
  <c r="T15" i="114" s="1"/>
  <c r="T12" i="132"/>
  <c r="T15" i="132" s="1"/>
  <c r="T13" i="132" a="1"/>
  <c r="T13" i="132" s="1"/>
  <c r="T12" i="121"/>
  <c r="T15" i="121" s="1"/>
  <c r="T13" i="121" a="1"/>
  <c r="T13" i="121" s="1"/>
  <c r="T12" i="117"/>
  <c r="T15" i="117" s="1"/>
  <c r="T13" i="117" a="1"/>
  <c r="T13" i="117" s="1"/>
  <c r="T12" i="125"/>
  <c r="T15" i="125" s="1"/>
  <c r="T13" i="125" a="1"/>
  <c r="T13" i="125" s="1"/>
  <c r="T12" i="150"/>
  <c r="T15" i="150" s="1"/>
  <c r="T13" i="150" a="1"/>
  <c r="T13" i="150" s="1"/>
  <c r="T12" i="119"/>
  <c r="T15" i="119" s="1"/>
  <c r="T13" i="119" a="1"/>
  <c r="T13" i="119" s="1"/>
  <c r="T12" i="146"/>
  <c r="T15" i="146" s="1"/>
  <c r="T13" i="146" a="1"/>
  <c r="T13" i="146" s="1"/>
  <c r="T13" i="111" a="1"/>
  <c r="T13" i="111" s="1"/>
  <c r="T12" i="111"/>
  <c r="T13" i="126" a="1"/>
  <c r="T13" i="126" s="1"/>
  <c r="T12" i="126"/>
  <c r="T15" i="126" s="1"/>
  <c r="T12" i="112"/>
  <c r="T13" i="112" a="1"/>
  <c r="T13" i="112" s="1"/>
  <c r="T12" i="113"/>
  <c r="T13" i="113" a="1"/>
  <c r="T13" i="113" s="1"/>
  <c r="P12" i="103"/>
  <c r="P13" i="103" a="1"/>
  <c r="P13" i="103" s="1"/>
  <c r="T12" i="152"/>
  <c r="T15" i="152" s="1"/>
  <c r="T13" i="152" a="1"/>
  <c r="T13" i="152" s="1"/>
  <c r="T13" i="153" a="1"/>
  <c r="T13" i="153" s="1"/>
  <c r="T12" i="153"/>
  <c r="T15" i="153" s="1"/>
  <c r="T12" i="154"/>
  <c r="T15" i="154" s="1"/>
  <c r="T13" i="154" a="1"/>
  <c r="T13" i="154" s="1"/>
  <c r="T12" i="105"/>
  <c r="T13" i="105" a="1"/>
  <c r="T13" i="105" s="1"/>
  <c r="T13" i="151" a="1"/>
  <c r="T13" i="151" s="1"/>
  <c r="T12" i="151"/>
  <c r="T15" i="151" s="1"/>
  <c r="T12" i="162"/>
  <c r="T15" i="162" s="1"/>
  <c r="T13" i="162" a="1"/>
  <c r="T13" i="162" s="1"/>
  <c r="T12" i="128"/>
  <c r="T15" i="128" s="1"/>
  <c r="T13" i="128" a="1"/>
  <c r="T13" i="128" s="1"/>
  <c r="T12" i="136"/>
  <c r="T15" i="136" s="1"/>
  <c r="T13" i="136" a="1"/>
  <c r="T13" i="136" s="1"/>
  <c r="T12" i="138"/>
  <c r="T15" i="138" s="1"/>
  <c r="T13" i="138" a="1"/>
  <c r="T13" i="138" s="1"/>
  <c r="T12" i="107"/>
  <c r="T13" i="107" a="1"/>
  <c r="T13" i="107" s="1"/>
  <c r="T12" i="120"/>
  <c r="T15" i="120" s="1"/>
  <c r="T13" i="120" a="1"/>
  <c r="T13" i="120" s="1"/>
  <c r="P12" i="105"/>
  <c r="P13" i="105" a="1"/>
  <c r="P13" i="105" s="1"/>
  <c r="T12" i="144"/>
  <c r="T15" i="144" s="1"/>
  <c r="T13" i="144" a="1"/>
  <c r="T13" i="144" s="1"/>
  <c r="T12" i="163"/>
  <c r="T15" i="163" s="1"/>
  <c r="T13" i="163" a="1"/>
  <c r="T13" i="163" s="1"/>
  <c r="T12" i="123"/>
  <c r="T15" i="123" s="1"/>
  <c r="T13" i="123" a="1"/>
  <c r="T13" i="123" s="1"/>
  <c r="T12" i="118"/>
  <c r="T15" i="118" s="1"/>
  <c r="T13" i="118" a="1"/>
  <c r="T13" i="118" s="1"/>
  <c r="T13" i="145" a="1"/>
  <c r="T13" i="145" s="1"/>
  <c r="T12" i="145"/>
  <c r="T15" i="145" s="1"/>
  <c r="T12" i="142"/>
  <c r="T15" i="142" s="1"/>
  <c r="T13" i="142" a="1"/>
  <c r="T13" i="142" s="1"/>
  <c r="T12" i="133"/>
  <c r="T15" i="133" s="1"/>
  <c r="T13" i="133" a="1"/>
  <c r="T13" i="133" s="1"/>
  <c r="P12" i="104"/>
  <c r="P13" i="104" a="1"/>
  <c r="P13" i="104" s="1"/>
  <c r="T12" i="124"/>
  <c r="T15" i="124" s="1"/>
  <c r="T13" i="124" a="1"/>
  <c r="T13" i="124" s="1"/>
  <c r="T12" i="140"/>
  <c r="T15" i="140" s="1"/>
  <c r="T13" i="140" a="1"/>
  <c r="T13" i="140" s="1"/>
  <c r="T15" i="22"/>
  <c r="R15" i="22"/>
  <c r="J4" i="29"/>
  <c r="K4" i="28"/>
  <c r="H5" i="30"/>
  <c r="J4" i="28"/>
  <c r="K26" i="31"/>
  <c r="N26" i="31"/>
  <c r="H4" i="29"/>
  <c r="I4" i="28"/>
  <c r="L5" i="30"/>
  <c r="N4" i="29"/>
  <c r="K4" i="29"/>
  <c r="L4" i="28"/>
  <c r="M4" i="28"/>
  <c r="L4" i="29"/>
  <c r="I4" i="29"/>
  <c r="K5" i="30"/>
  <c r="J5" i="30"/>
  <c r="I26" i="31"/>
  <c r="M5" i="30"/>
  <c r="N4" i="28"/>
  <c r="I5" i="30"/>
  <c r="M26" i="31"/>
  <c r="N5" i="30"/>
  <c r="H26" i="31"/>
  <c r="M4" i="29"/>
  <c r="L26" i="31"/>
  <c r="J26" i="31"/>
  <c r="H4" i="28"/>
  <c r="E5" i="30" l="1"/>
  <c r="B4" i="29"/>
  <c r="D4" i="28"/>
  <c r="C5" i="30"/>
  <c r="A4" i="29"/>
  <c r="E4" i="28"/>
  <c r="C4" i="29"/>
  <c r="D4" i="29"/>
  <c r="F26" i="31"/>
  <c r="E4" i="29"/>
  <c r="E26" i="31"/>
  <c r="F5" i="30"/>
  <c r="A26" i="31"/>
  <c r="A5" i="30"/>
  <c r="B26" i="31"/>
  <c r="F4" i="28"/>
  <c r="C26" i="31"/>
  <c r="C4" i="28"/>
  <c r="D5" i="30"/>
  <c r="D26" i="31"/>
  <c r="A4" i="28"/>
  <c r="B5" i="30"/>
  <c r="F4" i="29"/>
  <c r="B4" i="28"/>
  <c r="G7" i="30"/>
  <c r="G6" i="28"/>
  <c r="G28" i="31"/>
  <c r="G6" i="29"/>
  <c r="T15" i="113"/>
  <c r="P15" i="107"/>
  <c r="P15" i="106"/>
  <c r="T15" i="111"/>
  <c r="P15" i="104"/>
  <c r="P15" i="105"/>
  <c r="T15" i="107"/>
  <c r="T15" i="105"/>
  <c r="P15" i="103"/>
  <c r="T15" i="112"/>
  <c r="T15" i="108"/>
  <c r="I5" i="29"/>
  <c r="K6" i="30"/>
  <c r="L27" i="31"/>
  <c r="N5" i="29"/>
  <c r="I6" i="30"/>
  <c r="J5" i="28"/>
  <c r="H5" i="28"/>
  <c r="I27" i="31"/>
  <c r="N5" i="28"/>
  <c r="H27" i="31"/>
  <c r="J27" i="31"/>
  <c r="K5" i="29"/>
  <c r="J5" i="29"/>
  <c r="J6" i="30"/>
  <c r="H5" i="29"/>
  <c r="N27" i="31"/>
  <c r="K5" i="28"/>
  <c r="K27" i="31"/>
  <c r="L5" i="29"/>
  <c r="M5" i="29"/>
  <c r="I5" i="28"/>
  <c r="L5" i="28"/>
  <c r="M6" i="30"/>
  <c r="H6" i="30"/>
  <c r="M5" i="28"/>
  <c r="N6" i="30"/>
  <c r="M27" i="31"/>
  <c r="L6" i="30"/>
  <c r="B5" i="29" l="1"/>
  <c r="F27" i="31"/>
  <c r="B5" i="28"/>
  <c r="C5" i="28"/>
  <c r="E5" i="29"/>
  <c r="E27" i="31"/>
  <c r="A5" i="28"/>
  <c r="A27" i="31"/>
  <c r="F5" i="29"/>
  <c r="B27" i="31"/>
  <c r="F6" i="30"/>
  <c r="E6" i="30"/>
  <c r="D27" i="31"/>
  <c r="A5" i="29"/>
  <c r="D6" i="30"/>
  <c r="C5" i="29"/>
  <c r="F5" i="28"/>
  <c r="B6" i="30"/>
  <c r="D5" i="29"/>
  <c r="D5" i="28"/>
  <c r="C6" i="30"/>
  <c r="E5" i="28"/>
  <c r="A6" i="30"/>
  <c r="C27" i="31"/>
  <c r="G7" i="29"/>
  <c r="G8" i="30"/>
  <c r="G29" i="31"/>
  <c r="G7" i="28"/>
  <c r="J6" i="28"/>
  <c r="K6" i="29"/>
  <c r="H6" i="29"/>
  <c r="N28" i="31"/>
  <c r="H28" i="31"/>
  <c r="K28" i="31"/>
  <c r="M7" i="30"/>
  <c r="K7" i="30"/>
  <c r="I28" i="31"/>
  <c r="M6" i="29"/>
  <c r="L7" i="30"/>
  <c r="L28" i="31"/>
  <c r="I7" i="30"/>
  <c r="K6" i="28"/>
  <c r="M28" i="31"/>
  <c r="H6" i="28"/>
  <c r="J28" i="31"/>
  <c r="J7" i="30"/>
  <c r="N7" i="30"/>
  <c r="N6" i="29"/>
  <c r="I6" i="29"/>
  <c r="L6" i="29"/>
  <c r="J6" i="29"/>
  <c r="M6" i="28"/>
  <c r="I6" i="28"/>
  <c r="N6" i="28"/>
  <c r="H7" i="30"/>
  <c r="L6" i="28"/>
  <c r="E28" i="31" l="1"/>
  <c r="B28" i="31"/>
  <c r="D28" i="31"/>
  <c r="C6" i="28"/>
  <c r="D6" i="28"/>
  <c r="A6" i="29"/>
  <c r="D7" i="30"/>
  <c r="C7" i="30"/>
  <c r="B6" i="28"/>
  <c r="A6" i="28"/>
  <c r="F7" i="30"/>
  <c r="E7" i="30"/>
  <c r="B7" i="30"/>
  <c r="F28" i="31"/>
  <c r="A28" i="31"/>
  <c r="A7" i="30"/>
  <c r="E6" i="29"/>
  <c r="E6" i="28"/>
  <c r="B6" i="29"/>
  <c r="C6" i="29"/>
  <c r="D6" i="29"/>
  <c r="F6" i="28"/>
  <c r="C28" i="31"/>
  <c r="F6" i="29"/>
  <c r="G8" i="29"/>
  <c r="G30" i="31"/>
  <c r="G9" i="30"/>
  <c r="G8" i="28"/>
  <c r="I8" i="30"/>
  <c r="M8" i="30"/>
  <c r="L8" i="30"/>
  <c r="J7" i="29"/>
  <c r="H7" i="28"/>
  <c r="J29" i="31"/>
  <c r="N29" i="31"/>
  <c r="I7" i="28"/>
  <c r="M7" i="28"/>
  <c r="H29" i="31"/>
  <c r="K7" i="29"/>
  <c r="L29" i="31"/>
  <c r="I29" i="31"/>
  <c r="K29" i="31"/>
  <c r="J7" i="28"/>
  <c r="H7" i="29"/>
  <c r="L7" i="29"/>
  <c r="I7" i="29"/>
  <c r="J8" i="30"/>
  <c r="K8" i="30"/>
  <c r="M29" i="31"/>
  <c r="M7" i="29"/>
  <c r="N7" i="28"/>
  <c r="N8" i="30"/>
  <c r="N7" i="29"/>
  <c r="L7" i="28"/>
  <c r="K7" i="28"/>
  <c r="H8" i="30"/>
  <c r="A7" i="29" l="1"/>
  <c r="D29" i="31"/>
  <c r="A29" i="31"/>
  <c r="E8" i="30"/>
  <c r="C8" i="30"/>
  <c r="C29" i="31"/>
  <c r="B7" i="29"/>
  <c r="F8" i="30"/>
  <c r="E29" i="31"/>
  <c r="B8" i="30"/>
  <c r="B29" i="31"/>
  <c r="B7" i="28"/>
  <c r="F7" i="28"/>
  <c r="D8" i="30"/>
  <c r="F7" i="29"/>
  <c r="A7" i="28"/>
  <c r="A8" i="30"/>
  <c r="C7" i="29"/>
  <c r="E7" i="28"/>
  <c r="D7" i="28"/>
  <c r="D7" i="29"/>
  <c r="C7" i="28"/>
  <c r="F29" i="31"/>
  <c r="E7" i="29"/>
  <c r="G10" i="30"/>
  <c r="G9" i="29"/>
  <c r="G31" i="31"/>
  <c r="G9" i="28"/>
  <c r="N8" i="29"/>
  <c r="I30" i="31"/>
  <c r="L8" i="29"/>
  <c r="M30" i="31"/>
  <c r="M8" i="28"/>
  <c r="K30" i="31"/>
  <c r="J9" i="30"/>
  <c r="L30" i="31"/>
  <c r="M8" i="29"/>
  <c r="I8" i="29"/>
  <c r="H8" i="28"/>
  <c r="H9" i="30"/>
  <c r="K9" i="30"/>
  <c r="L8" i="28"/>
  <c r="J8" i="29"/>
  <c r="I8" i="28"/>
  <c r="K8" i="29"/>
  <c r="M9" i="30"/>
  <c r="H8" i="29"/>
  <c r="J8" i="28"/>
  <c r="H30" i="31"/>
  <c r="J30" i="31"/>
  <c r="N30" i="31"/>
  <c r="L9" i="30"/>
  <c r="I9" i="30"/>
  <c r="N9" i="30"/>
  <c r="K8" i="28"/>
  <c r="N8" i="28"/>
  <c r="D9" i="30" l="1"/>
  <c r="A8" i="28"/>
  <c r="B8" i="28"/>
  <c r="F8" i="29"/>
  <c r="A8" i="29"/>
  <c r="B8" i="29"/>
  <c r="F30" i="31"/>
  <c r="E8" i="29"/>
  <c r="C30" i="31"/>
  <c r="B30" i="31"/>
  <c r="D30" i="31"/>
  <c r="C8" i="28"/>
  <c r="A9" i="30"/>
  <c r="C9" i="30"/>
  <c r="C8" i="29"/>
  <c r="D8" i="29"/>
  <c r="E30" i="31"/>
  <c r="E8" i="28"/>
  <c r="B9" i="30"/>
  <c r="E9" i="30"/>
  <c r="D8" i="28"/>
  <c r="F8" i="28"/>
  <c r="A30" i="31"/>
  <c r="F9" i="30"/>
  <c r="G10" i="29"/>
  <c r="G32" i="31"/>
  <c r="G11" i="30"/>
  <c r="G10" i="28"/>
  <c r="H10" i="30"/>
  <c r="I10" i="30"/>
  <c r="M31" i="31"/>
  <c r="I9" i="29"/>
  <c r="M9" i="29"/>
  <c r="M9" i="28"/>
  <c r="J9" i="29"/>
  <c r="L31" i="31"/>
  <c r="I31" i="31"/>
  <c r="J10" i="30"/>
  <c r="L10" i="30"/>
  <c r="N9" i="28"/>
  <c r="K9" i="29"/>
  <c r="L9" i="29"/>
  <c r="H9" i="28"/>
  <c r="M10" i="30"/>
  <c r="J31" i="31"/>
  <c r="N10" i="30"/>
  <c r="H31" i="31"/>
  <c r="K31" i="31"/>
  <c r="I9" i="28"/>
  <c r="J9" i="28"/>
  <c r="H9" i="29"/>
  <c r="L9" i="28"/>
  <c r="N9" i="29"/>
  <c r="K9" i="28"/>
  <c r="K10" i="30"/>
  <c r="N31" i="31"/>
  <c r="C10" i="30" l="1"/>
  <c r="D9" i="28"/>
  <c r="C9" i="29"/>
  <c r="F10" i="30"/>
  <c r="D31" i="31"/>
  <c r="D10" i="30"/>
  <c r="E31" i="31"/>
  <c r="B31" i="31"/>
  <c r="C31" i="31"/>
  <c r="B10" i="30"/>
  <c r="A31" i="31"/>
  <c r="C9" i="28"/>
  <c r="A10" i="30"/>
  <c r="F9" i="28"/>
  <c r="E10" i="30"/>
  <c r="F9" i="29"/>
  <c r="A9" i="29"/>
  <c r="B9" i="28"/>
  <c r="B9" i="29"/>
  <c r="E9" i="28"/>
  <c r="E9" i="29"/>
  <c r="A9" i="28"/>
  <c r="F31" i="31"/>
  <c r="D9" i="29"/>
  <c r="G33" i="31"/>
  <c r="G12" i="30"/>
  <c r="G11" i="29"/>
  <c r="G11" i="28"/>
  <c r="L11" i="30"/>
  <c r="H32" i="31"/>
  <c r="K11" i="30"/>
  <c r="L10" i="29"/>
  <c r="K10" i="28"/>
  <c r="N32" i="31"/>
  <c r="K32" i="31"/>
  <c r="I10" i="28"/>
  <c r="H10" i="28"/>
  <c r="K10" i="29"/>
  <c r="N10" i="29"/>
  <c r="J10" i="29"/>
  <c r="N10" i="28"/>
  <c r="M11" i="30"/>
  <c r="J32" i="31"/>
  <c r="M10" i="28"/>
  <c r="N11" i="30"/>
  <c r="H11" i="30"/>
  <c r="H10" i="29"/>
  <c r="I32" i="31"/>
  <c r="J10" i="28"/>
  <c r="M10" i="29"/>
  <c r="J11" i="30"/>
  <c r="I10" i="29"/>
  <c r="I11" i="30"/>
  <c r="L10" i="28"/>
  <c r="M32" i="31"/>
  <c r="L32" i="31"/>
  <c r="C11" i="30" l="1"/>
  <c r="A10" i="29"/>
  <c r="A11" i="30"/>
  <c r="A10" i="28"/>
  <c r="E11" i="30"/>
  <c r="D10" i="29"/>
  <c r="B10" i="28"/>
  <c r="F10" i="29"/>
  <c r="B10" i="29"/>
  <c r="C10" i="29"/>
  <c r="D11" i="30"/>
  <c r="B11" i="30"/>
  <c r="F10" i="28"/>
  <c r="E10" i="29"/>
  <c r="F32" i="31"/>
  <c r="E10" i="28"/>
  <c r="E32" i="31"/>
  <c r="D10" i="28"/>
  <c r="F11" i="30"/>
  <c r="C32" i="31"/>
  <c r="C10" i="28"/>
  <c r="B32" i="31"/>
  <c r="A32" i="31"/>
  <c r="D32" i="31"/>
  <c r="G12" i="28"/>
  <c r="G12" i="29"/>
  <c r="G34" i="31"/>
  <c r="G13" i="30"/>
  <c r="H12" i="30"/>
  <c r="M12" i="30"/>
  <c r="I11" i="29"/>
  <c r="H11" i="29"/>
  <c r="J11" i="29"/>
  <c r="L33" i="31"/>
  <c r="K11" i="28"/>
  <c r="M33" i="31"/>
  <c r="N11" i="29"/>
  <c r="M11" i="28"/>
  <c r="N33" i="31"/>
  <c r="I33" i="31"/>
  <c r="K33" i="31"/>
  <c r="H33" i="31"/>
  <c r="I11" i="28"/>
  <c r="L11" i="29"/>
  <c r="K12" i="30"/>
  <c r="N12" i="30"/>
  <c r="I12" i="30"/>
  <c r="L12" i="30"/>
  <c r="K11" i="29"/>
  <c r="J12" i="30"/>
  <c r="L11" i="28"/>
  <c r="H11" i="28"/>
  <c r="J33" i="31"/>
  <c r="M11" i="29"/>
  <c r="N11" i="28"/>
  <c r="J11" i="28"/>
  <c r="F33" i="31" l="1"/>
  <c r="D11" i="29"/>
  <c r="E11" i="29"/>
  <c r="B33" i="31"/>
  <c r="F12" i="30"/>
  <c r="E33" i="31"/>
  <c r="F11" i="28"/>
  <c r="A33" i="31"/>
  <c r="B12" i="30"/>
  <c r="C12" i="30"/>
  <c r="D33" i="31"/>
  <c r="A11" i="28"/>
  <c r="B11" i="28"/>
  <c r="E12" i="30"/>
  <c r="F11" i="29"/>
  <c r="D11" i="28"/>
  <c r="E11" i="28"/>
  <c r="C33" i="31"/>
  <c r="A12" i="30"/>
  <c r="B11" i="29"/>
  <c r="C11" i="28"/>
  <c r="D12" i="30"/>
  <c r="A11" i="29"/>
  <c r="C11" i="29"/>
  <c r="G35" i="31"/>
  <c r="G13" i="29"/>
  <c r="G14" i="30"/>
  <c r="G13" i="28"/>
  <c r="H34" i="31"/>
  <c r="L12" i="28"/>
  <c r="I12" i="28"/>
  <c r="N12" i="29"/>
  <c r="K12" i="28"/>
  <c r="K34" i="31"/>
  <c r="M13" i="30"/>
  <c r="J13" i="30"/>
  <c r="J12" i="29"/>
  <c r="J34" i="31"/>
  <c r="M34" i="31"/>
  <c r="J12" i="28"/>
  <c r="L34" i="31"/>
  <c r="K12" i="29"/>
  <c r="H12" i="29"/>
  <c r="N12" i="28"/>
  <c r="M12" i="28"/>
  <c r="I34" i="31"/>
  <c r="H12" i="28"/>
  <c r="N13" i="30"/>
  <c r="L12" i="29"/>
  <c r="N34" i="31"/>
  <c r="L13" i="30"/>
  <c r="I13" i="30"/>
  <c r="K13" i="30"/>
  <c r="H13" i="30"/>
  <c r="M12" i="29"/>
  <c r="I12" i="29"/>
  <c r="A34" i="31" l="1"/>
  <c r="F13" i="30"/>
  <c r="B12" i="29"/>
  <c r="A13" i="30"/>
  <c r="D12" i="29"/>
  <c r="D12" i="28"/>
  <c r="C12" i="29"/>
  <c r="C13" i="30"/>
  <c r="E12" i="29"/>
  <c r="F12" i="28"/>
  <c r="B13" i="30"/>
  <c r="F34" i="31"/>
  <c r="A12" i="28"/>
  <c r="E12" i="28"/>
  <c r="D13" i="30"/>
  <c r="F12" i="29"/>
  <c r="B12" i="28"/>
  <c r="E13" i="30"/>
  <c r="C12" i="28"/>
  <c r="B34" i="31"/>
  <c r="D34" i="31"/>
  <c r="A12" i="29"/>
  <c r="C34" i="31"/>
  <c r="E34" i="31"/>
  <c r="G15" i="30"/>
  <c r="G14" i="28"/>
  <c r="G36" i="31"/>
  <c r="G14" i="29"/>
  <c r="I13" i="28"/>
  <c r="L13" i="29"/>
  <c r="K35" i="31"/>
  <c r="M35" i="31"/>
  <c r="N13" i="28"/>
  <c r="L14" i="30"/>
  <c r="J13" i="28"/>
  <c r="J13" i="29"/>
  <c r="I35" i="31"/>
  <c r="K13" i="28"/>
  <c r="K14" i="30"/>
  <c r="H13" i="28"/>
  <c r="I14" i="30"/>
  <c r="M13" i="29"/>
  <c r="J14" i="30"/>
  <c r="I13" i="29"/>
  <c r="M14" i="30"/>
  <c r="N13" i="29"/>
  <c r="J35" i="31"/>
  <c r="H14" i="30"/>
  <c r="M13" i="28"/>
  <c r="L13" i="28"/>
  <c r="N14" i="30"/>
  <c r="H13" i="29"/>
  <c r="K13" i="29"/>
  <c r="L35" i="31"/>
  <c r="N35" i="31"/>
  <c r="H35" i="31"/>
  <c r="E13" i="29" l="1"/>
  <c r="D13" i="29"/>
  <c r="B13" i="28"/>
  <c r="B14" i="30"/>
  <c r="F35" i="31"/>
  <c r="B35" i="31"/>
  <c r="E14" i="30"/>
  <c r="E13" i="28"/>
  <c r="A13" i="28"/>
  <c r="F13" i="29"/>
  <c r="A35" i="31"/>
  <c r="F14" i="30"/>
  <c r="A13" i="29"/>
  <c r="C35" i="31"/>
  <c r="D14" i="30"/>
  <c r="E35" i="31"/>
  <c r="D35" i="31"/>
  <c r="A14" i="30"/>
  <c r="C13" i="29"/>
  <c r="F13" i="28"/>
  <c r="C14" i="30"/>
  <c r="B13" i="29"/>
  <c r="C13" i="28"/>
  <c r="D13" i="28"/>
  <c r="G37" i="31"/>
  <c r="G15" i="28"/>
  <c r="G15" i="29"/>
  <c r="G16" i="30"/>
  <c r="K14" i="29"/>
  <c r="I14" i="28"/>
  <c r="I15" i="30"/>
  <c r="H14" i="29"/>
  <c r="N36" i="31"/>
  <c r="J14" i="28"/>
  <c r="H15" i="30"/>
  <c r="L36" i="31"/>
  <c r="N14" i="28"/>
  <c r="M14" i="28"/>
  <c r="L14" i="28"/>
  <c r="H14" i="28"/>
  <c r="J36" i="31"/>
  <c r="J14" i="29"/>
  <c r="M36" i="31"/>
  <c r="K15" i="30"/>
  <c r="M15" i="30"/>
  <c r="L14" i="29"/>
  <c r="N14" i="29"/>
  <c r="I14" i="29"/>
  <c r="M14" i="29"/>
  <c r="H36" i="31"/>
  <c r="K36" i="31"/>
  <c r="K14" i="28"/>
  <c r="N15" i="30"/>
  <c r="I36" i="31"/>
  <c r="J15" i="30"/>
  <c r="L15" i="30"/>
  <c r="E14" i="28" l="1"/>
  <c r="F14" i="29"/>
  <c r="C14" i="28"/>
  <c r="A14" i="29"/>
  <c r="E15" i="30"/>
  <c r="B14" i="28"/>
  <c r="C14" i="29"/>
  <c r="D15" i="30"/>
  <c r="E14" i="29"/>
  <c r="B15" i="30"/>
  <c r="D14" i="29"/>
  <c r="F36" i="31"/>
  <c r="C15" i="30"/>
  <c r="B14" i="29"/>
  <c r="A36" i="31"/>
  <c r="F15" i="30"/>
  <c r="F14" i="28"/>
  <c r="C36" i="31"/>
  <c r="A15" i="30"/>
  <c r="B36" i="31"/>
  <c r="D14" i="28"/>
  <c r="D36" i="31"/>
  <c r="A14" i="28"/>
  <c r="E36" i="31"/>
  <c r="G16" i="29"/>
  <c r="G16" i="28"/>
  <c r="G38" i="31"/>
  <c r="G17" i="30"/>
  <c r="I16" i="30"/>
  <c r="M15" i="28"/>
  <c r="N15" i="29"/>
  <c r="L37" i="31"/>
  <c r="K37" i="31"/>
  <c r="I15" i="28"/>
  <c r="M37" i="31"/>
  <c r="H16" i="30"/>
  <c r="L15" i="29"/>
  <c r="N16" i="30"/>
  <c r="N15" i="28"/>
  <c r="K16" i="30"/>
  <c r="L16" i="30"/>
  <c r="K15" i="29"/>
  <c r="M16" i="30"/>
  <c r="H15" i="29"/>
  <c r="I37" i="31"/>
  <c r="J16" i="30"/>
  <c r="J37" i="31"/>
  <c r="J15" i="29"/>
  <c r="H37" i="31"/>
  <c r="L15" i="28"/>
  <c r="M15" i="29"/>
  <c r="I15" i="29"/>
  <c r="N37" i="31"/>
  <c r="H15" i="28"/>
  <c r="J15" i="28"/>
  <c r="K15" i="28"/>
  <c r="E16" i="30" l="1"/>
  <c r="F37" i="31"/>
  <c r="D15" i="28"/>
  <c r="C15" i="28"/>
  <c r="B15" i="28"/>
  <c r="E37" i="31"/>
  <c r="D37" i="31"/>
  <c r="A16" i="30"/>
  <c r="B37" i="31"/>
  <c r="F15" i="29"/>
  <c r="F16" i="30"/>
  <c r="C37" i="31"/>
  <c r="E15" i="29"/>
  <c r="A15" i="28"/>
  <c r="B16" i="30"/>
  <c r="A37" i="31"/>
  <c r="B15" i="29"/>
  <c r="D15" i="29"/>
  <c r="C16" i="30"/>
  <c r="F15" i="28"/>
  <c r="C15" i="29"/>
  <c r="D16" i="30"/>
  <c r="E15" i="28"/>
  <c r="A15" i="29"/>
  <c r="G17" i="29"/>
  <c r="G39" i="31"/>
  <c r="G17" i="28"/>
  <c r="G18" i="30"/>
  <c r="M17" i="30"/>
  <c r="K17" i="30"/>
  <c r="J17" i="30"/>
  <c r="H38" i="31"/>
  <c r="M38" i="31"/>
  <c r="L16" i="29"/>
  <c r="L16" i="28"/>
  <c r="J16" i="28"/>
  <c r="K38" i="31"/>
  <c r="N16" i="29"/>
  <c r="H16" i="28"/>
  <c r="H16" i="29"/>
  <c r="H17" i="30"/>
  <c r="N16" i="28"/>
  <c r="I16" i="29"/>
  <c r="K16" i="28"/>
  <c r="I38" i="31"/>
  <c r="I17" i="30"/>
  <c r="N17" i="30"/>
  <c r="M16" i="28"/>
  <c r="I16" i="28"/>
  <c r="K16" i="29"/>
  <c r="L38" i="31"/>
  <c r="J38" i="31"/>
  <c r="N38" i="31"/>
  <c r="M16" i="29"/>
  <c r="J16" i="29"/>
  <c r="L17" i="30"/>
  <c r="C38" i="31" l="1"/>
  <c r="F16" i="28"/>
  <c r="B38" i="31"/>
  <c r="C16" i="28"/>
  <c r="A16" i="28"/>
  <c r="E38" i="31"/>
  <c r="D16" i="28"/>
  <c r="D38" i="31"/>
  <c r="C17" i="30"/>
  <c r="B16" i="28"/>
  <c r="F16" i="29"/>
  <c r="E16" i="28"/>
  <c r="E17" i="30"/>
  <c r="D16" i="29"/>
  <c r="A17" i="30"/>
  <c r="C16" i="29"/>
  <c r="E16" i="29"/>
  <c r="F17" i="30"/>
  <c r="F38" i="31"/>
  <c r="B16" i="29"/>
  <c r="A38" i="31"/>
  <c r="B17" i="30"/>
  <c r="A16" i="29"/>
  <c r="D17" i="30"/>
  <c r="G18" i="28"/>
  <c r="G19" i="30"/>
  <c r="G40" i="31"/>
  <c r="G18" i="29"/>
  <c r="H18" i="30"/>
  <c r="N17" i="29"/>
  <c r="K39" i="31"/>
  <c r="J18" i="30"/>
  <c r="K18" i="30"/>
  <c r="K17" i="29"/>
  <c r="L17" i="28"/>
  <c r="M17" i="29"/>
  <c r="I18" i="30"/>
  <c r="N39" i="31"/>
  <c r="L39" i="31"/>
  <c r="M39" i="31"/>
  <c r="N17" i="28"/>
  <c r="M17" i="28"/>
  <c r="I17" i="29"/>
  <c r="J17" i="29"/>
  <c r="L17" i="29"/>
  <c r="J39" i="31"/>
  <c r="J17" i="28"/>
  <c r="I17" i="28"/>
  <c r="H17" i="28"/>
  <c r="L18" i="30"/>
  <c r="H39" i="31"/>
  <c r="M18" i="30"/>
  <c r="N18" i="30"/>
  <c r="K17" i="28"/>
  <c r="H17" i="29"/>
  <c r="I39" i="31"/>
  <c r="E17" i="29" l="1"/>
  <c r="F18" i="30"/>
  <c r="C18" i="30"/>
  <c r="B18" i="30"/>
  <c r="C39" i="31"/>
  <c r="F39" i="31"/>
  <c r="D17" i="28"/>
  <c r="E39" i="31"/>
  <c r="D18" i="30"/>
  <c r="F17" i="29"/>
  <c r="D39" i="31"/>
  <c r="F17" i="28"/>
  <c r="B17" i="28"/>
  <c r="A39" i="31"/>
  <c r="C17" i="28"/>
  <c r="C17" i="29"/>
  <c r="B39" i="31"/>
  <c r="A17" i="29"/>
  <c r="A18" i="30"/>
  <c r="E17" i="28"/>
  <c r="B17" i="29"/>
  <c r="A17" i="28"/>
  <c r="D17" i="29"/>
  <c r="E18" i="30"/>
  <c r="G41" i="31"/>
  <c r="G20" i="30"/>
  <c r="G19" i="29"/>
  <c r="G19" i="28"/>
  <c r="H40" i="31"/>
  <c r="J18" i="29"/>
  <c r="N18" i="29"/>
  <c r="H18" i="28"/>
  <c r="H19" i="30"/>
  <c r="N19" i="30"/>
  <c r="K18" i="28"/>
  <c r="I40" i="31"/>
  <c r="I19" i="30"/>
  <c r="M18" i="28"/>
  <c r="N40" i="31"/>
  <c r="M18" i="29"/>
  <c r="K40" i="31"/>
  <c r="H18" i="29"/>
  <c r="L18" i="29"/>
  <c r="K18" i="29"/>
  <c r="I18" i="28"/>
  <c r="J40" i="31"/>
  <c r="I18" i="29"/>
  <c r="M40" i="31"/>
  <c r="L19" i="30"/>
  <c r="J18" i="28"/>
  <c r="J19" i="30"/>
  <c r="N18" i="28"/>
  <c r="K19" i="30"/>
  <c r="L40" i="31"/>
  <c r="L18" i="28"/>
  <c r="M19" i="30"/>
  <c r="D18" i="29" l="1"/>
  <c r="B40" i="31"/>
  <c r="E19" i="30"/>
  <c r="C18" i="29"/>
  <c r="F19" i="30"/>
  <c r="D18" i="28"/>
  <c r="A19" i="30"/>
  <c r="B19" i="30"/>
  <c r="E40" i="31"/>
  <c r="D19" i="30"/>
  <c r="A18" i="29"/>
  <c r="B18" i="28"/>
  <c r="D40" i="31"/>
  <c r="F18" i="29"/>
  <c r="F18" i="28"/>
  <c r="E18" i="29"/>
  <c r="F40" i="31"/>
  <c r="A18" i="28"/>
  <c r="B18" i="29"/>
  <c r="C18" i="28"/>
  <c r="C40" i="31"/>
  <c r="E18" i="28"/>
  <c r="C19" i="30"/>
  <c r="A40" i="31"/>
  <c r="G20" i="28"/>
  <c r="G21" i="30"/>
  <c r="G20" i="29"/>
  <c r="G42" i="31"/>
  <c r="H20" i="30"/>
  <c r="J19" i="29"/>
  <c r="M20" i="30"/>
  <c r="L41" i="31"/>
  <c r="N19" i="28"/>
  <c r="J41" i="31"/>
  <c r="L19" i="29"/>
  <c r="K19" i="29"/>
  <c r="L19" i="28"/>
  <c r="K19" i="28"/>
  <c r="K41" i="31"/>
  <c r="N19" i="29"/>
  <c r="L20" i="30"/>
  <c r="I19" i="29"/>
  <c r="M19" i="28"/>
  <c r="I20" i="30"/>
  <c r="I41" i="31"/>
  <c r="J19" i="28"/>
  <c r="H19" i="29"/>
  <c r="J20" i="30"/>
  <c r="M41" i="31"/>
  <c r="M19" i="29"/>
  <c r="N41" i="31"/>
  <c r="N20" i="30"/>
  <c r="H19" i="28"/>
  <c r="H41" i="31"/>
  <c r="K20" i="30"/>
  <c r="I19" i="28"/>
  <c r="A20" i="30" l="1"/>
  <c r="D19" i="29"/>
  <c r="D20" i="30"/>
  <c r="A19" i="29"/>
  <c r="C20" i="30"/>
  <c r="E41" i="31"/>
  <c r="B20" i="30"/>
  <c r="F19" i="29"/>
  <c r="B19" i="29"/>
  <c r="F41" i="31"/>
  <c r="C19" i="28"/>
  <c r="A19" i="28"/>
  <c r="E19" i="28"/>
  <c r="D19" i="28"/>
  <c r="C19" i="29"/>
  <c r="E19" i="29"/>
  <c r="B41" i="31"/>
  <c r="F19" i="28"/>
  <c r="D41" i="31"/>
  <c r="E20" i="30"/>
  <c r="C41" i="31"/>
  <c r="F20" i="30"/>
  <c r="B19" i="28"/>
  <c r="A41" i="31"/>
  <c r="G22" i="30"/>
  <c r="G21" i="28"/>
  <c r="G21" i="29"/>
  <c r="G43" i="31"/>
  <c r="L21" i="30"/>
  <c r="H42" i="31"/>
  <c r="N21" i="30"/>
  <c r="N20" i="29"/>
  <c r="L20" i="29"/>
  <c r="M20" i="29"/>
  <c r="L42" i="31"/>
  <c r="J42" i="31"/>
  <c r="J21" i="30"/>
  <c r="K21" i="30"/>
  <c r="H21" i="30"/>
  <c r="I20" i="28"/>
  <c r="I42" i="31"/>
  <c r="M42" i="31"/>
  <c r="H20" i="28"/>
  <c r="K42" i="31"/>
  <c r="J20" i="29"/>
  <c r="J20" i="28"/>
  <c r="K20" i="28"/>
  <c r="I21" i="30"/>
  <c r="K20" i="29"/>
  <c r="H20" i="29"/>
  <c r="L20" i="28"/>
  <c r="I20" i="29"/>
  <c r="M21" i="30"/>
  <c r="N20" i="28"/>
  <c r="N42" i="31"/>
  <c r="M20" i="28"/>
  <c r="A21" i="30" l="1"/>
  <c r="F21" i="30"/>
  <c r="B42" i="31"/>
  <c r="D42" i="31"/>
  <c r="F20" i="29"/>
  <c r="B20" i="28"/>
  <c r="A20" i="29"/>
  <c r="B21" i="30"/>
  <c r="A42" i="31"/>
  <c r="D20" i="28"/>
  <c r="C20" i="28"/>
  <c r="B20" i="29"/>
  <c r="D20" i="29"/>
  <c r="C42" i="31"/>
  <c r="E42" i="31"/>
  <c r="F20" i="28"/>
  <c r="C21" i="30"/>
  <c r="F42" i="31"/>
  <c r="C20" i="29"/>
  <c r="E21" i="30"/>
  <c r="E20" i="28"/>
  <c r="A20" i="28"/>
  <c r="E20" i="29"/>
  <c r="D21" i="30"/>
  <c r="G23" i="30"/>
  <c r="G22" i="28"/>
  <c r="G22" i="29"/>
  <c r="G44" i="31"/>
  <c r="H43" i="31"/>
  <c r="L21" i="28"/>
  <c r="I22" i="30"/>
  <c r="N21" i="28"/>
  <c r="L22" i="30"/>
  <c r="N43" i="31"/>
  <c r="I43" i="31"/>
  <c r="J21" i="28"/>
  <c r="I21" i="28"/>
  <c r="K21" i="29"/>
  <c r="H22" i="30"/>
  <c r="M22" i="30"/>
  <c r="H21" i="28"/>
  <c r="K22" i="30"/>
  <c r="N22" i="30"/>
  <c r="J43" i="31"/>
  <c r="L21" i="29"/>
  <c r="M21" i="28"/>
  <c r="N21" i="29"/>
  <c r="I21" i="29"/>
  <c r="K43" i="31"/>
  <c r="J22" i="30"/>
  <c r="H21" i="29"/>
  <c r="L43" i="31"/>
  <c r="K21" i="28"/>
  <c r="J21" i="29"/>
  <c r="M43" i="31"/>
  <c r="M21" i="29"/>
  <c r="D21" i="29" l="1"/>
  <c r="B21" i="28"/>
  <c r="B21" i="29"/>
  <c r="F21" i="29"/>
  <c r="F43" i="31"/>
  <c r="E21" i="29"/>
  <c r="C22" i="30"/>
  <c r="D22" i="30"/>
  <c r="A21" i="29"/>
  <c r="B22" i="30"/>
  <c r="C43" i="31"/>
  <c r="F22" i="30"/>
  <c r="A43" i="31"/>
  <c r="A21" i="28"/>
  <c r="E22" i="30"/>
  <c r="E21" i="28"/>
  <c r="B43" i="31"/>
  <c r="C21" i="28"/>
  <c r="A22" i="30"/>
  <c r="C21" i="29"/>
  <c r="E43" i="31"/>
  <c r="F21" i="28"/>
  <c r="D43" i="31"/>
  <c r="D21" i="28"/>
  <c r="G23" i="28"/>
  <c r="G23" i="29"/>
  <c r="G45" i="31"/>
  <c r="G24" i="30"/>
  <c r="J44" i="31"/>
  <c r="N44" i="31"/>
  <c r="I22" i="29"/>
  <c r="H23" i="30"/>
  <c r="M23" i="30"/>
  <c r="K22" i="28"/>
  <c r="I22" i="28"/>
  <c r="J22" i="28"/>
  <c r="N22" i="29"/>
  <c r="I23" i="30"/>
  <c r="K44" i="31"/>
  <c r="H22" i="29"/>
  <c r="N22" i="28"/>
  <c r="M22" i="29"/>
  <c r="I44" i="31"/>
  <c r="M44" i="31"/>
  <c r="L23" i="30"/>
  <c r="L22" i="28"/>
  <c r="K23" i="30"/>
  <c r="J23" i="30"/>
  <c r="H44" i="31"/>
  <c r="J22" i="29"/>
  <c r="K22" i="29"/>
  <c r="H22" i="28"/>
  <c r="L22" i="29"/>
  <c r="M22" i="28"/>
  <c r="L44" i="31"/>
  <c r="N23" i="30"/>
  <c r="D23" i="30" l="1"/>
  <c r="C44" i="31"/>
  <c r="C22" i="28"/>
  <c r="F44" i="31"/>
  <c r="B22" i="29"/>
  <c r="B23" i="30"/>
  <c r="C22" i="29"/>
  <c r="D44" i="31"/>
  <c r="F22" i="29"/>
  <c r="D22" i="29"/>
  <c r="F23" i="30"/>
  <c r="B44" i="31"/>
  <c r="E22" i="28"/>
  <c r="A23" i="30"/>
  <c r="A44" i="31"/>
  <c r="F22" i="28"/>
  <c r="C23" i="30"/>
  <c r="E44" i="31"/>
  <c r="D22" i="28"/>
  <c r="E22" i="29"/>
  <c r="B22" i="28"/>
  <c r="A22" i="28"/>
  <c r="E23" i="30"/>
  <c r="A22" i="29"/>
  <c r="G46" i="31"/>
  <c r="G24" i="29"/>
  <c r="G25" i="30"/>
  <c r="G24" i="28"/>
  <c r="N23" i="29"/>
  <c r="H45" i="31"/>
  <c r="I23" i="28"/>
  <c r="M23" i="29"/>
  <c r="J23" i="28"/>
  <c r="L23" i="29"/>
  <c r="J23" i="29"/>
  <c r="L24" i="30"/>
  <c r="I24" i="30"/>
  <c r="H23" i="29"/>
  <c r="J24" i="30"/>
  <c r="H23" i="28"/>
  <c r="M24" i="30"/>
  <c r="K45" i="31"/>
  <c r="I23" i="29"/>
  <c r="J45" i="31"/>
  <c r="M45" i="31"/>
  <c r="M23" i="28"/>
  <c r="H24" i="30"/>
  <c r="N45" i="31"/>
  <c r="K23" i="28"/>
  <c r="L23" i="28"/>
  <c r="N24" i="30"/>
  <c r="K23" i="29"/>
  <c r="I45" i="31"/>
  <c r="L45" i="31"/>
  <c r="N23" i="28"/>
  <c r="K24" i="30"/>
  <c r="C23" i="28" l="1"/>
  <c r="E23" i="28"/>
  <c r="B23" i="28"/>
  <c r="F23" i="29"/>
  <c r="A45" i="31"/>
  <c r="B24" i="30"/>
  <c r="D23" i="29"/>
  <c r="F24" i="30"/>
  <c r="E23" i="29"/>
  <c r="D23" i="28"/>
  <c r="B23" i="29"/>
  <c r="C23" i="29"/>
  <c r="C24" i="30"/>
  <c r="A23" i="29"/>
  <c r="D24" i="30"/>
  <c r="E24" i="30"/>
  <c r="B45" i="31"/>
  <c r="C45" i="31"/>
  <c r="D45" i="31"/>
  <c r="E45" i="31"/>
  <c r="F23" i="28"/>
  <c r="A24" i="30"/>
  <c r="F45" i="31"/>
  <c r="A23" i="28"/>
  <c r="G25" i="28"/>
  <c r="G26" i="30"/>
  <c r="G47" i="31"/>
  <c r="G25" i="29"/>
  <c r="J24" i="29"/>
  <c r="I46" i="31"/>
  <c r="M25" i="30"/>
  <c r="H24" i="28"/>
  <c r="K25" i="30"/>
  <c r="L25" i="30"/>
  <c r="M24" i="29"/>
  <c r="J46" i="31"/>
  <c r="L24" i="29"/>
  <c r="M46" i="31"/>
  <c r="H46" i="31"/>
  <c r="L46" i="31"/>
  <c r="K24" i="28"/>
  <c r="L24" i="28"/>
  <c r="H25" i="30"/>
  <c r="H24" i="29"/>
  <c r="N24" i="29"/>
  <c r="I25" i="30"/>
  <c r="J25" i="30"/>
  <c r="M24" i="28"/>
  <c r="J24" i="28"/>
  <c r="N24" i="28"/>
  <c r="N25" i="30"/>
  <c r="K46" i="31"/>
  <c r="I24" i="29"/>
  <c r="I24" i="28"/>
  <c r="K24" i="29"/>
  <c r="N46" i="31"/>
  <c r="E24" i="28" l="1"/>
  <c r="C24" i="29"/>
  <c r="B24" i="28"/>
  <c r="D24" i="29"/>
  <c r="E24" i="29"/>
  <c r="F46" i="31"/>
  <c r="F25" i="30"/>
  <c r="A25" i="30"/>
  <c r="A24" i="29"/>
  <c r="C24" i="28"/>
  <c r="A46" i="31"/>
  <c r="E25" i="30"/>
  <c r="A24" i="28"/>
  <c r="C25" i="30"/>
  <c r="D25" i="30"/>
  <c r="D46" i="31"/>
  <c r="F24" i="29"/>
  <c r="D24" i="28"/>
  <c r="B24" i="29"/>
  <c r="B25" i="30"/>
  <c r="B46" i="31"/>
  <c r="F24" i="28"/>
  <c r="E46" i="31"/>
  <c r="C46" i="31"/>
  <c r="G27" i="30"/>
  <c r="G48" i="31"/>
  <c r="G26" i="28"/>
  <c r="G26" i="29"/>
  <c r="L25" i="28"/>
  <c r="K25" i="28"/>
  <c r="N47" i="31"/>
  <c r="J47" i="31"/>
  <c r="N26" i="30"/>
  <c r="I26" i="30"/>
  <c r="L26" i="30"/>
  <c r="I25" i="29"/>
  <c r="H25" i="28"/>
  <c r="N25" i="29"/>
  <c r="H47" i="31"/>
  <c r="L47" i="31"/>
  <c r="J26" i="30"/>
  <c r="N25" i="28"/>
  <c r="M25" i="28"/>
  <c r="J25" i="29"/>
  <c r="I47" i="31"/>
  <c r="K47" i="31"/>
  <c r="H26" i="30"/>
  <c r="M25" i="29"/>
  <c r="M26" i="30"/>
  <c r="K25" i="29"/>
  <c r="K26" i="30"/>
  <c r="J25" i="28"/>
  <c r="L25" i="29"/>
  <c r="H25" i="29"/>
  <c r="I25" i="28"/>
  <c r="M47" i="31"/>
  <c r="B25" i="29" l="1"/>
  <c r="C25" i="29"/>
  <c r="B47" i="31"/>
  <c r="D47" i="31"/>
  <c r="A25" i="28"/>
  <c r="A47" i="31"/>
  <c r="D25" i="28"/>
  <c r="F25" i="29"/>
  <c r="E25" i="28"/>
  <c r="B25" i="28"/>
  <c r="F25" i="28"/>
  <c r="E47" i="31"/>
  <c r="D26" i="30"/>
  <c r="C47" i="31"/>
  <c r="A25" i="29"/>
  <c r="C25" i="28"/>
  <c r="A26" i="30"/>
  <c r="B26" i="30"/>
  <c r="F26" i="30"/>
  <c r="D25" i="29"/>
  <c r="C26" i="30"/>
  <c r="E25" i="29"/>
  <c r="F47" i="31"/>
  <c r="E26" i="30"/>
  <c r="G49" i="31"/>
  <c r="G27" i="29"/>
  <c r="G28" i="30"/>
  <c r="G27" i="28"/>
  <c r="N27" i="30"/>
  <c r="N26" i="28"/>
  <c r="H48" i="31"/>
  <c r="J26" i="29"/>
  <c r="J26" i="28"/>
  <c r="N26" i="29"/>
  <c r="H27" i="30"/>
  <c r="N48" i="31"/>
  <c r="K26" i="28"/>
  <c r="I48" i="31"/>
  <c r="I26" i="28"/>
  <c r="I26" i="29"/>
  <c r="I27" i="30"/>
  <c r="H26" i="28"/>
  <c r="H26" i="29"/>
  <c r="J27" i="30"/>
  <c r="L27" i="30"/>
  <c r="M26" i="28"/>
  <c r="M26" i="29"/>
  <c r="M48" i="31"/>
  <c r="M27" i="30"/>
  <c r="L26" i="28"/>
  <c r="K48" i="31"/>
  <c r="K26" i="29"/>
  <c r="J48" i="31"/>
  <c r="L26" i="29"/>
  <c r="K27" i="30"/>
  <c r="L48" i="31"/>
  <c r="B27" i="30" l="1"/>
  <c r="B26" i="28"/>
  <c r="E26" i="28"/>
  <c r="B48" i="31"/>
  <c r="C26" i="29"/>
  <c r="A26" i="29"/>
  <c r="D48" i="31"/>
  <c r="C48" i="31"/>
  <c r="E26" i="29"/>
  <c r="F27" i="30"/>
  <c r="D26" i="29"/>
  <c r="E27" i="30"/>
  <c r="B26" i="29"/>
  <c r="A27" i="30"/>
  <c r="C27" i="30"/>
  <c r="C26" i="28"/>
  <c r="A26" i="28"/>
  <c r="D27" i="30"/>
  <c r="F48" i="31"/>
  <c r="F26" i="28"/>
  <c r="D26" i="28"/>
  <c r="F26" i="29"/>
  <c r="A48" i="31"/>
  <c r="E48" i="31"/>
  <c r="G50" i="31"/>
  <c r="G29" i="30"/>
  <c r="G28" i="28"/>
  <c r="G28" i="29"/>
  <c r="K28" i="30"/>
  <c r="N27" i="29"/>
  <c r="L27" i="29"/>
  <c r="J27" i="28"/>
  <c r="L27" i="28"/>
  <c r="M27" i="29"/>
  <c r="I27" i="28"/>
  <c r="N49" i="31"/>
  <c r="J49" i="31"/>
  <c r="N28" i="30"/>
  <c r="I49" i="31"/>
  <c r="M28" i="30"/>
  <c r="L28" i="30"/>
  <c r="K27" i="29"/>
  <c r="M27" i="28"/>
  <c r="H27" i="29"/>
  <c r="I27" i="29"/>
  <c r="K27" i="28"/>
  <c r="H28" i="30"/>
  <c r="J28" i="30"/>
  <c r="L49" i="31"/>
  <c r="I28" i="30"/>
  <c r="J27" i="29"/>
  <c r="H27" i="28"/>
  <c r="K49" i="31"/>
  <c r="N27" i="28"/>
  <c r="M49" i="31"/>
  <c r="H49" i="31"/>
  <c r="A27" i="29" l="1"/>
  <c r="B49" i="31"/>
  <c r="A27" i="28"/>
  <c r="C28" i="30"/>
  <c r="B27" i="28"/>
  <c r="D28" i="30"/>
  <c r="E28" i="30"/>
  <c r="E27" i="28"/>
  <c r="D27" i="28"/>
  <c r="C27" i="28"/>
  <c r="F49" i="31"/>
  <c r="F27" i="28"/>
  <c r="E27" i="29"/>
  <c r="C27" i="29"/>
  <c r="C49" i="31"/>
  <c r="D27" i="29"/>
  <c r="B28" i="30"/>
  <c r="D49" i="31"/>
  <c r="F27" i="29"/>
  <c r="A28" i="30"/>
  <c r="A49" i="31"/>
  <c r="B27" i="29"/>
  <c r="F28" i="30"/>
  <c r="E49" i="31"/>
  <c r="G30" i="30"/>
  <c r="G29" i="29"/>
  <c r="G51" i="31"/>
  <c r="G29" i="28"/>
  <c r="M50" i="31"/>
  <c r="N50" i="31"/>
  <c r="K50" i="31"/>
  <c r="N28" i="29"/>
  <c r="J28" i="29"/>
  <c r="K28" i="28"/>
  <c r="M28" i="29"/>
  <c r="L50" i="31"/>
  <c r="I28" i="29"/>
  <c r="N28" i="28"/>
  <c r="J50" i="31"/>
  <c r="M28" i="28"/>
  <c r="J29" i="30"/>
  <c r="I28" i="28"/>
  <c r="H29" i="30"/>
  <c r="I29" i="30"/>
  <c r="L28" i="29"/>
  <c r="H50" i="31"/>
  <c r="M29" i="30"/>
  <c r="K28" i="29"/>
  <c r="L29" i="30"/>
  <c r="J28" i="28"/>
  <c r="I50" i="31"/>
  <c r="H28" i="29"/>
  <c r="L28" i="28"/>
  <c r="N29" i="30"/>
  <c r="H28" i="28"/>
  <c r="K29" i="30"/>
  <c r="D28" i="29" l="1"/>
  <c r="B28" i="29"/>
  <c r="E50" i="31"/>
  <c r="A28" i="29"/>
  <c r="A28" i="28"/>
  <c r="B50" i="31"/>
  <c r="F50" i="31"/>
  <c r="C28" i="28"/>
  <c r="C50" i="31"/>
  <c r="C29" i="30"/>
  <c r="A29" i="30"/>
  <c r="D28" i="28"/>
  <c r="D50" i="31"/>
  <c r="B29" i="30"/>
  <c r="E28" i="28"/>
  <c r="B28" i="28"/>
  <c r="E28" i="29"/>
  <c r="F29" i="30"/>
  <c r="A50" i="31"/>
  <c r="F28" i="28"/>
  <c r="F28" i="29"/>
  <c r="E29" i="30"/>
  <c r="D29" i="30"/>
  <c r="C28" i="29"/>
  <c r="G30" i="29"/>
  <c r="G30" i="28"/>
  <c r="G52" i="31"/>
  <c r="G31" i="30"/>
  <c r="N29" i="29"/>
  <c r="J29" i="28"/>
  <c r="M51" i="31"/>
  <c r="M29" i="29"/>
  <c r="I29" i="29"/>
  <c r="J29" i="29"/>
  <c r="K30" i="30"/>
  <c r="L51" i="31"/>
  <c r="K51" i="31"/>
  <c r="H30" i="30"/>
  <c r="J51" i="31"/>
  <c r="N51" i="31"/>
  <c r="I30" i="30"/>
  <c r="L30" i="30"/>
  <c r="K29" i="29"/>
  <c r="H51" i="31"/>
  <c r="K29" i="28"/>
  <c r="H29" i="28"/>
  <c r="M29" i="28"/>
  <c r="L29" i="28"/>
  <c r="I51" i="31"/>
  <c r="I29" i="28"/>
  <c r="N30" i="30"/>
  <c r="J30" i="30"/>
  <c r="M30" i="30"/>
  <c r="N29" i="28"/>
  <c r="L29" i="29"/>
  <c r="H29" i="29"/>
  <c r="F51" i="31" l="1"/>
  <c r="B29" i="28"/>
  <c r="F29" i="28"/>
  <c r="A51" i="31"/>
  <c r="B30" i="30"/>
  <c r="D51" i="31"/>
  <c r="E29" i="29"/>
  <c r="C30" i="30"/>
  <c r="D30" i="30"/>
  <c r="B51" i="31"/>
  <c r="F29" i="29"/>
  <c r="F30" i="30"/>
  <c r="C51" i="31"/>
  <c r="A29" i="29"/>
  <c r="E30" i="30"/>
  <c r="E51" i="31"/>
  <c r="C29" i="29"/>
  <c r="A30" i="30"/>
  <c r="C29" i="28"/>
  <c r="D29" i="29"/>
  <c r="A29" i="28"/>
  <c r="D29" i="28"/>
  <c r="B29" i="29"/>
  <c r="E29" i="28"/>
  <c r="G53" i="31"/>
  <c r="G31" i="28"/>
  <c r="G32" i="30"/>
  <c r="G31" i="29"/>
  <c r="M30" i="29"/>
  <c r="J52" i="31"/>
  <c r="I52" i="31"/>
  <c r="L30" i="29"/>
  <c r="H52" i="31"/>
  <c r="J31" i="30"/>
  <c r="I30" i="29"/>
  <c r="K52" i="31"/>
  <c r="L52" i="31"/>
  <c r="H30" i="29"/>
  <c r="I30" i="28"/>
  <c r="M31" i="30"/>
  <c r="K30" i="29"/>
  <c r="K30" i="28"/>
  <c r="H31" i="30"/>
  <c r="N31" i="30"/>
  <c r="N30" i="28"/>
  <c r="J30" i="29"/>
  <c r="L31" i="30"/>
  <c r="K31" i="30"/>
  <c r="N30" i="29"/>
  <c r="N52" i="31"/>
  <c r="M30" i="28"/>
  <c r="I31" i="30"/>
  <c r="J30" i="28"/>
  <c r="L30" i="28"/>
  <c r="H30" i="28"/>
  <c r="M52" i="31"/>
  <c r="F30" i="28" l="1"/>
  <c r="A30" i="28"/>
  <c r="C31" i="30"/>
  <c r="B30" i="28"/>
  <c r="B30" i="29"/>
  <c r="A52" i="31"/>
  <c r="C30" i="29"/>
  <c r="F31" i="30"/>
  <c r="D31" i="30"/>
  <c r="B31" i="30"/>
  <c r="E30" i="28"/>
  <c r="A31" i="30"/>
  <c r="F52" i="31"/>
  <c r="F30" i="29"/>
  <c r="D52" i="31"/>
  <c r="D30" i="29"/>
  <c r="E31" i="30"/>
  <c r="E52" i="31"/>
  <c r="E30" i="29"/>
  <c r="C30" i="28"/>
  <c r="B52" i="31"/>
  <c r="A30" i="29"/>
  <c r="D30" i="28"/>
  <c r="C52" i="31"/>
  <c r="G33" i="30"/>
  <c r="G32" i="28"/>
  <c r="G54" i="31"/>
  <c r="G32" i="29"/>
  <c r="K53" i="31"/>
  <c r="J53" i="31"/>
  <c r="L31" i="28"/>
  <c r="I53" i="31"/>
  <c r="K31" i="29"/>
  <c r="N53" i="31"/>
  <c r="I31" i="29"/>
  <c r="J31" i="28"/>
  <c r="L32" i="30"/>
  <c r="M32" i="30"/>
  <c r="M31" i="29"/>
  <c r="N31" i="28"/>
  <c r="K31" i="28"/>
  <c r="N31" i="29"/>
  <c r="L31" i="29"/>
  <c r="M31" i="28"/>
  <c r="H32" i="30"/>
  <c r="K32" i="30"/>
  <c r="H53" i="31"/>
  <c r="H31" i="29"/>
  <c r="J31" i="29"/>
  <c r="H31" i="28"/>
  <c r="I31" i="28"/>
  <c r="N32" i="30"/>
  <c r="M53" i="31"/>
  <c r="I32" i="30"/>
  <c r="L53" i="31"/>
  <c r="J32" i="30"/>
  <c r="B32" i="30" l="1"/>
  <c r="E32" i="30"/>
  <c r="E31" i="28"/>
  <c r="D31" i="28"/>
  <c r="F31" i="28"/>
  <c r="F53" i="31"/>
  <c r="B31" i="28"/>
  <c r="C31" i="28"/>
  <c r="B31" i="29"/>
  <c r="A53" i="31"/>
  <c r="C53" i="31"/>
  <c r="E53" i="31"/>
  <c r="C32" i="30"/>
  <c r="A32" i="30"/>
  <c r="D53" i="31"/>
  <c r="D32" i="30"/>
  <c r="E31" i="29"/>
  <c r="C31" i="29"/>
  <c r="A31" i="29"/>
  <c r="A31" i="28"/>
  <c r="F31" i="29"/>
  <c r="D31" i="29"/>
  <c r="B53" i="31"/>
  <c r="F32" i="30"/>
  <c r="G33" i="29"/>
  <c r="G34" i="30"/>
  <c r="G55" i="31"/>
  <c r="G33" i="28"/>
  <c r="H54" i="31"/>
  <c r="L32" i="29"/>
  <c r="M33" i="30"/>
  <c r="K33" i="30"/>
  <c r="L54" i="31"/>
  <c r="H33" i="30"/>
  <c r="N32" i="28"/>
  <c r="H32" i="29"/>
  <c r="M32" i="28"/>
  <c r="K32" i="28"/>
  <c r="J54" i="31"/>
  <c r="H32" i="28"/>
  <c r="I32" i="29"/>
  <c r="I54" i="31"/>
  <c r="K32" i="29"/>
  <c r="K54" i="31"/>
  <c r="L33" i="30"/>
  <c r="M54" i="31"/>
  <c r="I33" i="30"/>
  <c r="N54" i="31"/>
  <c r="L32" i="28"/>
  <c r="I32" i="28"/>
  <c r="J32" i="28"/>
  <c r="N32" i="29"/>
  <c r="N33" i="30"/>
  <c r="J32" i="29"/>
  <c r="M32" i="29"/>
  <c r="J33" i="30"/>
  <c r="F32" i="28" l="1"/>
  <c r="F33" i="30"/>
  <c r="C33" i="30"/>
  <c r="E33" i="30"/>
  <c r="D33" i="30"/>
  <c r="C32" i="28"/>
  <c r="E54" i="31"/>
  <c r="A32" i="28"/>
  <c r="B33" i="30"/>
  <c r="F54" i="31"/>
  <c r="B54" i="31"/>
  <c r="E32" i="29"/>
  <c r="B32" i="29"/>
  <c r="D32" i="28"/>
  <c r="C54" i="31"/>
  <c r="F32" i="29"/>
  <c r="D54" i="31"/>
  <c r="D32" i="29"/>
  <c r="B32" i="28"/>
  <c r="A54" i="31"/>
  <c r="C32" i="29"/>
  <c r="E32" i="28"/>
  <c r="A33" i="30"/>
  <c r="A32" i="29"/>
  <c r="G34" i="29"/>
  <c r="G35" i="30"/>
  <c r="G56" i="31"/>
  <c r="G34" i="28"/>
  <c r="H55" i="31"/>
  <c r="M33" i="28"/>
  <c r="N33" i="28"/>
  <c r="L55" i="31"/>
  <c r="H33" i="29"/>
  <c r="N34" i="30"/>
  <c r="H33" i="28"/>
  <c r="H34" i="30"/>
  <c r="K33" i="28"/>
  <c r="J55" i="31"/>
  <c r="J33" i="28"/>
  <c r="K55" i="31"/>
  <c r="L33" i="28"/>
  <c r="K34" i="30"/>
  <c r="M33" i="29"/>
  <c r="N55" i="31"/>
  <c r="L33" i="29"/>
  <c r="I33" i="28"/>
  <c r="I34" i="30"/>
  <c r="N33" i="29"/>
  <c r="J33" i="29"/>
  <c r="M55" i="31"/>
  <c r="K33" i="29"/>
  <c r="I33" i="29"/>
  <c r="L34" i="30"/>
  <c r="J34" i="30"/>
  <c r="I55" i="31"/>
  <c r="M34" i="30"/>
  <c r="C34" i="30" l="1"/>
  <c r="A55" i="31"/>
  <c r="E34" i="30"/>
  <c r="F34" i="30"/>
  <c r="D33" i="28"/>
  <c r="C55" i="31"/>
  <c r="B33" i="29"/>
  <c r="D34" i="30"/>
  <c r="F55" i="31"/>
  <c r="E33" i="28"/>
  <c r="E55" i="31"/>
  <c r="C33" i="29"/>
  <c r="D33" i="29"/>
  <c r="C33" i="28"/>
  <c r="B55" i="31"/>
  <c r="F33" i="29"/>
  <c r="F33" i="28"/>
  <c r="D55" i="31"/>
  <c r="A33" i="29"/>
  <c r="B33" i="28"/>
  <c r="A34" i="30"/>
  <c r="E33" i="29"/>
  <c r="A33" i="28"/>
  <c r="B34" i="30"/>
  <c r="G57" i="31"/>
  <c r="G36" i="30"/>
  <c r="G35" i="28"/>
  <c r="G35" i="29"/>
  <c r="M35" i="30"/>
  <c r="I35" i="30"/>
  <c r="J34" i="29"/>
  <c r="N34" i="28"/>
  <c r="L35" i="30"/>
  <c r="K34" i="29"/>
  <c r="K56" i="31"/>
  <c r="M34" i="28"/>
  <c r="L34" i="29"/>
  <c r="I34" i="29"/>
  <c r="H35" i="30"/>
  <c r="I56" i="31"/>
  <c r="K35" i="30"/>
  <c r="L56" i="31"/>
  <c r="H56" i="31"/>
  <c r="N56" i="31"/>
  <c r="K34" i="28"/>
  <c r="N34" i="29"/>
  <c r="I34" i="28"/>
  <c r="H34" i="28"/>
  <c r="J35" i="30"/>
  <c r="J34" i="28"/>
  <c r="N35" i="30"/>
  <c r="M34" i="29"/>
  <c r="M56" i="31"/>
  <c r="H34" i="29"/>
  <c r="L34" i="28"/>
  <c r="J56" i="31"/>
  <c r="D34" i="28" l="1"/>
  <c r="C35" i="30"/>
  <c r="E34" i="29"/>
  <c r="E35" i="30"/>
  <c r="A34" i="28"/>
  <c r="B35" i="30"/>
  <c r="E34" i="28"/>
  <c r="B34" i="28"/>
  <c r="A34" i="29"/>
  <c r="F34" i="28"/>
  <c r="F56" i="31"/>
  <c r="F34" i="29"/>
  <c r="C34" i="28"/>
  <c r="D56" i="31"/>
  <c r="B34" i="29"/>
  <c r="C34" i="29"/>
  <c r="F35" i="30"/>
  <c r="A56" i="31"/>
  <c r="E56" i="31"/>
  <c r="D34" i="29"/>
  <c r="B56" i="31"/>
  <c r="D35" i="30"/>
  <c r="A35" i="30"/>
  <c r="C56" i="31"/>
  <c r="G36" i="29"/>
  <c r="G36" i="28"/>
  <c r="G58" i="31"/>
  <c r="G37" i="30"/>
  <c r="K57" i="31"/>
  <c r="N57" i="31"/>
  <c r="L35" i="28"/>
  <c r="J35" i="28"/>
  <c r="N36" i="30"/>
  <c r="I35" i="28"/>
  <c r="I36" i="30"/>
  <c r="M57" i="31"/>
  <c r="K35" i="28"/>
  <c r="N35" i="28"/>
  <c r="J57" i="31"/>
  <c r="M36" i="30"/>
  <c r="K35" i="29"/>
  <c r="H57" i="31"/>
  <c r="J35" i="29"/>
  <c r="H35" i="29"/>
  <c r="L35" i="29"/>
  <c r="N35" i="29"/>
  <c r="I35" i="29"/>
  <c r="H36" i="30"/>
  <c r="K36" i="30"/>
  <c r="M35" i="28"/>
  <c r="L57" i="31"/>
  <c r="H35" i="28"/>
  <c r="L36" i="30"/>
  <c r="J36" i="30"/>
  <c r="I57" i="31"/>
  <c r="M35" i="29"/>
  <c r="F57" i="31" l="1"/>
  <c r="B35" i="28"/>
  <c r="E57" i="31"/>
  <c r="A35" i="28"/>
  <c r="C35" i="28"/>
  <c r="F36" i="30"/>
  <c r="C57" i="31"/>
  <c r="C35" i="29"/>
  <c r="D57" i="31"/>
  <c r="C36" i="30"/>
  <c r="B57" i="31"/>
  <c r="A36" i="30"/>
  <c r="A57" i="31"/>
  <c r="B36" i="30"/>
  <c r="D35" i="28"/>
  <c r="F35" i="29"/>
  <c r="E35" i="29"/>
  <c r="A35" i="29"/>
  <c r="B35" i="29"/>
  <c r="E35" i="28"/>
  <c r="D35" i="29"/>
  <c r="E36" i="30"/>
  <c r="D36" i="30"/>
  <c r="F35" i="28"/>
  <c r="G59" i="31"/>
  <c r="G37" i="28"/>
  <c r="G38" i="30"/>
  <c r="G37" i="29"/>
  <c r="I37" i="30"/>
  <c r="L58" i="31"/>
  <c r="L37" i="30"/>
  <c r="L36" i="28"/>
  <c r="H36" i="28"/>
  <c r="J37" i="30"/>
  <c r="I36" i="29"/>
  <c r="H58" i="31"/>
  <c r="J58" i="31"/>
  <c r="K36" i="29"/>
  <c r="J36" i="29"/>
  <c r="K58" i="31"/>
  <c r="N36" i="28"/>
  <c r="N36" i="29"/>
  <c r="J36" i="28"/>
  <c r="N58" i="31"/>
  <c r="H36" i="29"/>
  <c r="I58" i="31"/>
  <c r="M36" i="29"/>
  <c r="L36" i="29"/>
  <c r="I36" i="28"/>
  <c r="N37" i="30"/>
  <c r="M37" i="30"/>
  <c r="M36" i="28"/>
  <c r="M58" i="31"/>
  <c r="K36" i="28"/>
  <c r="K37" i="30"/>
  <c r="H37" i="30"/>
  <c r="C36" i="29" l="1"/>
  <c r="B58" i="31"/>
  <c r="E58" i="31"/>
  <c r="C37" i="30"/>
  <c r="A36" i="28"/>
  <c r="B37" i="30"/>
  <c r="C36" i="28"/>
  <c r="F36" i="28"/>
  <c r="E36" i="28"/>
  <c r="A37" i="30"/>
  <c r="F36" i="29"/>
  <c r="D36" i="29"/>
  <c r="E37" i="30"/>
  <c r="F58" i="31"/>
  <c r="E36" i="29"/>
  <c r="F37" i="30"/>
  <c r="B36" i="29"/>
  <c r="D58" i="31"/>
  <c r="D37" i="30"/>
  <c r="A36" i="29"/>
  <c r="B36" i="28"/>
  <c r="C58" i="31"/>
  <c r="D36" i="28"/>
  <c r="A58" i="31"/>
  <c r="G38" i="28"/>
  <c r="G39" i="30"/>
  <c r="G60" i="31"/>
  <c r="G38" i="29"/>
  <c r="K37" i="28"/>
  <c r="L37" i="29"/>
  <c r="K37" i="29"/>
  <c r="J37" i="28"/>
  <c r="I37" i="28"/>
  <c r="K59" i="31"/>
  <c r="H37" i="28"/>
  <c r="H38" i="30"/>
  <c r="J59" i="31"/>
  <c r="M37" i="29"/>
  <c r="I59" i="31"/>
  <c r="N37" i="29"/>
  <c r="L59" i="31"/>
  <c r="M59" i="31"/>
  <c r="N37" i="28"/>
  <c r="J38" i="30"/>
  <c r="K38" i="30"/>
  <c r="H59" i="31"/>
  <c r="M38" i="30"/>
  <c r="L37" i="28"/>
  <c r="N59" i="31"/>
  <c r="I38" i="30"/>
  <c r="I37" i="29"/>
  <c r="N38" i="30"/>
  <c r="H37" i="29"/>
  <c r="J37" i="29"/>
  <c r="M37" i="28"/>
  <c r="L38" i="30"/>
  <c r="B37" i="29" l="1"/>
  <c r="A59" i="31"/>
  <c r="C59" i="31"/>
  <c r="B37" i="28"/>
  <c r="C37" i="29"/>
  <c r="B38" i="30"/>
  <c r="F59" i="31"/>
  <c r="D38" i="30"/>
  <c r="A37" i="28"/>
  <c r="D37" i="29"/>
  <c r="F38" i="30"/>
  <c r="C37" i="28"/>
  <c r="F37" i="29"/>
  <c r="C38" i="30"/>
  <c r="A38" i="30"/>
  <c r="B59" i="31"/>
  <c r="D59" i="31"/>
  <c r="E37" i="28"/>
  <c r="F37" i="28"/>
  <c r="E37" i="29"/>
  <c r="E38" i="30"/>
  <c r="A37" i="29"/>
  <c r="E59" i="31"/>
  <c r="D37" i="28"/>
  <c r="G40" i="30"/>
  <c r="G39" i="29"/>
  <c r="G39" i="28"/>
  <c r="G61" i="31"/>
  <c r="K60" i="31"/>
  <c r="L38" i="28"/>
  <c r="K38" i="29"/>
  <c r="N39" i="30"/>
  <c r="M38" i="29"/>
  <c r="J39" i="30"/>
  <c r="N60" i="31"/>
  <c r="M39" i="30"/>
  <c r="N38" i="29"/>
  <c r="H38" i="29"/>
  <c r="H38" i="28"/>
  <c r="H39" i="30"/>
  <c r="N38" i="28"/>
  <c r="M60" i="31"/>
  <c r="I38" i="29"/>
  <c r="I39" i="30"/>
  <c r="K38" i="28"/>
  <c r="L38" i="29"/>
  <c r="J60" i="31"/>
  <c r="M38" i="28"/>
  <c r="J38" i="28"/>
  <c r="L60" i="31"/>
  <c r="H60" i="31"/>
  <c r="I60" i="31"/>
  <c r="J38" i="29"/>
  <c r="I38" i="28"/>
  <c r="K39" i="30"/>
  <c r="L39" i="30"/>
  <c r="C38" i="28" l="1"/>
  <c r="C60" i="31"/>
  <c r="D60" i="31"/>
  <c r="B38" i="29"/>
  <c r="A38" i="29"/>
  <c r="E38" i="28"/>
  <c r="C38" i="29"/>
  <c r="B38" i="28"/>
  <c r="F38" i="29"/>
  <c r="C39" i="30"/>
  <c r="F39" i="30"/>
  <c r="E38" i="29"/>
  <c r="A39" i="30"/>
  <c r="D38" i="28"/>
  <c r="F38" i="28"/>
  <c r="B39" i="30"/>
  <c r="A60" i="31"/>
  <c r="E39" i="30"/>
  <c r="D38" i="29"/>
  <c r="B60" i="31"/>
  <c r="E60" i="31"/>
  <c r="F60" i="31"/>
  <c r="A38" i="28"/>
  <c r="D39" i="30"/>
  <c r="G62" i="31"/>
  <c r="G40" i="28"/>
  <c r="G41" i="30"/>
  <c r="G40" i="29"/>
  <c r="I39" i="29"/>
  <c r="J39" i="29"/>
  <c r="I61" i="31"/>
  <c r="N40" i="30"/>
  <c r="J61" i="31"/>
  <c r="M39" i="29"/>
  <c r="M61" i="31"/>
  <c r="L61" i="31"/>
  <c r="N61" i="31"/>
  <c r="H40" i="30"/>
  <c r="J40" i="30"/>
  <c r="L39" i="29"/>
  <c r="H39" i="28"/>
  <c r="K39" i="28"/>
  <c r="L40" i="30"/>
  <c r="H39" i="29"/>
  <c r="I40" i="30"/>
  <c r="H61" i="31"/>
  <c r="K40" i="30"/>
  <c r="I39" i="28"/>
  <c r="M40" i="30"/>
  <c r="N39" i="29"/>
  <c r="K39" i="29"/>
  <c r="M39" i="28"/>
  <c r="K61" i="31"/>
  <c r="L39" i="28"/>
  <c r="N39" i="28"/>
  <c r="J39" i="28"/>
  <c r="A40" i="30" l="1"/>
  <c r="E40" i="30"/>
  <c r="C40" i="30"/>
  <c r="C39" i="29"/>
  <c r="F40" i="30"/>
  <c r="A39" i="28"/>
  <c r="A39" i="29"/>
  <c r="D40" i="30"/>
  <c r="F39" i="29"/>
  <c r="D39" i="29"/>
  <c r="C61" i="31"/>
  <c r="B40" i="30"/>
  <c r="B39" i="29"/>
  <c r="B39" i="28"/>
  <c r="E61" i="31"/>
  <c r="D39" i="28"/>
  <c r="D61" i="31"/>
  <c r="F39" i="28"/>
  <c r="F61" i="31"/>
  <c r="E39" i="29"/>
  <c r="E39" i="28"/>
  <c r="B61" i="31"/>
  <c r="C39" i="28"/>
  <c r="A61" i="31"/>
  <c r="G41" i="28"/>
  <c r="G42" i="30"/>
  <c r="G63" i="31"/>
  <c r="G41" i="29"/>
  <c r="J62" i="31"/>
  <c r="I40" i="28"/>
  <c r="H62" i="31"/>
  <c r="J41" i="30"/>
  <c r="L40" i="28"/>
  <c r="M40" i="28"/>
  <c r="I40" i="29"/>
  <c r="L40" i="29"/>
  <c r="N40" i="28"/>
  <c r="J40" i="28"/>
  <c r="K40" i="29"/>
  <c r="M62" i="31"/>
  <c r="K41" i="30"/>
  <c r="M40" i="29"/>
  <c r="N41" i="30"/>
  <c r="N62" i="31"/>
  <c r="L62" i="31"/>
  <c r="I41" i="30"/>
  <c r="M41" i="30"/>
  <c r="H40" i="28"/>
  <c r="K62" i="31"/>
  <c r="I62" i="31"/>
  <c r="K40" i="28"/>
  <c r="N40" i="29"/>
  <c r="L41" i="30"/>
  <c r="J40" i="29"/>
  <c r="H40" i="29"/>
  <c r="H41" i="30"/>
  <c r="F40" i="28" l="1"/>
  <c r="B40" i="29"/>
  <c r="D40" i="29"/>
  <c r="F62" i="31"/>
  <c r="D41" i="30"/>
  <c r="C62" i="31"/>
  <c r="A40" i="28"/>
  <c r="E40" i="28"/>
  <c r="B40" i="28"/>
  <c r="B41" i="30"/>
  <c r="F41" i="30"/>
  <c r="B62" i="31"/>
  <c r="E40" i="29"/>
  <c r="D62" i="31"/>
  <c r="D40" i="28"/>
  <c r="C40" i="29"/>
  <c r="A62" i="31"/>
  <c r="E62" i="31"/>
  <c r="E41" i="30"/>
  <c r="F40" i="29"/>
  <c r="A41" i="30"/>
  <c r="C40" i="28"/>
  <c r="A40" i="29"/>
  <c r="C41" i="30"/>
  <c r="G42" i="29"/>
  <c r="G43" i="30"/>
  <c r="G64" i="31"/>
  <c r="G42" i="28"/>
  <c r="J42" i="30"/>
  <c r="K63" i="31"/>
  <c r="L41" i="29"/>
  <c r="H41" i="29"/>
  <c r="N42" i="30"/>
  <c r="L41" i="28"/>
  <c r="K41" i="29"/>
  <c r="I63" i="31"/>
  <c r="N63" i="31"/>
  <c r="I41" i="28"/>
  <c r="L63" i="31"/>
  <c r="I41" i="29"/>
  <c r="N41" i="29"/>
  <c r="H42" i="30"/>
  <c r="J41" i="29"/>
  <c r="I42" i="30"/>
  <c r="L42" i="30"/>
  <c r="M42" i="30"/>
  <c r="K41" i="28"/>
  <c r="N41" i="28"/>
  <c r="K42" i="30"/>
  <c r="J41" i="28"/>
  <c r="M41" i="28"/>
  <c r="M63" i="31"/>
  <c r="H41" i="28"/>
  <c r="J63" i="31"/>
  <c r="H63" i="31"/>
  <c r="M41" i="29"/>
  <c r="D41" i="29" l="1"/>
  <c r="C41" i="28"/>
  <c r="F41" i="28"/>
  <c r="D42" i="30"/>
  <c r="C41" i="29"/>
  <c r="F63" i="31"/>
  <c r="C42" i="30"/>
  <c r="F42" i="30"/>
  <c r="A41" i="28"/>
  <c r="B41" i="29"/>
  <c r="E63" i="31"/>
  <c r="D41" i="28"/>
  <c r="B41" i="28"/>
  <c r="E41" i="29"/>
  <c r="A63" i="31"/>
  <c r="D63" i="31"/>
  <c r="C63" i="31"/>
  <c r="A41" i="29"/>
  <c r="E42" i="30"/>
  <c r="A42" i="30"/>
  <c r="B42" i="30"/>
  <c r="E41" i="28"/>
  <c r="B63" i="31"/>
  <c r="F41" i="29"/>
  <c r="G43" i="28"/>
  <c r="G65" i="31"/>
  <c r="G43" i="29"/>
  <c r="G44" i="30"/>
  <c r="N64" i="31"/>
  <c r="K42" i="28"/>
  <c r="M43" i="30"/>
  <c r="I43" i="30"/>
  <c r="K43" i="30"/>
  <c r="H42" i="28"/>
  <c r="M64" i="31"/>
  <c r="L64" i="31"/>
  <c r="J64" i="31"/>
  <c r="J42" i="29"/>
  <c r="M42" i="29"/>
  <c r="J43" i="30"/>
  <c r="H42" i="29"/>
  <c r="L42" i="29"/>
  <c r="H64" i="31"/>
  <c r="N43" i="30"/>
  <c r="N42" i="28"/>
  <c r="J42" i="28"/>
  <c r="M42" i="28"/>
  <c r="N42" i="29"/>
  <c r="H43" i="30"/>
  <c r="I42" i="29"/>
  <c r="L43" i="30"/>
  <c r="K64" i="31"/>
  <c r="L42" i="28"/>
  <c r="I64" i="31"/>
  <c r="I42" i="28"/>
  <c r="K42" i="29"/>
  <c r="B43" i="30" l="1"/>
  <c r="F43" i="30"/>
  <c r="E43" i="30"/>
  <c r="F42" i="28"/>
  <c r="E42" i="29"/>
  <c r="C64" i="31"/>
  <c r="F42" i="29"/>
  <c r="E64" i="31"/>
  <c r="A42" i="29"/>
  <c r="E42" i="28"/>
  <c r="C42" i="28"/>
  <c r="D43" i="30"/>
  <c r="A43" i="30"/>
  <c r="D42" i="29"/>
  <c r="D64" i="31"/>
  <c r="B42" i="28"/>
  <c r="A42" i="28"/>
  <c r="F64" i="31"/>
  <c r="B64" i="31"/>
  <c r="A64" i="31"/>
  <c r="C42" i="29"/>
  <c r="C43" i="30"/>
  <c r="B42" i="29"/>
  <c r="D42" i="28"/>
  <c r="G45" i="30"/>
  <c r="G44" i="29"/>
  <c r="G44" i="28"/>
  <c r="G66" i="31"/>
  <c r="M43" i="29"/>
  <c r="I43" i="29"/>
  <c r="J65" i="31"/>
  <c r="L43" i="29"/>
  <c r="N44" i="30"/>
  <c r="M65" i="31"/>
  <c r="J43" i="29"/>
  <c r="J44" i="30"/>
  <c r="I43" i="28"/>
  <c r="M44" i="30"/>
  <c r="N43" i="29"/>
  <c r="M43" i="28"/>
  <c r="K44" i="30"/>
  <c r="H43" i="28"/>
  <c r="N65" i="31"/>
  <c r="H43" i="29"/>
  <c r="L43" i="28"/>
  <c r="K43" i="29"/>
  <c r="I65" i="31"/>
  <c r="H44" i="30"/>
  <c r="K65" i="31"/>
  <c r="K43" i="28"/>
  <c r="I44" i="30"/>
  <c r="L65" i="31"/>
  <c r="N43" i="28"/>
  <c r="H65" i="31"/>
  <c r="L44" i="30"/>
  <c r="J43" i="28"/>
  <c r="F44" i="30" l="1"/>
  <c r="E44" i="30"/>
  <c r="F43" i="29"/>
  <c r="D44" i="30"/>
  <c r="C43" i="28"/>
  <c r="E43" i="29"/>
  <c r="D43" i="28"/>
  <c r="D43" i="29"/>
  <c r="A43" i="28"/>
  <c r="B44" i="30"/>
  <c r="B65" i="31"/>
  <c r="A44" i="30"/>
  <c r="D65" i="31"/>
  <c r="A65" i="31"/>
  <c r="B43" i="28"/>
  <c r="C44" i="30"/>
  <c r="E65" i="31"/>
  <c r="C43" i="29"/>
  <c r="C65" i="31"/>
  <c r="B43" i="29"/>
  <c r="A43" i="29"/>
  <c r="F43" i="28"/>
  <c r="F65" i="31"/>
  <c r="E43" i="28"/>
  <c r="G45" i="28"/>
  <c r="G67" i="31"/>
  <c r="G45" i="29"/>
  <c r="G46" i="30"/>
  <c r="K44" i="28"/>
  <c r="K44" i="29"/>
  <c r="M45" i="30"/>
  <c r="J44" i="29"/>
  <c r="N44" i="29"/>
  <c r="H45" i="30"/>
  <c r="L45" i="30"/>
  <c r="N44" i="28"/>
  <c r="H44" i="28"/>
  <c r="I44" i="28"/>
  <c r="H44" i="29"/>
  <c r="K66" i="31"/>
  <c r="I66" i="31"/>
  <c r="M66" i="31"/>
  <c r="M44" i="28"/>
  <c r="J45" i="30"/>
  <c r="I44" i="29"/>
  <c r="K45" i="30"/>
  <c r="I45" i="30"/>
  <c r="N66" i="31"/>
  <c r="L66" i="31"/>
  <c r="H66" i="31"/>
  <c r="L44" i="29"/>
  <c r="J66" i="31"/>
  <c r="J44" i="28"/>
  <c r="N45" i="30"/>
  <c r="M44" i="29"/>
  <c r="L44" i="28"/>
  <c r="A44" i="29" l="1"/>
  <c r="B66" i="31"/>
  <c r="E44" i="29"/>
  <c r="E66" i="31"/>
  <c r="B44" i="29"/>
  <c r="C66" i="31"/>
  <c r="D44" i="29"/>
  <c r="E45" i="30"/>
  <c r="C44" i="29"/>
  <c r="C44" i="28"/>
  <c r="A44" i="28"/>
  <c r="D44" i="28"/>
  <c r="F44" i="29"/>
  <c r="E44" i="28"/>
  <c r="A66" i="31"/>
  <c r="C45" i="30"/>
  <c r="B44" i="28"/>
  <c r="F44" i="28"/>
  <c r="D45" i="30"/>
  <c r="F66" i="31"/>
  <c r="B45" i="30"/>
  <c r="F45" i="30"/>
  <c r="A45" i="30"/>
  <c r="D66" i="31"/>
  <c r="G46" i="29"/>
  <c r="G47" i="30"/>
  <c r="G68" i="31"/>
  <c r="G46" i="28"/>
  <c r="N45" i="29"/>
  <c r="L45" i="29"/>
  <c r="J46" i="30"/>
  <c r="H45" i="28"/>
  <c r="H46" i="30"/>
  <c r="J45" i="28"/>
  <c r="I45" i="29"/>
  <c r="I45" i="28"/>
  <c r="M46" i="30"/>
  <c r="L45" i="28"/>
  <c r="N46" i="30"/>
  <c r="M45" i="29"/>
  <c r="I67" i="31"/>
  <c r="M67" i="31"/>
  <c r="J45" i="29"/>
  <c r="K46" i="30"/>
  <c r="I46" i="30"/>
  <c r="K45" i="28"/>
  <c r="L46" i="30"/>
  <c r="K45" i="29"/>
  <c r="J67" i="31"/>
  <c r="N67" i="31"/>
  <c r="L67" i="31"/>
  <c r="H45" i="29"/>
  <c r="H67" i="31"/>
  <c r="N45" i="28"/>
  <c r="M45" i="28"/>
  <c r="K67" i="31"/>
  <c r="B45" i="29" l="1"/>
  <c r="E45" i="28"/>
  <c r="D46" i="30"/>
  <c r="F46" i="30"/>
  <c r="A67" i="31"/>
  <c r="C45" i="29"/>
  <c r="B46" i="30"/>
  <c r="E45" i="29"/>
  <c r="E67" i="31"/>
  <c r="F45" i="28"/>
  <c r="F67" i="31"/>
  <c r="D67" i="31"/>
  <c r="A45" i="28"/>
  <c r="B45" i="28"/>
  <c r="A45" i="29"/>
  <c r="D45" i="28"/>
  <c r="C67" i="31"/>
  <c r="F45" i="29"/>
  <c r="B67" i="31"/>
  <c r="E46" i="30"/>
  <c r="C46" i="30"/>
  <c r="A46" i="30"/>
  <c r="D45" i="29"/>
  <c r="C45" i="28"/>
  <c r="G48" i="30"/>
  <c r="G69" i="31"/>
  <c r="G47" i="29"/>
  <c r="G47" i="28"/>
  <c r="I47" i="30"/>
  <c r="I68" i="31"/>
  <c r="N47" i="30"/>
  <c r="J46" i="29"/>
  <c r="N46" i="28"/>
  <c r="N46" i="29"/>
  <c r="M46" i="29"/>
  <c r="L46" i="28"/>
  <c r="K68" i="31"/>
  <c r="K46" i="28"/>
  <c r="M47" i="30"/>
  <c r="J46" i="28"/>
  <c r="K46" i="29"/>
  <c r="H47" i="30"/>
  <c r="H46" i="28"/>
  <c r="L68" i="31"/>
  <c r="J47" i="30"/>
  <c r="M46" i="28"/>
  <c r="L47" i="30"/>
  <c r="L46" i="29"/>
  <c r="I46" i="28"/>
  <c r="J68" i="31"/>
  <c r="M68" i="31"/>
  <c r="H46" i="29"/>
  <c r="H68" i="31"/>
  <c r="I46" i="29"/>
  <c r="N68" i="31"/>
  <c r="K47" i="30"/>
  <c r="B68" i="31" l="1"/>
  <c r="F46" i="29"/>
  <c r="C68" i="31"/>
  <c r="A46" i="29"/>
  <c r="D68" i="31"/>
  <c r="C46" i="29"/>
  <c r="B47" i="30"/>
  <c r="D46" i="28"/>
  <c r="E46" i="28"/>
  <c r="E46" i="29"/>
  <c r="A47" i="30"/>
  <c r="D46" i="29"/>
  <c r="C47" i="30"/>
  <c r="E68" i="31"/>
  <c r="E47" i="30"/>
  <c r="C46" i="28"/>
  <c r="F68" i="31"/>
  <c r="D47" i="30"/>
  <c r="F46" i="28"/>
  <c r="B46" i="28"/>
  <c r="F47" i="30"/>
  <c r="A46" i="28"/>
  <c r="B46" i="29"/>
  <c r="A68" i="31"/>
  <c r="G48" i="29"/>
  <c r="G70" i="31"/>
  <c r="G49" i="30"/>
  <c r="G48" i="28"/>
  <c r="N69" i="31"/>
  <c r="M69" i="31"/>
  <c r="J48" i="30"/>
  <c r="M47" i="28"/>
  <c r="H69" i="31"/>
  <c r="J69" i="31"/>
  <c r="I48" i="30"/>
  <c r="L69" i="31"/>
  <c r="I47" i="29"/>
  <c r="N47" i="29"/>
  <c r="J47" i="29"/>
  <c r="K47" i="29"/>
  <c r="H47" i="29"/>
  <c r="I69" i="31"/>
  <c r="K47" i="28"/>
  <c r="J47" i="28"/>
  <c r="L47" i="28"/>
  <c r="L47" i="29"/>
  <c r="M47" i="29"/>
  <c r="L48" i="30"/>
  <c r="I47" i="28"/>
  <c r="H47" i="28"/>
  <c r="N47" i="28"/>
  <c r="M48" i="30"/>
  <c r="H48" i="30"/>
  <c r="N48" i="30"/>
  <c r="K48" i="30"/>
  <c r="K69" i="31"/>
  <c r="E69" i="31" l="1"/>
  <c r="C48" i="30"/>
  <c r="C69" i="31"/>
  <c r="F48" i="30"/>
  <c r="B69" i="31"/>
  <c r="E47" i="28"/>
  <c r="D69" i="31"/>
  <c r="E48" i="30"/>
  <c r="D48" i="30"/>
  <c r="A69" i="31"/>
  <c r="F47" i="29"/>
  <c r="A47" i="28"/>
  <c r="C47" i="29"/>
  <c r="A48" i="30"/>
  <c r="D47" i="28"/>
  <c r="B47" i="29"/>
  <c r="B47" i="28"/>
  <c r="A47" i="29"/>
  <c r="B48" i="30"/>
  <c r="F47" i="28"/>
  <c r="F69" i="31"/>
  <c r="E47" i="29"/>
  <c r="C47" i="28"/>
  <c r="D47" i="29"/>
  <c r="G49" i="28"/>
  <c r="G50" i="30"/>
  <c r="G49" i="29"/>
  <c r="I48" i="29"/>
  <c r="N48" i="28"/>
  <c r="I48" i="28"/>
  <c r="H49" i="30"/>
  <c r="K48" i="28"/>
  <c r="K48" i="29"/>
  <c r="L49" i="30"/>
  <c r="N70" i="31"/>
  <c r="N49" i="30"/>
  <c r="K70" i="31"/>
  <c r="L48" i="29"/>
  <c r="L70" i="31"/>
  <c r="M70" i="31"/>
  <c r="H70" i="31"/>
  <c r="J70" i="31"/>
  <c r="J49" i="30"/>
  <c r="K49" i="30"/>
  <c r="L48" i="28"/>
  <c r="M48" i="28"/>
  <c r="M49" i="30"/>
  <c r="N48" i="29"/>
  <c r="I70" i="31"/>
  <c r="H48" i="28"/>
  <c r="I49" i="30"/>
  <c r="J48" i="28"/>
  <c r="H48" i="29"/>
  <c r="J48" i="29"/>
  <c r="M48" i="29"/>
  <c r="D70" i="31" l="1"/>
  <c r="C70" i="31"/>
  <c r="E70" i="31"/>
  <c r="A49" i="30"/>
  <c r="B48" i="28"/>
  <c r="D48" i="29"/>
  <c r="D49" i="30"/>
  <c r="F70" i="31"/>
  <c r="C48" i="29"/>
  <c r="F48" i="28"/>
  <c r="A48" i="28"/>
  <c r="A48" i="29"/>
  <c r="E48" i="29"/>
  <c r="C49" i="30"/>
  <c r="F48" i="29"/>
  <c r="B49" i="30"/>
  <c r="B70" i="31"/>
  <c r="D48" i="28"/>
  <c r="B48" i="29"/>
  <c r="E48" i="28"/>
  <c r="E49" i="30"/>
  <c r="F49" i="30"/>
  <c r="A70" i="31"/>
  <c r="C48" i="28"/>
  <c r="G51" i="30"/>
  <c r="G50" i="29"/>
  <c r="G50" i="28"/>
  <c r="J49" i="29"/>
  <c r="L49" i="28"/>
  <c r="M50" i="30"/>
  <c r="H49" i="28"/>
  <c r="J50" i="30"/>
  <c r="K50" i="30"/>
  <c r="I49" i="28"/>
  <c r="I50" i="30"/>
  <c r="K49" i="28"/>
  <c r="N50" i="30"/>
  <c r="N49" i="29"/>
  <c r="H49" i="29"/>
  <c r="H50" i="30"/>
  <c r="K49" i="29"/>
  <c r="L49" i="29"/>
  <c r="J49" i="28"/>
  <c r="M49" i="29"/>
  <c r="L50" i="30"/>
  <c r="I49" i="29"/>
  <c r="M49" i="28"/>
  <c r="N49" i="28"/>
  <c r="B49" i="29" l="1"/>
  <c r="F49" i="28"/>
  <c r="A49" i="28"/>
  <c r="C49" i="29"/>
  <c r="E49" i="28"/>
  <c r="A49" i="29"/>
  <c r="C49" i="28"/>
  <c r="B49" i="28"/>
  <c r="B50" i="30"/>
  <c r="D50" i="30"/>
  <c r="A50" i="30"/>
  <c r="C50" i="30"/>
  <c r="F50" i="30"/>
  <c r="D49" i="29"/>
  <c r="D49" i="28"/>
  <c r="E49" i="29"/>
  <c r="F49" i="29"/>
  <c r="E50" i="30"/>
  <c r="G51" i="29"/>
  <c r="G51" i="28"/>
  <c r="G52" i="30"/>
  <c r="L50" i="29"/>
  <c r="K50" i="28"/>
  <c r="M50" i="28"/>
  <c r="I51" i="30"/>
  <c r="K51" i="30"/>
  <c r="N50" i="29"/>
  <c r="M50" i="29"/>
  <c r="N51" i="30"/>
  <c r="H50" i="28"/>
  <c r="H51" i="30"/>
  <c r="J50" i="28"/>
  <c r="L50" i="28"/>
  <c r="L51" i="30"/>
  <c r="M51" i="30"/>
  <c r="J50" i="29"/>
  <c r="H50" i="29"/>
  <c r="I50" i="28"/>
  <c r="N50" i="28"/>
  <c r="K50" i="29"/>
  <c r="J51" i="30"/>
  <c r="I50" i="29"/>
  <c r="C50" i="28" l="1"/>
  <c r="E50" i="29"/>
  <c r="B50" i="28"/>
  <c r="F50" i="29"/>
  <c r="A50" i="29"/>
  <c r="D50" i="28"/>
  <c r="E51" i="30"/>
  <c r="A50" i="28"/>
  <c r="B51" i="30"/>
  <c r="E50" i="28"/>
  <c r="D50" i="29"/>
  <c r="F51" i="30"/>
  <c r="D51" i="30"/>
  <c r="F50" i="28"/>
  <c r="C51" i="30"/>
  <c r="B50" i="29"/>
  <c r="A51" i="30"/>
  <c r="C50" i="29"/>
  <c r="G52" i="29"/>
  <c r="G53" i="30"/>
  <c r="G52" i="28"/>
  <c r="K51" i="29"/>
  <c r="N51" i="28"/>
  <c r="N51" i="29"/>
  <c r="I51" i="29"/>
  <c r="I52" i="30"/>
  <c r="L52" i="30"/>
  <c r="J52" i="30"/>
  <c r="K52" i="30"/>
  <c r="M52" i="30"/>
  <c r="H51" i="28"/>
  <c r="M51" i="29"/>
  <c r="J51" i="28"/>
  <c r="L51" i="29"/>
  <c r="M51" i="28"/>
  <c r="H51" i="29"/>
  <c r="J51" i="29"/>
  <c r="N52" i="30"/>
  <c r="K51" i="28"/>
  <c r="H52" i="30"/>
  <c r="I51" i="28"/>
  <c r="L51" i="28"/>
  <c r="B51" i="28" l="1"/>
  <c r="A51" i="28"/>
  <c r="D51" i="28"/>
  <c r="E51" i="29"/>
  <c r="D51" i="29"/>
  <c r="C52" i="30"/>
  <c r="F51" i="28"/>
  <c r="A52" i="30"/>
  <c r="B51" i="29"/>
  <c r="F52" i="30"/>
  <c r="F51" i="29"/>
  <c r="D52" i="30"/>
  <c r="C51" i="29"/>
  <c r="B52" i="30"/>
  <c r="C51" i="28"/>
  <c r="E51" i="28"/>
  <c r="E52" i="30"/>
  <c r="A51" i="29"/>
  <c r="G53" i="28"/>
  <c r="G53" i="29"/>
  <c r="G54" i="30"/>
  <c r="H52" i="28"/>
  <c r="L52" i="29"/>
  <c r="M53" i="30"/>
  <c r="M52" i="28"/>
  <c r="I52" i="29"/>
  <c r="I52" i="28"/>
  <c r="K52" i="28"/>
  <c r="N52" i="29"/>
  <c r="K53" i="30"/>
  <c r="I53" i="30"/>
  <c r="J52" i="28"/>
  <c r="L53" i="30"/>
  <c r="J53" i="30"/>
  <c r="J52" i="29"/>
  <c r="M52" i="29"/>
  <c r="H52" i="29"/>
  <c r="H53" i="30"/>
  <c r="N53" i="30"/>
  <c r="L52" i="28"/>
  <c r="N52" i="28"/>
  <c r="K52" i="29"/>
  <c r="A52" i="29" l="1"/>
  <c r="A52" i="28"/>
  <c r="F52" i="28"/>
  <c r="C53" i="30"/>
  <c r="E52" i="28"/>
  <c r="C52" i="29"/>
  <c r="D52" i="28"/>
  <c r="D52" i="29"/>
  <c r="B52" i="28"/>
  <c r="D53" i="30"/>
  <c r="C52" i="28"/>
  <c r="E52" i="29"/>
  <c r="E53" i="30"/>
  <c r="A53" i="30"/>
  <c r="F52" i="29"/>
  <c r="F53" i="30"/>
  <c r="B52" i="29"/>
  <c r="B53" i="30"/>
  <c r="G55" i="30"/>
  <c r="G54" i="28"/>
  <c r="G54" i="29"/>
  <c r="J54" i="30"/>
  <c r="L53" i="28"/>
  <c r="H53" i="28"/>
  <c r="J53" i="28"/>
  <c r="K53" i="28"/>
  <c r="N54" i="30"/>
  <c r="H53" i="29"/>
  <c r="M53" i="28"/>
  <c r="K54" i="30"/>
  <c r="J53" i="29"/>
  <c r="M53" i="29"/>
  <c r="K53" i="29"/>
  <c r="I53" i="29"/>
  <c r="N53" i="29"/>
  <c r="N53" i="28"/>
  <c r="H54" i="30"/>
  <c r="I54" i="30"/>
  <c r="I53" i="28"/>
  <c r="L53" i="29"/>
  <c r="M54" i="30"/>
  <c r="L54" i="30"/>
  <c r="C53" i="29" l="1"/>
  <c r="B53" i="29"/>
  <c r="F53" i="29"/>
  <c r="C54" i="30"/>
  <c r="B54" i="30"/>
  <c r="A54" i="30"/>
  <c r="F54" i="30"/>
  <c r="E53" i="28"/>
  <c r="D53" i="28"/>
  <c r="C53" i="28"/>
  <c r="A53" i="29"/>
  <c r="E53" i="29"/>
  <c r="B53" i="28"/>
  <c r="E54" i="30"/>
  <c r="F53" i="28"/>
  <c r="D54" i="30"/>
  <c r="D53" i="29"/>
  <c r="A53" i="28"/>
  <c r="G55" i="29"/>
  <c r="G55" i="28"/>
  <c r="G56" i="30"/>
  <c r="L55" i="30"/>
  <c r="K54" i="28"/>
  <c r="H55" i="30"/>
  <c r="I54" i="29"/>
  <c r="L54" i="29"/>
  <c r="N54" i="28"/>
  <c r="I54" i="28"/>
  <c r="J54" i="28"/>
  <c r="K55" i="30"/>
  <c r="I55" i="30"/>
  <c r="M54" i="29"/>
  <c r="M55" i="30"/>
  <c r="K54" i="29"/>
  <c r="H54" i="28"/>
  <c r="L54" i="28"/>
  <c r="J54" i="29"/>
  <c r="J55" i="30"/>
  <c r="N54" i="29"/>
  <c r="N55" i="30"/>
  <c r="H54" i="29"/>
  <c r="M54" i="28"/>
  <c r="D55" i="30" l="1"/>
  <c r="C54" i="29"/>
  <c r="D54" i="28"/>
  <c r="A54" i="29"/>
  <c r="E55" i="30"/>
  <c r="F54" i="29"/>
  <c r="C54" i="28"/>
  <c r="D54" i="29"/>
  <c r="B54" i="28"/>
  <c r="E54" i="29"/>
  <c r="F54" i="28"/>
  <c r="C55" i="30"/>
  <c r="A54" i="28"/>
  <c r="E54" i="28"/>
  <c r="A55" i="30"/>
  <c r="B54" i="29"/>
  <c r="F55" i="30"/>
  <c r="B55" i="30"/>
  <c r="G57" i="30"/>
  <c r="G56" i="28"/>
  <c r="G56" i="29"/>
  <c r="L55" i="29"/>
  <c r="N56" i="30"/>
  <c r="I55" i="29"/>
  <c r="L56" i="30"/>
  <c r="H56" i="30"/>
  <c r="N55" i="28"/>
  <c r="K56" i="30"/>
  <c r="M56" i="30"/>
  <c r="N55" i="29"/>
  <c r="H55" i="28"/>
  <c r="M55" i="28"/>
  <c r="I56" i="30"/>
  <c r="J56" i="30"/>
  <c r="K55" i="28"/>
  <c r="L55" i="28"/>
  <c r="K55" i="29"/>
  <c r="M55" i="29"/>
  <c r="I55" i="28"/>
  <c r="J55" i="29"/>
  <c r="H55" i="29"/>
  <c r="J55" i="28"/>
  <c r="D55" i="28" l="1"/>
  <c r="B55" i="29"/>
  <c r="C55" i="29"/>
  <c r="C56" i="30"/>
  <c r="B56" i="30"/>
  <c r="F55" i="28"/>
  <c r="E55" i="29"/>
  <c r="A56" i="30"/>
  <c r="D55" i="29"/>
  <c r="E55" i="28"/>
  <c r="E56" i="30"/>
  <c r="C55" i="28"/>
  <c r="F55" i="29"/>
  <c r="D56" i="30"/>
  <c r="A55" i="28"/>
  <c r="F56" i="30"/>
  <c r="B55" i="28"/>
  <c r="A55" i="29"/>
  <c r="G57" i="28"/>
  <c r="G58" i="30"/>
  <c r="G57" i="29"/>
  <c r="H57" i="30"/>
  <c r="I56" i="29"/>
  <c r="I56" i="28"/>
  <c r="K56" i="28"/>
  <c r="L56" i="28"/>
  <c r="L57" i="30"/>
  <c r="K57" i="30"/>
  <c r="I57" i="30"/>
  <c r="H56" i="28"/>
  <c r="J56" i="28"/>
  <c r="J56" i="29"/>
  <c r="M57" i="30"/>
  <c r="H56" i="29"/>
  <c r="N56" i="29"/>
  <c r="N56" i="28"/>
  <c r="L56" i="29"/>
  <c r="M56" i="28"/>
  <c r="K56" i="29"/>
  <c r="N57" i="30"/>
  <c r="J57" i="30"/>
  <c r="M56" i="29"/>
  <c r="B56" i="29" l="1"/>
  <c r="F56" i="29"/>
  <c r="D56" i="29"/>
  <c r="C56" i="29"/>
  <c r="B56" i="28"/>
  <c r="A56" i="28"/>
  <c r="C57" i="30"/>
  <c r="B57" i="30"/>
  <c r="E56" i="29"/>
  <c r="F56" i="28"/>
  <c r="C56" i="28"/>
  <c r="F57" i="30"/>
  <c r="E56" i="28"/>
  <c r="D57" i="30"/>
  <c r="A57" i="30"/>
  <c r="A56" i="29"/>
  <c r="D56" i="28"/>
  <c r="E57" i="30"/>
  <c r="G58" i="29"/>
  <c r="G58" i="28"/>
  <c r="G59" i="30"/>
  <c r="H57" i="29"/>
  <c r="L57" i="29"/>
  <c r="I57" i="28"/>
  <c r="H57" i="28"/>
  <c r="N58" i="30"/>
  <c r="N57" i="29"/>
  <c r="K58" i="30"/>
  <c r="J57" i="29"/>
  <c r="M58" i="30"/>
  <c r="N57" i="28"/>
  <c r="L58" i="30"/>
  <c r="I57" i="29"/>
  <c r="J58" i="30"/>
  <c r="I58" i="30"/>
  <c r="M57" i="29"/>
  <c r="K57" i="29"/>
  <c r="J57" i="28"/>
  <c r="L57" i="28"/>
  <c r="K57" i="28"/>
  <c r="M57" i="28"/>
  <c r="H58" i="30"/>
  <c r="F57" i="29" l="1"/>
  <c r="E58" i="30"/>
  <c r="B57" i="29"/>
  <c r="F57" i="28"/>
  <c r="C58" i="30"/>
  <c r="F58" i="30"/>
  <c r="A58" i="30"/>
  <c r="D57" i="29"/>
  <c r="E57" i="28"/>
  <c r="C57" i="29"/>
  <c r="B58" i="30"/>
  <c r="D58" i="30"/>
  <c r="A57" i="29"/>
  <c r="D57" i="28"/>
  <c r="E57" i="29"/>
  <c r="C57" i="28"/>
  <c r="B57" i="28"/>
  <c r="A57" i="28"/>
  <c r="G59" i="29"/>
  <c r="G59" i="28"/>
  <c r="G60" i="30"/>
  <c r="N58" i="29"/>
  <c r="N59" i="30"/>
  <c r="M58" i="28"/>
  <c r="K59" i="30"/>
  <c r="K58" i="29"/>
  <c r="M58" i="29"/>
  <c r="M59" i="30"/>
  <c r="L58" i="28"/>
  <c r="H58" i="29"/>
  <c r="N58" i="28"/>
  <c r="I58" i="28"/>
  <c r="J58" i="29"/>
  <c r="J59" i="30"/>
  <c r="H59" i="30"/>
  <c r="H58" i="28"/>
  <c r="L59" i="30"/>
  <c r="I59" i="30"/>
  <c r="I58" i="29"/>
  <c r="L58" i="29"/>
  <c r="J58" i="28"/>
  <c r="K58" i="28"/>
  <c r="C59" i="30" l="1"/>
  <c r="F58" i="29"/>
  <c r="E58" i="29"/>
  <c r="F59" i="30"/>
  <c r="D59" i="30"/>
  <c r="E59" i="30"/>
  <c r="B58" i="28"/>
  <c r="A58" i="29"/>
  <c r="F58" i="28"/>
  <c r="C58" i="29"/>
  <c r="E58" i="28"/>
  <c r="D58" i="28"/>
  <c r="A58" i="28"/>
  <c r="C58" i="28"/>
  <c r="A59" i="30"/>
  <c r="B59" i="30"/>
  <c r="B58" i="29"/>
  <c r="D58" i="29"/>
  <c r="G60" i="29"/>
  <c r="G60" i="28"/>
  <c r="G61" i="30"/>
  <c r="N59" i="29"/>
  <c r="K59" i="29"/>
  <c r="H60" i="30"/>
  <c r="N60" i="30"/>
  <c r="L59" i="28"/>
  <c r="M60" i="30"/>
  <c r="I60" i="30"/>
  <c r="N59" i="28"/>
  <c r="H59" i="29"/>
  <c r="M59" i="28"/>
  <c r="L60" i="30"/>
  <c r="K60" i="30"/>
  <c r="I59" i="28"/>
  <c r="J60" i="30"/>
  <c r="L59" i="29"/>
  <c r="M59" i="29"/>
  <c r="H59" i="28"/>
  <c r="J59" i="28"/>
  <c r="J59" i="29"/>
  <c r="I59" i="29"/>
  <c r="K59" i="28"/>
  <c r="E60" i="30" l="1"/>
  <c r="F59" i="29"/>
  <c r="A59" i="29"/>
  <c r="A59" i="28"/>
  <c r="D59" i="28"/>
  <c r="B59" i="29"/>
  <c r="F60" i="30"/>
  <c r="B59" i="28"/>
  <c r="C59" i="29"/>
  <c r="E59" i="28"/>
  <c r="F59" i="28"/>
  <c r="A60" i="30"/>
  <c r="C59" i="28"/>
  <c r="C60" i="30"/>
  <c r="B60" i="30"/>
  <c r="D59" i="29"/>
  <c r="D60" i="30"/>
  <c r="E59" i="29"/>
  <c r="G61" i="29"/>
  <c r="G62" i="30"/>
  <c r="G61" i="28"/>
  <c r="J61" i="30"/>
  <c r="I61" i="30"/>
  <c r="K60" i="29"/>
  <c r="J60" i="29"/>
  <c r="J60" i="28"/>
  <c r="N60" i="29"/>
  <c r="L60" i="28"/>
  <c r="H60" i="28"/>
  <c r="H60" i="29"/>
  <c r="N61" i="30"/>
  <c r="I60" i="29"/>
  <c r="I60" i="28"/>
  <c r="M60" i="29"/>
  <c r="H61" i="30"/>
  <c r="K61" i="30"/>
  <c r="L60" i="29"/>
  <c r="M61" i="30"/>
  <c r="L61" i="30"/>
  <c r="M60" i="28"/>
  <c r="K60" i="28"/>
  <c r="N60" i="28"/>
  <c r="E60" i="28" l="1"/>
  <c r="F60" i="28"/>
  <c r="D60" i="29"/>
  <c r="D60" i="28"/>
  <c r="C60" i="29"/>
  <c r="A60" i="28"/>
  <c r="D61" i="30"/>
  <c r="E60" i="29"/>
  <c r="A61" i="30"/>
  <c r="A60" i="29"/>
  <c r="B61" i="30"/>
  <c r="C60" i="28"/>
  <c r="F61" i="30"/>
  <c r="C61" i="30"/>
  <c r="B60" i="29"/>
  <c r="E61" i="30"/>
  <c r="B60" i="28"/>
  <c r="F60" i="29"/>
  <c r="G63" i="30"/>
  <c r="G62" i="28"/>
  <c r="G62" i="29"/>
  <c r="N62" i="30"/>
  <c r="I61" i="29"/>
  <c r="K61" i="29"/>
  <c r="L61" i="29"/>
  <c r="N61" i="28"/>
  <c r="H62" i="30"/>
  <c r="I61" i="28"/>
  <c r="L61" i="28"/>
  <c r="H61" i="29"/>
  <c r="L62" i="30"/>
  <c r="M61" i="28"/>
  <c r="K61" i="28"/>
  <c r="K62" i="30"/>
  <c r="J62" i="30"/>
  <c r="M62" i="30"/>
  <c r="H61" i="28"/>
  <c r="J61" i="28"/>
  <c r="I62" i="30"/>
  <c r="N61" i="29"/>
  <c r="M61" i="29"/>
  <c r="J61" i="29"/>
  <c r="B61" i="28" l="1"/>
  <c r="B61" i="29"/>
  <c r="A62" i="30"/>
  <c r="A61" i="29"/>
  <c r="D62" i="30"/>
  <c r="E62" i="30"/>
  <c r="F61" i="28"/>
  <c r="A61" i="28"/>
  <c r="F62" i="30"/>
  <c r="E61" i="28"/>
  <c r="B62" i="30"/>
  <c r="D61" i="28"/>
  <c r="C62" i="30"/>
  <c r="C61" i="28"/>
  <c r="E61" i="29"/>
  <c r="F61" i="29"/>
  <c r="C61" i="29"/>
  <c r="D61" i="29"/>
  <c r="G63" i="29"/>
  <c r="G63" i="28"/>
  <c r="G64" i="30"/>
  <c r="H62" i="29"/>
  <c r="N62" i="28"/>
  <c r="L62" i="28"/>
  <c r="M62" i="28"/>
  <c r="M62" i="29"/>
  <c r="H63" i="30"/>
  <c r="I63" i="30"/>
  <c r="J62" i="29"/>
  <c r="K62" i="28"/>
  <c r="K63" i="30"/>
  <c r="K62" i="29"/>
  <c r="N63" i="30"/>
  <c r="J63" i="30"/>
  <c r="I62" i="29"/>
  <c r="J62" i="28"/>
  <c r="L63" i="30"/>
  <c r="H62" i="28"/>
  <c r="N62" i="29"/>
  <c r="I62" i="28"/>
  <c r="M63" i="30"/>
  <c r="L62" i="29"/>
  <c r="A63" i="30" l="1"/>
  <c r="E62" i="28"/>
  <c r="F62" i="29"/>
  <c r="B62" i="29"/>
  <c r="C62" i="29"/>
  <c r="F63" i="30"/>
  <c r="F62" i="28"/>
  <c r="A62" i="28"/>
  <c r="A62" i="29"/>
  <c r="D62" i="28"/>
  <c r="B62" i="28"/>
  <c r="B63" i="30"/>
  <c r="C62" i="28"/>
  <c r="C63" i="30"/>
  <c r="E63" i="30"/>
  <c r="D62" i="29"/>
  <c r="D63" i="30"/>
  <c r="E62" i="29"/>
  <c r="G64" i="29"/>
  <c r="G65" i="30"/>
  <c r="G64" i="28"/>
  <c r="L63" i="29"/>
  <c r="H64" i="30"/>
  <c r="L63" i="28"/>
  <c r="K64" i="30"/>
  <c r="N63" i="29"/>
  <c r="N63" i="28"/>
  <c r="J64" i="30"/>
  <c r="M64" i="30"/>
  <c r="H63" i="28"/>
  <c r="H63" i="29"/>
  <c r="I64" i="30"/>
  <c r="M63" i="29"/>
  <c r="K63" i="29"/>
  <c r="N64" i="30"/>
  <c r="I63" i="29"/>
  <c r="M63" i="28"/>
  <c r="J63" i="28"/>
  <c r="K63" i="28"/>
  <c r="I63" i="28"/>
  <c r="L64" i="30"/>
  <c r="J63" i="29"/>
  <c r="D64" i="30" l="1"/>
  <c r="A63" i="29"/>
  <c r="E63" i="29"/>
  <c r="B63" i="29"/>
  <c r="B64" i="30"/>
  <c r="F63" i="28"/>
  <c r="D63" i="28"/>
  <c r="A63" i="28"/>
  <c r="A64" i="30"/>
  <c r="C63" i="29"/>
  <c r="E64" i="30"/>
  <c r="F64" i="30"/>
  <c r="B63" i="28"/>
  <c r="E63" i="28"/>
  <c r="C63" i="28"/>
  <c r="D63" i="29"/>
  <c r="C64" i="30"/>
  <c r="F63" i="29"/>
  <c r="G65" i="28"/>
  <c r="G66" i="30"/>
  <c r="G65" i="29"/>
  <c r="L64" i="29"/>
  <c r="K64" i="28"/>
  <c r="L64" i="28"/>
  <c r="I65" i="30"/>
  <c r="N64" i="29"/>
  <c r="I64" i="28"/>
  <c r="N65" i="30"/>
  <c r="K64" i="29"/>
  <c r="M64" i="28"/>
  <c r="M64" i="29"/>
  <c r="J64" i="29"/>
  <c r="I64" i="29"/>
  <c r="H64" i="29"/>
  <c r="H64" i="28"/>
  <c r="J65" i="30"/>
  <c r="L65" i="30"/>
  <c r="J64" i="28"/>
  <c r="K65" i="30"/>
  <c r="N64" i="28"/>
  <c r="H65" i="30"/>
  <c r="M65" i="30"/>
  <c r="A65" i="30" l="1"/>
  <c r="D64" i="28"/>
  <c r="F64" i="28"/>
  <c r="E65" i="30"/>
  <c r="B65" i="30"/>
  <c r="C64" i="28"/>
  <c r="C65" i="30"/>
  <c r="B64" i="28"/>
  <c r="A64" i="29"/>
  <c r="C64" i="29"/>
  <c r="F64" i="29"/>
  <c r="D64" i="29"/>
  <c r="F65" i="30"/>
  <c r="E64" i="28"/>
  <c r="E64" i="29"/>
  <c r="D65" i="30"/>
  <c r="B64" i="29"/>
  <c r="A64" i="28"/>
  <c r="G66" i="29"/>
  <c r="G66" i="28"/>
  <c r="G67" i="30"/>
  <c r="J66" i="30"/>
  <c r="I66" i="30"/>
  <c r="H65" i="28"/>
  <c r="K65" i="29"/>
  <c r="K65" i="28"/>
  <c r="N66" i="30"/>
  <c r="M65" i="28"/>
  <c r="N65" i="29"/>
  <c r="L65" i="28"/>
  <c r="H66" i="30"/>
  <c r="N65" i="28"/>
  <c r="J65" i="28"/>
  <c r="L65" i="29"/>
  <c r="J65" i="29"/>
  <c r="I65" i="29"/>
  <c r="L66" i="30"/>
  <c r="I65" i="28"/>
  <c r="M66" i="30"/>
  <c r="H65" i="29"/>
  <c r="K66" i="30"/>
  <c r="M65" i="29"/>
  <c r="A66" i="30" l="1"/>
  <c r="E66" i="30"/>
  <c r="C66" i="30"/>
  <c r="F65" i="29"/>
  <c r="A65" i="29"/>
  <c r="A65" i="28"/>
  <c r="B65" i="29"/>
  <c r="F65" i="28"/>
  <c r="E65" i="29"/>
  <c r="B65" i="28"/>
  <c r="C65" i="29"/>
  <c r="C65" i="28"/>
  <c r="D65" i="28"/>
  <c r="E65" i="28"/>
  <c r="D66" i="30"/>
  <c r="F66" i="30"/>
  <c r="D65" i="29"/>
  <c r="B66" i="30"/>
  <c r="G67" i="29"/>
  <c r="G67" i="28"/>
  <c r="G68" i="30"/>
  <c r="L66" i="28"/>
  <c r="J67" i="30"/>
  <c r="M67" i="30"/>
  <c r="H66" i="28"/>
  <c r="N67" i="30"/>
  <c r="M66" i="28"/>
  <c r="L67" i="30"/>
  <c r="K67" i="30"/>
  <c r="L66" i="29"/>
  <c r="K66" i="28"/>
  <c r="J66" i="29"/>
  <c r="I66" i="28"/>
  <c r="I67" i="30"/>
  <c r="I66" i="29"/>
  <c r="J66" i="28"/>
  <c r="H67" i="30"/>
  <c r="N66" i="29"/>
  <c r="M66" i="29"/>
  <c r="H66" i="29"/>
  <c r="K66" i="29"/>
  <c r="N66" i="28"/>
  <c r="E67" i="30" l="1"/>
  <c r="A67" i="30"/>
  <c r="C66" i="29"/>
  <c r="C66" i="28"/>
  <c r="C67" i="30"/>
  <c r="E66" i="29"/>
  <c r="E66" i="28"/>
  <c r="B67" i="30"/>
  <c r="A66" i="29"/>
  <c r="A66" i="28"/>
  <c r="B66" i="29"/>
  <c r="D67" i="30"/>
  <c r="D66" i="29"/>
  <c r="D66" i="28"/>
  <c r="F66" i="29"/>
  <c r="F66" i="28"/>
  <c r="F67" i="30"/>
  <c r="B66" i="28"/>
  <c r="G68" i="28"/>
  <c r="G69" i="30"/>
  <c r="G68" i="29"/>
  <c r="K68" i="30"/>
  <c r="I67" i="28"/>
  <c r="J67" i="28"/>
  <c r="I68" i="30"/>
  <c r="M67" i="28"/>
  <c r="H67" i="28"/>
  <c r="J67" i="29"/>
  <c r="K67" i="28"/>
  <c r="L67" i="29"/>
  <c r="L67" i="28"/>
  <c r="L68" i="30"/>
  <c r="H67" i="29"/>
  <c r="N67" i="28"/>
  <c r="H68" i="30"/>
  <c r="M67" i="29"/>
  <c r="N68" i="30"/>
  <c r="I67" i="29"/>
  <c r="K67" i="29"/>
  <c r="N67" i="29"/>
  <c r="M68" i="30"/>
  <c r="J68" i="30"/>
  <c r="A67" i="29" l="1"/>
  <c r="F67" i="29"/>
  <c r="E67" i="28"/>
  <c r="D67" i="28"/>
  <c r="B67" i="28"/>
  <c r="A67" i="28"/>
  <c r="A68" i="30"/>
  <c r="B68" i="30"/>
  <c r="D67" i="29"/>
  <c r="B67" i="29"/>
  <c r="F68" i="30"/>
  <c r="C67" i="28"/>
  <c r="C68" i="30"/>
  <c r="F67" i="28"/>
  <c r="C67" i="29"/>
  <c r="E68" i="30"/>
  <c r="E67" i="29"/>
  <c r="D68" i="30"/>
  <c r="G69" i="29"/>
  <c r="G70" i="30"/>
  <c r="G69" i="28"/>
  <c r="H68" i="29"/>
  <c r="N69" i="30"/>
  <c r="I69" i="30"/>
  <c r="M69" i="30"/>
  <c r="J68" i="28"/>
  <c r="I68" i="29"/>
  <c r="M68" i="28"/>
  <c r="L68" i="29"/>
  <c r="K69" i="30"/>
  <c r="L68" i="28"/>
  <c r="L69" i="30"/>
  <c r="K68" i="29"/>
  <c r="K68" i="28"/>
  <c r="H69" i="30"/>
  <c r="J69" i="30"/>
  <c r="J68" i="29"/>
  <c r="N68" i="28"/>
  <c r="H68" i="28"/>
  <c r="M68" i="29"/>
  <c r="I68" i="28"/>
  <c r="N68" i="29"/>
  <c r="E69" i="30" l="1"/>
  <c r="A69" i="30"/>
  <c r="A68" i="28"/>
  <c r="F68" i="29"/>
  <c r="D68" i="29"/>
  <c r="B68" i="28"/>
  <c r="C69" i="30"/>
  <c r="D68" i="28"/>
  <c r="E68" i="28"/>
  <c r="F68" i="28"/>
  <c r="F69" i="30"/>
  <c r="A68" i="29"/>
  <c r="C68" i="29"/>
  <c r="C68" i="28"/>
  <c r="B69" i="30"/>
  <c r="B68" i="29"/>
  <c r="D69" i="30"/>
  <c r="E68" i="29"/>
  <c r="G70" i="29"/>
  <c r="G70" i="28"/>
  <c r="J69" i="28"/>
  <c r="K69" i="28"/>
  <c r="M69" i="29"/>
  <c r="H70" i="30"/>
  <c r="N69" i="28"/>
  <c r="N70" i="30"/>
  <c r="N69" i="29"/>
  <c r="L69" i="29"/>
  <c r="I69" i="28"/>
  <c r="I69" i="29"/>
  <c r="K70" i="30"/>
  <c r="M69" i="28"/>
  <c r="L69" i="28"/>
  <c r="M70" i="30"/>
  <c r="K69" i="29"/>
  <c r="H69" i="29"/>
  <c r="I70" i="30"/>
  <c r="L70" i="30"/>
  <c r="J69" i="29"/>
  <c r="J70" i="30"/>
  <c r="H69" i="28"/>
  <c r="A70" i="30" l="1"/>
  <c r="F69" i="28"/>
  <c r="B69" i="29"/>
  <c r="C69" i="28"/>
  <c r="D69" i="29"/>
  <c r="B70" i="30"/>
  <c r="D69" i="28"/>
  <c r="C69" i="29"/>
  <c r="A69" i="29"/>
  <c r="E69" i="28"/>
  <c r="A69" i="28"/>
  <c r="C70" i="30"/>
  <c r="E69" i="29"/>
  <c r="F69" i="29"/>
  <c r="B69" i="28"/>
  <c r="E70" i="30"/>
  <c r="D70" i="30"/>
  <c r="F70" i="30"/>
  <c r="M70" i="28"/>
  <c r="H70" i="29"/>
  <c r="N70" i="28"/>
  <c r="L70" i="29"/>
  <c r="N70" i="29"/>
  <c r="K70" i="28"/>
  <c r="K70" i="29"/>
  <c r="M70" i="29"/>
  <c r="H70" i="28"/>
  <c r="J70" i="29"/>
  <c r="I70" i="28"/>
  <c r="J70" i="28"/>
  <c r="I70" i="29"/>
  <c r="L70" i="28"/>
  <c r="F70" i="28" l="1"/>
  <c r="D70" i="28"/>
  <c r="E70" i="29"/>
  <c r="F70" i="29"/>
  <c r="B70" i="29"/>
  <c r="C70" i="29"/>
  <c r="D70" i="29"/>
  <c r="B70" i="28"/>
  <c r="A70" i="29"/>
  <c r="C70" i="28"/>
  <c r="E70" i="28"/>
  <c r="A70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<sst xmlns="http://schemas.openxmlformats.org/spreadsheetml/2006/main" count="3589" uniqueCount="128">
  <si>
    <t>GHG</t>
  </si>
  <si>
    <t>GLG</t>
  </si>
  <si>
    <t>Grasla-dro</t>
  </si>
  <si>
    <t>Bouwla-nat</t>
  </si>
  <si>
    <t>Bouwla-dro</t>
  </si>
  <si>
    <t>Grasla-nat</t>
  </si>
  <si>
    <t>Agras</t>
  </si>
  <si>
    <t>Bgras</t>
  </si>
  <si>
    <t>Cgras</t>
  </si>
  <si>
    <t>Dgras</t>
  </si>
  <si>
    <t>Grasla-dro Est</t>
  </si>
  <si>
    <t>mean_of_y</t>
  </si>
  <si>
    <t>df</t>
  </si>
  <si>
    <t>SE_of_y</t>
  </si>
  <si>
    <t>hlp</t>
  </si>
  <si>
    <t>RSQ</t>
  </si>
  <si>
    <t>CI</t>
  </si>
  <si>
    <t>critical_t</t>
  </si>
  <si>
    <t>Grasla-nat Est</t>
  </si>
  <si>
    <t>AgrasNT</t>
  </si>
  <si>
    <t>BgrasNT</t>
  </si>
  <si>
    <t>CgrasNT</t>
  </si>
  <si>
    <t>Bouwla-nat Est</t>
  </si>
  <si>
    <t>Bouwla-dro Est</t>
  </si>
  <si>
    <t>AbouwNT</t>
  </si>
  <si>
    <t>BbouwNT</t>
  </si>
  <si>
    <t>CbouwNT</t>
  </si>
  <si>
    <t>Dbouw</t>
  </si>
  <si>
    <t>Abouw</t>
  </si>
  <si>
    <t>Bbouw</t>
  </si>
  <si>
    <t>Cbouw</t>
  </si>
  <si>
    <t>V</t>
  </si>
  <si>
    <t>aV</t>
  </si>
  <si>
    <t>hV</t>
  </si>
  <si>
    <t>kV</t>
  </si>
  <si>
    <t>zV</t>
  </si>
  <si>
    <t>iV</t>
  </si>
  <si>
    <t>iV*</t>
  </si>
  <si>
    <t>Wo</t>
  </si>
  <si>
    <t>vW</t>
  </si>
  <si>
    <t>hW</t>
  </si>
  <si>
    <t>kW</t>
  </si>
  <si>
    <t>zW</t>
  </si>
  <si>
    <t>iW</t>
  </si>
  <si>
    <t>iW*</t>
  </si>
  <si>
    <t>Kz1a</t>
  </si>
  <si>
    <t>Kz1b</t>
  </si>
  <si>
    <t>Kk1a</t>
  </si>
  <si>
    <t>Kk1b</t>
  </si>
  <si>
    <t>Kz2a</t>
  </si>
  <si>
    <t>Kz2b</t>
  </si>
  <si>
    <t>Kk2a</t>
  </si>
  <si>
    <t>Kk2b</t>
  </si>
  <si>
    <t>Kz34a</t>
  </si>
  <si>
    <t>Kz34b</t>
  </si>
  <si>
    <t>Kk34a</t>
  </si>
  <si>
    <t>Kk34b</t>
  </si>
  <si>
    <t>Kz5hz</t>
  </si>
  <si>
    <t>Kz5h</t>
  </si>
  <si>
    <t>Kk5hz</t>
  </si>
  <si>
    <t>Kk5h</t>
  </si>
  <si>
    <t>Kz5oz</t>
  </si>
  <si>
    <t>Kz5o</t>
  </si>
  <si>
    <t>Kk5oz</t>
  </si>
  <si>
    <t>Kk5o</t>
  </si>
  <si>
    <t>Z1a</t>
  </si>
  <si>
    <t>Z1b</t>
  </si>
  <si>
    <t>Z2a</t>
  </si>
  <si>
    <t>Z2b</t>
  </si>
  <si>
    <t>tZ1a</t>
  </si>
  <si>
    <t>tZ1b</t>
  </si>
  <si>
    <t>tZ2a</t>
  </si>
  <si>
    <t>tZ2b</t>
  </si>
  <si>
    <t>cZ1a</t>
  </si>
  <si>
    <t>cZ1b</t>
  </si>
  <si>
    <t>cZ2a</t>
  </si>
  <si>
    <t>cZ2b</t>
  </si>
  <si>
    <t>EZ1a</t>
  </si>
  <si>
    <t>EZ1b</t>
  </si>
  <si>
    <t>EZ2a</t>
  </si>
  <si>
    <t>EZ2b</t>
  </si>
  <si>
    <t>EEZ1a</t>
  </si>
  <si>
    <t>EEZ1b</t>
  </si>
  <si>
    <t>EEZ2a</t>
  </si>
  <si>
    <t>EEZ2b</t>
  </si>
  <si>
    <t>KZ2</t>
  </si>
  <si>
    <t>KZ1</t>
  </si>
  <si>
    <t>SZ</t>
  </si>
  <si>
    <t>tH1a</t>
  </si>
  <si>
    <t>tH1b</t>
  </si>
  <si>
    <t>tH2a</t>
  </si>
  <si>
    <t>tH2b</t>
  </si>
  <si>
    <t>cH1a</t>
  </si>
  <si>
    <t>cH1b</t>
  </si>
  <si>
    <t>cH2a</t>
  </si>
  <si>
    <t>cH2b</t>
  </si>
  <si>
    <t>BLKa</t>
  </si>
  <si>
    <t>BLKb</t>
  </si>
  <si>
    <t>BLKc</t>
  </si>
  <si>
    <t>BLKd</t>
  </si>
  <si>
    <t>BLKe</t>
  </si>
  <si>
    <t>2a</t>
  </si>
  <si>
    <t>2b</t>
  </si>
  <si>
    <t>2c</t>
  </si>
  <si>
    <t>2*</t>
  </si>
  <si>
    <t>3a</t>
  </si>
  <si>
    <t>3b</t>
  </si>
  <si>
    <t>3c</t>
  </si>
  <si>
    <t>3*</t>
  </si>
  <si>
    <t>5*</t>
  </si>
  <si>
    <t>7*</t>
  </si>
  <si>
    <t>sqr_dif</t>
  </si>
  <si>
    <t>DgrasNT</t>
  </si>
  <si>
    <t>DbouwNT</t>
  </si>
  <si>
    <t>MinGrasNT</t>
  </si>
  <si>
    <t>MinBouwNT</t>
  </si>
  <si>
    <t>35-57: Zandgronden, eerd- en vaaggronden</t>
  </si>
  <si>
    <t>58-65: Zandgronden podzolgronden</t>
  </si>
  <si>
    <t>66-70: Brik- leem en oude kleigronden</t>
  </si>
  <si>
    <t>1-7: Veengronden (V)</t>
  </si>
  <si>
    <t>8-14: Moerige gronden (W)</t>
  </si>
  <si>
    <t>15-34: Kleigronden</t>
  </si>
  <si>
    <t>MinGras</t>
  </si>
  <si>
    <t>MinBouw</t>
  </si>
  <si>
    <t>SE_Bouw_nat</t>
  </si>
  <si>
    <t>SE_Bouw_drg</t>
  </si>
  <si>
    <t>SE_Gras_drg</t>
  </si>
  <si>
    <t>G. Grotentraast (2002)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</si>
</sst>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E+00"/>
    <numFmt numFmtId="167" formatCode="0.0000"/>
    <numFmt numFmtId="168" formatCode="0.0000E+00"/>
    <numFmt numFmtId="169" formatCode="0.0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2" fontId="4" fillId="0" borderId="0" xfId="1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165" fontId="0" fillId="3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164" fontId="0" fillId="7" borderId="0" xfId="0" applyNumberFormat="1" applyFill="1" applyAlignment="1">
      <alignment horizontal="center"/>
    </xf>
    <xf numFmtId="165" fontId="0" fillId="6" borderId="0" xfId="0" applyNumberFormat="1" applyFill="1"/>
    <xf numFmtId="167" fontId="0" fillId="6" borderId="0" xfId="0" applyNumberFormat="1" applyFill="1"/>
    <xf numFmtId="0" fontId="0" fillId="6" borderId="0" xfId="0" applyFill="1"/>
    <xf numFmtId="165" fontId="0" fillId="8" borderId="0" xfId="0" applyNumberFormat="1" applyFill="1"/>
    <xf numFmtId="0" fontId="0" fillId="8" borderId="0" xfId="0" applyFill="1"/>
    <xf numFmtId="165" fontId="0" fillId="8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5" fontId="4" fillId="3" borderId="0" xfId="1" applyNumberFormat="1" applyFill="1" applyAlignment="1">
      <alignment horizontal="center"/>
    </xf>
    <xf numFmtId="166" fontId="0" fillId="0" borderId="0" xfId="0" applyNumberFormat="1"/>
    <xf numFmtId="164" fontId="0" fillId="6" borderId="0" xfId="0" applyNumberFormat="1" applyFill="1" applyAlignment="1">
      <alignment horizontal="center"/>
    </xf>
    <xf numFmtId="164" fontId="0" fillId="8" borderId="0" xfId="0" applyNumberFormat="1" applyFill="1"/>
    <xf numFmtId="165" fontId="0" fillId="9" borderId="0" xfId="0" applyNumberFormat="1" applyFill="1"/>
    <xf numFmtId="168" fontId="0" fillId="9" borderId="0" xfId="0" applyNumberFormat="1" applyFill="1"/>
    <xf numFmtId="165" fontId="0" fillId="10" borderId="0" xfId="0" applyNumberFormat="1" applyFill="1"/>
    <xf numFmtId="166" fontId="0" fillId="0" borderId="0" xfId="0" applyNumberFormat="1" applyFill="1"/>
    <xf numFmtId="0" fontId="0" fillId="13" borderId="0" xfId="0" applyFill="1"/>
    <xf numFmtId="0" fontId="0" fillId="14" borderId="0" xfId="0" applyFill="1"/>
    <xf numFmtId="0" fontId="1" fillId="2" borderId="0" xfId="0" applyFont="1" applyFill="1" applyAlignment="1"/>
    <xf numFmtId="0" fontId="0" fillId="6" borderId="0" xfId="0" applyFill="1" applyAlignment="1">
      <alignment horizontal="right"/>
    </xf>
    <xf numFmtId="0" fontId="0" fillId="0" borderId="0" xfId="0" applyAlignment="1">
      <alignment horizontal="right"/>
    </xf>
    <xf numFmtId="0" fontId="0" fillId="8" borderId="0" xfId="0" applyFill="1" applyAlignment="1">
      <alignment horizontal="right"/>
    </xf>
    <xf numFmtId="165" fontId="1" fillId="2" borderId="0" xfId="0" applyNumberFormat="1" applyFont="1" applyFill="1" applyAlignment="1"/>
    <xf numFmtId="0" fontId="1" fillId="0" borderId="0" xfId="0" applyFont="1" applyAlignment="1"/>
    <xf numFmtId="0" fontId="0" fillId="15" borderId="0" xfId="0" applyFill="1"/>
    <xf numFmtId="0" fontId="0" fillId="15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/>
    </xf>
    <xf numFmtId="0" fontId="0" fillId="12" borderId="0" xfId="0" applyFill="1"/>
    <xf numFmtId="0" fontId="0" fillId="11" borderId="0" xfId="0" applyFill="1" applyAlignment="1">
      <alignment horizontal="center"/>
    </xf>
    <xf numFmtId="0" fontId="0" fillId="11" borderId="0" xfId="0" applyFill="1"/>
    <xf numFmtId="0" fontId="0" fillId="14" borderId="0" xfId="0" applyFill="1" applyAlignment="1">
      <alignment horizontal="left"/>
    </xf>
    <xf numFmtId="0" fontId="0" fillId="14" borderId="0" xfId="0" applyFill="1" applyAlignment="1">
      <alignment horizontal="center"/>
    </xf>
    <xf numFmtId="0" fontId="0" fillId="13" borderId="0" xfId="0" quotePrefix="1" applyFill="1" applyAlignment="1">
      <alignment horizontal="left"/>
    </xf>
    <xf numFmtId="0" fontId="0" fillId="13" borderId="0" xfId="0" applyFill="1" applyAlignment="1">
      <alignment horizontal="center"/>
    </xf>
    <xf numFmtId="0" fontId="0" fillId="16" borderId="0" xfId="0" quotePrefix="1" applyFill="1" applyAlignment="1">
      <alignment horizontal="left"/>
    </xf>
    <xf numFmtId="0" fontId="0" fillId="16" borderId="0" xfId="0" applyFill="1" applyAlignment="1">
      <alignment horizontal="center"/>
    </xf>
    <xf numFmtId="0" fontId="0" fillId="16" borderId="0" xfId="0" applyFill="1"/>
    <xf numFmtId="0" fontId="0" fillId="15" borderId="0" xfId="0" quotePrefix="1" applyFill="1"/>
    <xf numFmtId="0" fontId="0" fillId="12" borderId="0" xfId="0" quotePrefix="1" applyFill="1" applyAlignment="1">
      <alignment horizontal="left"/>
    </xf>
    <xf numFmtId="0" fontId="0" fillId="11" borderId="0" xfId="0" quotePrefix="1" applyFill="1" applyAlignment="1">
      <alignment horizontal="left"/>
    </xf>
    <xf numFmtId="165" fontId="1" fillId="2" borderId="0" xfId="0" applyNumberFormat="1" applyFont="1" applyFill="1" applyAlignment="1">
      <alignment horizontal="center"/>
    </xf>
    <xf numFmtId="0" fontId="0" fillId="10" borderId="0" xfId="0" applyFill="1"/>
    <xf numFmtId="168" fontId="0" fillId="10" borderId="0" xfId="0" applyNumberForma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169" fontId="0" fillId="10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165" fontId="0" fillId="14" borderId="0" xfId="0" applyNumberFormat="1" applyFill="1"/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7" fontId="0" fillId="9" borderId="0" xfId="0" applyNumberFormat="1" applyFill="1"/>
    <xf numFmtId="167" fontId="0" fillId="10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5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0" fontId="1" fillId="2" borderId="0" xfId="0" applyFont="1" applyFill="1"/>
    <xf numFmtId="0" fontId="5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165" fontId="0" fillId="0" borderId="0" xfId="0" applyNumberFormat="1"/>
    <xf numFmtId="0" fontId="1" fillId="0" borderId="1" xfId="0" applyFon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10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2" xfId="0" applyFont="1" applyBorder="1"/>
    <xf numFmtId="0" fontId="1" fillId="0" borderId="6" xfId="0" applyFont="1" applyBorder="1"/>
    <xf numFmtId="0" fontId="1" fillId="0" borderId="8" xfId="0" applyFont="1" applyBorder="1"/>
    <xf numFmtId="2" fontId="0" fillId="0" borderId="0" xfId="0" applyNumberFormat="1"/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left"/>
    </xf>
    <xf numFmtId="0" fontId="0" fillId="17" borderId="0" xfId="0" applyFill="1"/>
    <xf numFmtId="0" fontId="6" fillId="2" borderId="0" xfId="0" applyFont="1" applyFill="1" applyAlignment="1">
      <alignment horizontal="left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colors>
    <mruColors>
      <color rgb="FFFFFFCC"/>
      <color rgb="FFFF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'1'!$C$3:$C$16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2</c:v>
                </c:pt>
                <c:pt idx="9">
                  <c:v>9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B-44CA-B777-3F3106830DC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'1'!$G$3:$G$16</c:f>
              <c:numCache>
                <c:formatCode>0.0</c:formatCode>
                <c:ptCount val="14"/>
                <c:pt idx="0">
                  <c:v>31.484959233878488</c:v>
                </c:pt>
                <c:pt idx="1">
                  <c:v>27.032959666668287</c:v>
                </c:pt>
                <c:pt idx="2">
                  <c:v>23.187778388503293</c:v>
                </c:pt>
                <c:pt idx="3">
                  <c:v>16.021701507778207</c:v>
                </c:pt>
                <c:pt idx="4">
                  <c:v>22.135070178964664</c:v>
                </c:pt>
                <c:pt idx="5">
                  <c:v>18.289888900799664</c:v>
                </c:pt>
                <c:pt idx="6">
                  <c:v>14.95156166879509</c:v>
                </c:pt>
                <c:pt idx="7">
                  <c:v>9.0082362225953041</c:v>
                </c:pt>
                <c:pt idx="8">
                  <c:v>1.4520508279769722</c:v>
                </c:pt>
                <c:pt idx="9">
                  <c:v>9.3820660631599004</c:v>
                </c:pt>
                <c:pt idx="10">
                  <c:v>4.0549649897690259</c:v>
                </c:pt>
                <c:pt idx="11">
                  <c:v>1.0000000000267619</c:v>
                </c:pt>
                <c:pt idx="12">
                  <c:v>1.0000000000267619</c:v>
                </c:pt>
                <c:pt idx="13">
                  <c:v>1.0000000000267619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8B-44CA-B777-3F3106830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87200"/>
        <c:axId val="21880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marker>
            <c:symbol val="triangle"/>
            <c:size val="7"/>
          </c:marker>
          <c:xVal>
            <c:numRef>
              <c:f>'1'!$D$3:$D$16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8B-44CA-B777-3F3106830DC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'1'!$I$3:$I$16</c:f>
              <c:numCache>
                <c:formatCode>0.0</c:formatCode>
                <c:ptCount val="14"/>
                <c:pt idx="0">
                  <c:v>3.3385872788008752</c:v>
                </c:pt>
                <c:pt idx="1">
                  <c:v>3.3385872788008752</c:v>
                </c:pt>
                <c:pt idx="2">
                  <c:v>3.3385872788008752</c:v>
                </c:pt>
                <c:pt idx="3">
                  <c:v>3.631432760372757</c:v>
                </c:pt>
                <c:pt idx="4">
                  <c:v>6.8510881658740921</c:v>
                </c:pt>
                <c:pt idx="5">
                  <c:v>6.8510881658740921</c:v>
                </c:pt>
                <c:pt idx="6">
                  <c:v>6.8510881658740921</c:v>
                </c:pt>
                <c:pt idx="7">
                  <c:v>7.7034361702813872</c:v>
                </c:pt>
                <c:pt idx="8">
                  <c:v>7.7034361702813872</c:v>
                </c:pt>
                <c:pt idx="9">
                  <c:v>14.87242331500021</c:v>
                </c:pt>
                <c:pt idx="10">
                  <c:v>17.788266322274307</c:v>
                </c:pt>
                <c:pt idx="11">
                  <c:v>23.470601377116513</c:v>
                </c:pt>
                <c:pt idx="12">
                  <c:v>29.783536990610163</c:v>
                </c:pt>
                <c:pt idx="13">
                  <c:v>34.548284543502852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8B-44CA-B777-3F3106830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09856"/>
        <c:axId val="218807680"/>
      </c:scatterChart>
      <c:valAx>
        <c:axId val="21878720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05760"/>
        <c:crosses val="autoZero"/>
        <c:crossBetween val="midCat"/>
        <c:majorUnit val="5"/>
      </c:valAx>
      <c:valAx>
        <c:axId val="21880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787200"/>
        <c:crosses val="autoZero"/>
        <c:crossBetween val="midCat"/>
      </c:valAx>
      <c:valAx>
        <c:axId val="21880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09856"/>
        <c:crosses val="max"/>
        <c:crossBetween val="midCat"/>
        <c:majorUnit val="40"/>
      </c:valAx>
      <c:valAx>
        <c:axId val="218809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880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3-4B25-8E37-BC909D9E3160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D3-4B25-8E37-BC909D9E3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47744"/>
        <c:axId val="2192496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D3-4B25-8E37-BC909D9E3160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D3-4B25-8E37-BC909D9E3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57856"/>
        <c:axId val="219255936"/>
      </c:scatterChart>
      <c:valAx>
        <c:axId val="2192477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49664"/>
        <c:crosses val="autoZero"/>
        <c:crossBetween val="midCat"/>
        <c:majorUnit val="5"/>
      </c:valAx>
      <c:valAx>
        <c:axId val="2192496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47744"/>
        <c:crosses val="autoZero"/>
        <c:crossBetween val="midCat"/>
      </c:valAx>
      <c:valAx>
        <c:axId val="2192559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57856"/>
        <c:crosses val="max"/>
        <c:crossBetween val="midCat"/>
        <c:majorUnit val="40"/>
      </c:valAx>
      <c:valAx>
        <c:axId val="219257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255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BD-4ADD-963B-7F9B356F78E0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'2'!$G$3:$G$16</c:f>
              <c:numCache>
                <c:formatCode>0.0</c:formatCode>
                <c:ptCount val="14"/>
                <c:pt idx="0">
                  <c:v>30.536410434582489</c:v>
                </c:pt>
                <c:pt idx="1">
                  <c:v>25.974688062634687</c:v>
                </c:pt>
                <c:pt idx="2">
                  <c:v>22.061025339459928</c:v>
                </c:pt>
                <c:pt idx="3">
                  <c:v>14.872471892827139</c:v>
                </c:pt>
                <c:pt idx="4">
                  <c:v>21.284803222674324</c:v>
                </c:pt>
                <c:pt idx="5">
                  <c:v>17.371140499499557</c:v>
                </c:pt>
                <c:pt idx="6">
                  <c:v>13.994423244142101</c:v>
                </c:pt>
                <c:pt idx="7">
                  <c:v>8.0594070822770014</c:v>
                </c:pt>
                <c:pt idx="8">
                  <c:v>1</c:v>
                </c:pt>
                <c:pt idx="9">
                  <c:v>8.5630631907162709</c:v>
                </c:pt>
                <c:pt idx="10">
                  <c:v>3.2813759626490118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BD-4ADD-963B-7F9B356F7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52448"/>
        <c:axId val="2193669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BD-4ADD-963B-7F9B356F78E0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'2'!$I$3:$I$16</c:f>
              <c:numCache>
                <c:formatCode>0.0</c:formatCode>
                <c:ptCount val="14"/>
                <c:pt idx="0">
                  <c:v>3.341177903690336</c:v>
                </c:pt>
                <c:pt idx="1">
                  <c:v>3.341177903690336</c:v>
                </c:pt>
                <c:pt idx="2">
                  <c:v>3.341177903690336</c:v>
                </c:pt>
                <c:pt idx="3">
                  <c:v>3.6333909983081352</c:v>
                </c:pt>
                <c:pt idx="4">
                  <c:v>6.8493756319764376</c:v>
                </c:pt>
                <c:pt idx="5">
                  <c:v>6.8493756319764376</c:v>
                </c:pt>
                <c:pt idx="6">
                  <c:v>6.8493756319764376</c:v>
                </c:pt>
                <c:pt idx="7">
                  <c:v>7.7012757389426127</c:v>
                </c:pt>
                <c:pt idx="8">
                  <c:v>7.7012757389426127</c:v>
                </c:pt>
                <c:pt idx="9">
                  <c:v>14.869439275978287</c:v>
                </c:pt>
                <c:pt idx="10">
                  <c:v>17.785502330679435</c:v>
                </c:pt>
                <c:pt idx="11">
                  <c:v>23.46814819350757</c:v>
                </c:pt>
                <c:pt idx="12">
                  <c:v>29.780745365322701</c:v>
                </c:pt>
                <c:pt idx="13">
                  <c:v>34.545686608037734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BD-4ADD-963B-7F9B356F7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75104"/>
        <c:axId val="219368832"/>
      </c:scatterChart>
      <c:valAx>
        <c:axId val="2193524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66912"/>
        <c:crosses val="autoZero"/>
        <c:crossBetween val="midCat"/>
        <c:majorUnit val="5"/>
      </c:valAx>
      <c:valAx>
        <c:axId val="2193669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52448"/>
        <c:crosses val="autoZero"/>
        <c:crossBetween val="midCat"/>
      </c:valAx>
      <c:valAx>
        <c:axId val="2193688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75104"/>
        <c:crosses val="max"/>
        <c:crossBetween val="midCat"/>
        <c:majorUnit val="40"/>
      </c:valAx>
      <c:valAx>
        <c:axId val="219375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368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54-4032-BF6C-B6E1E6C2AEC4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42.478469622644084</c:v>
                </c:pt>
                <c:pt idx="2">
                  <c:v>36.950431191746617</c:v>
                </c:pt>
                <c:pt idx="3">
                  <c:v>27.267537403879025</c:v>
                </c:pt>
                <c:pt idx="4">
                  <c:v>37.066654189693409</c:v>
                </c:pt>
                <c:pt idx="5">
                  <c:v>31.538615758795942</c:v>
                </c:pt>
                <c:pt idx="6">
                  <c:v>26.869545730949369</c:v>
                </c:pt>
                <c:pt idx="7">
                  <c:v>18.995516168313934</c:v>
                </c:pt>
                <c:pt idx="8">
                  <c:v>9.410927074741787</c:v>
                </c:pt>
                <c:pt idx="9">
                  <c:v>20.158637900595757</c:v>
                </c:pt>
                <c:pt idx="10">
                  <c:v>13.309271803212509</c:v>
                </c:pt>
                <c:pt idx="11">
                  <c:v>2.6356813585874104</c:v>
                </c:pt>
                <c:pt idx="12">
                  <c:v>0.99999996013214909</c:v>
                </c:pt>
                <c:pt idx="13">
                  <c:v>0.99999996013214909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54-4032-BF6C-B6E1E6C2A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01696"/>
        <c:axId val="21950361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54-4032-BF6C-B6E1E6C2AEC4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'2'!$M$3:$M$16</c:f>
              <c:numCache>
                <c:formatCode>0.0</c:formatCode>
                <c:ptCount val="14"/>
                <c:pt idx="0">
                  <c:v>3.4949041559962981</c:v>
                </c:pt>
                <c:pt idx="1">
                  <c:v>3.4949041559962981</c:v>
                </c:pt>
                <c:pt idx="2">
                  <c:v>3.4949041559962981</c:v>
                </c:pt>
                <c:pt idx="3">
                  <c:v>3.5852532097692746</c:v>
                </c:pt>
                <c:pt idx="4">
                  <c:v>5.4912049547203328</c:v>
                </c:pt>
                <c:pt idx="5">
                  <c:v>5.4912049547203328</c:v>
                </c:pt>
                <c:pt idx="6">
                  <c:v>5.4912049547203328</c:v>
                </c:pt>
                <c:pt idx="7">
                  <c:v>6.1943882399367256</c:v>
                </c:pt>
                <c:pt idx="8">
                  <c:v>6.1943882399367256</c:v>
                </c:pt>
                <c:pt idx="9">
                  <c:v>13.588580997628595</c:v>
                </c:pt>
                <c:pt idx="10">
                  <c:v>16.83976043675111</c:v>
                </c:pt>
                <c:pt idx="11">
                  <c:v>22.860846437841765</c:v>
                </c:pt>
                <c:pt idx="12">
                  <c:v>28.612061471954025</c:v>
                </c:pt>
                <c:pt idx="13">
                  <c:v>32.236076232648713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54-4032-BF6C-B6E1E6C2A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11808"/>
        <c:axId val="219509888"/>
      </c:scatterChart>
      <c:valAx>
        <c:axId val="2195016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03616"/>
        <c:crosses val="autoZero"/>
        <c:crossBetween val="midCat"/>
        <c:majorUnit val="5"/>
      </c:valAx>
      <c:valAx>
        <c:axId val="21950361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01696"/>
        <c:crosses val="autoZero"/>
        <c:crossBetween val="midCat"/>
      </c:valAx>
      <c:valAx>
        <c:axId val="2195098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11808"/>
        <c:crosses val="max"/>
        <c:crossBetween val="midCat"/>
        <c:majorUnit val="40"/>
      </c:valAx>
      <c:valAx>
        <c:axId val="2195118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509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Natschade</c:v>
          </c:tx>
          <c:spPr>
            <a:ln w="28575">
              <a:noFill/>
            </a:ln>
          </c:spPr>
          <c:xVal>
            <c:numRef>
              <c:f>'2'!$C$3:$C$16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'2'!$G$3:$G$16</c:f>
              <c:numCache>
                <c:formatCode>0.0</c:formatCode>
                <c:ptCount val="14"/>
                <c:pt idx="0">
                  <c:v>30.536410434582489</c:v>
                </c:pt>
                <c:pt idx="1">
                  <c:v>25.974688062634687</c:v>
                </c:pt>
                <c:pt idx="2">
                  <c:v>22.061025339459928</c:v>
                </c:pt>
                <c:pt idx="3">
                  <c:v>14.872471892827139</c:v>
                </c:pt>
                <c:pt idx="4">
                  <c:v>21.284803222674324</c:v>
                </c:pt>
                <c:pt idx="5">
                  <c:v>17.371140499499557</c:v>
                </c:pt>
                <c:pt idx="6">
                  <c:v>13.994423244142101</c:v>
                </c:pt>
                <c:pt idx="7">
                  <c:v>8.0594070822770014</c:v>
                </c:pt>
                <c:pt idx="8">
                  <c:v>1</c:v>
                </c:pt>
                <c:pt idx="9">
                  <c:v>8.5630631907162709</c:v>
                </c:pt>
                <c:pt idx="10">
                  <c:v>3.2813759626490118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7B-469A-BBB5-77E45B220380}"/>
            </c:ext>
          </c:extLst>
        </c:ser>
        <c:ser>
          <c:idx val="1"/>
          <c:order val="1"/>
          <c:tx>
            <c:v>Droogteschade</c:v>
          </c:tx>
          <c:spPr>
            <a:ln w="28575">
              <a:noFill/>
            </a:ln>
          </c:spPr>
          <c:xVal>
            <c:numRef>
              <c:f>'2'!$D$3:$D$16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'2'!$I$3:$I$16</c:f>
              <c:numCache>
                <c:formatCode>0.0</c:formatCode>
                <c:ptCount val="14"/>
                <c:pt idx="0">
                  <c:v>3.341177903690336</c:v>
                </c:pt>
                <c:pt idx="1">
                  <c:v>3.341177903690336</c:v>
                </c:pt>
                <c:pt idx="2">
                  <c:v>3.341177903690336</c:v>
                </c:pt>
                <c:pt idx="3">
                  <c:v>3.6333909983081352</c:v>
                </c:pt>
                <c:pt idx="4">
                  <c:v>6.8493756319764376</c:v>
                </c:pt>
                <c:pt idx="5">
                  <c:v>6.8493756319764376</c:v>
                </c:pt>
                <c:pt idx="6">
                  <c:v>6.8493756319764376</c:v>
                </c:pt>
                <c:pt idx="7">
                  <c:v>7.7012757389426127</c:v>
                </c:pt>
                <c:pt idx="8">
                  <c:v>7.7012757389426127</c:v>
                </c:pt>
                <c:pt idx="9">
                  <c:v>14.869439275978287</c:v>
                </c:pt>
                <c:pt idx="10">
                  <c:v>17.785502330679435</c:v>
                </c:pt>
                <c:pt idx="11">
                  <c:v>23.46814819350757</c:v>
                </c:pt>
                <c:pt idx="12">
                  <c:v>29.780745365322701</c:v>
                </c:pt>
                <c:pt idx="13">
                  <c:v>34.545686608037734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7B-469A-BBB5-77E45B220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33312"/>
        <c:axId val="219535232"/>
      </c:scatterChart>
      <c:valAx>
        <c:axId val="219533312"/>
        <c:scaling>
          <c:orientation val="minMax"/>
          <c:max val="40"/>
        </c:scaling>
        <c:delete val="0"/>
        <c:axPos val="b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</a:t>
                </a:r>
                <a:r>
                  <a:rPr lang="nl-NL" baseline="0"/>
                  <a:t>% (HELP tabel 1987)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35232"/>
        <c:crosses val="autoZero"/>
        <c:crossBetween val="midCat"/>
        <c:majorUnit val="5"/>
      </c:valAx>
      <c:valAx>
        <c:axId val="219535232"/>
        <c:scaling>
          <c:orientation val="minMax"/>
          <c:max val="4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Schade% (regressie formule)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219533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Natschade</c:v>
          </c:tx>
          <c:spPr>
            <a:ln w="28575">
              <a:noFill/>
            </a:ln>
          </c:spPr>
          <c:xVal>
            <c:numRef>
              <c:f>'2'!$E$3:$E$16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42.478469622644084</c:v>
                </c:pt>
                <c:pt idx="2">
                  <c:v>36.950431191746617</c:v>
                </c:pt>
                <c:pt idx="3">
                  <c:v>27.267537403879025</c:v>
                </c:pt>
                <c:pt idx="4">
                  <c:v>37.066654189693409</c:v>
                </c:pt>
                <c:pt idx="5">
                  <c:v>31.538615758795942</c:v>
                </c:pt>
                <c:pt idx="6">
                  <c:v>26.869545730949369</c:v>
                </c:pt>
                <c:pt idx="7">
                  <c:v>18.995516168313934</c:v>
                </c:pt>
                <c:pt idx="8">
                  <c:v>9.410927074741787</c:v>
                </c:pt>
                <c:pt idx="9">
                  <c:v>20.158637900595757</c:v>
                </c:pt>
                <c:pt idx="10">
                  <c:v>13.309271803212509</c:v>
                </c:pt>
                <c:pt idx="11">
                  <c:v>2.6356813585874104</c:v>
                </c:pt>
                <c:pt idx="12">
                  <c:v>0.99999996013214909</c:v>
                </c:pt>
                <c:pt idx="13">
                  <c:v>0.99999996013214909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A0-4172-9744-D038602054A8}"/>
            </c:ext>
          </c:extLst>
        </c:ser>
        <c:ser>
          <c:idx val="1"/>
          <c:order val="1"/>
          <c:tx>
            <c:v>Droogteschade</c:v>
          </c:tx>
          <c:spPr>
            <a:ln w="28575">
              <a:noFill/>
            </a:ln>
          </c:spPr>
          <c:xVal>
            <c:numRef>
              <c:f>'2'!$F$3:$F$16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'2'!$M$3:$M$16</c:f>
              <c:numCache>
                <c:formatCode>0.0</c:formatCode>
                <c:ptCount val="14"/>
                <c:pt idx="0">
                  <c:v>3.4949041559962981</c:v>
                </c:pt>
                <c:pt idx="1">
                  <c:v>3.4949041559962981</c:v>
                </c:pt>
                <c:pt idx="2">
                  <c:v>3.4949041559962981</c:v>
                </c:pt>
                <c:pt idx="3">
                  <c:v>3.5852532097692746</c:v>
                </c:pt>
                <c:pt idx="4">
                  <c:v>5.4912049547203328</c:v>
                </c:pt>
                <c:pt idx="5">
                  <c:v>5.4912049547203328</c:v>
                </c:pt>
                <c:pt idx="6">
                  <c:v>5.4912049547203328</c:v>
                </c:pt>
                <c:pt idx="7">
                  <c:v>6.1943882399367256</c:v>
                </c:pt>
                <c:pt idx="8">
                  <c:v>6.1943882399367256</c:v>
                </c:pt>
                <c:pt idx="9">
                  <c:v>13.588580997628595</c:v>
                </c:pt>
                <c:pt idx="10">
                  <c:v>16.83976043675111</c:v>
                </c:pt>
                <c:pt idx="11">
                  <c:v>22.860846437841765</c:v>
                </c:pt>
                <c:pt idx="12">
                  <c:v>28.612061471954025</c:v>
                </c:pt>
                <c:pt idx="13">
                  <c:v>32.236076232648713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A0-4172-9744-D03860205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26176"/>
        <c:axId val="219440640"/>
      </c:scatterChart>
      <c:valAx>
        <c:axId val="219426176"/>
        <c:scaling>
          <c:orientation val="minMax"/>
          <c:max val="40"/>
        </c:scaling>
        <c:delete val="0"/>
        <c:axPos val="b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</a:t>
                </a:r>
                <a:r>
                  <a:rPr lang="nl-NL" baseline="0"/>
                  <a:t>% (HELP tabel 1987)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40640"/>
        <c:crosses val="autoZero"/>
        <c:crossBetween val="midCat"/>
        <c:majorUnit val="5"/>
      </c:valAx>
      <c:valAx>
        <c:axId val="219440640"/>
        <c:scaling>
          <c:orientation val="minMax"/>
          <c:max val="4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Schade% (regressie formule)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21942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D1-44D5-A0F6-A091E989FEA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'3'!$G$3:$G$16</c:f>
              <c:numCache>
                <c:formatCode>0.0</c:formatCode>
                <c:ptCount val="14"/>
                <c:pt idx="0">
                  <c:v>29.451990904126244</c:v>
                </c:pt>
                <c:pt idx="1">
                  <c:v>24.806839994334251</c:v>
                </c:pt>
                <c:pt idx="2">
                  <c:v>20.867441127074283</c:v>
                </c:pt>
                <c:pt idx="3">
                  <c:v>13.805187329709849</c:v>
                </c:pt>
                <c:pt idx="4">
                  <c:v>20.548236372744686</c:v>
                </c:pt>
                <c:pt idx="5">
                  <c:v>16.608837505484718</c:v>
                </c:pt>
                <c:pt idx="6">
                  <c:v>13.246090242669649</c:v>
                </c:pt>
                <c:pt idx="7">
                  <c:v>7.4599708005820133</c:v>
                </c:pt>
                <c:pt idx="8">
                  <c:v>1</c:v>
                </c:pt>
                <c:pt idx="9">
                  <c:v>8.1469016359622302</c:v>
                </c:pt>
                <c:pt idx="10">
                  <c:v>3.0579847891115826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D1-44D5-A0F6-A091E989F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25760"/>
        <c:axId val="2200739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D1-44D5-A0F6-A091E989FEA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'3'!$I$3:$I$16</c:f>
              <c:numCache>
                <c:formatCode>0.0</c:formatCode>
                <c:ptCount val="14"/>
                <c:pt idx="0">
                  <c:v>3.3746323420733377</c:v>
                </c:pt>
                <c:pt idx="1">
                  <c:v>3.3746323420733377</c:v>
                </c:pt>
                <c:pt idx="2">
                  <c:v>3.3746323420733377</c:v>
                </c:pt>
                <c:pt idx="3">
                  <c:v>3.6039092648400453</c:v>
                </c:pt>
                <c:pt idx="4">
                  <c:v>6.7590818570064428</c:v>
                </c:pt>
                <c:pt idx="5">
                  <c:v>6.7590818570064428</c:v>
                </c:pt>
                <c:pt idx="6">
                  <c:v>6.7590818570064428</c:v>
                </c:pt>
                <c:pt idx="7">
                  <c:v>7.6615215232140503</c:v>
                </c:pt>
                <c:pt idx="8">
                  <c:v>7.6615215232140503</c:v>
                </c:pt>
                <c:pt idx="9">
                  <c:v>15.13022542920246</c:v>
                </c:pt>
                <c:pt idx="10">
                  <c:v>18.011496436292035</c:v>
                </c:pt>
                <c:pt idx="11">
                  <c:v>23.415708536776972</c:v>
                </c:pt>
                <c:pt idx="12">
                  <c:v>29.397897727092676</c:v>
                </c:pt>
                <c:pt idx="13">
                  <c:v>34.716733465948415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D1-44D5-A0F6-A091E989F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82176"/>
        <c:axId val="220075904"/>
      </c:scatterChart>
      <c:valAx>
        <c:axId val="220325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73984"/>
        <c:crosses val="autoZero"/>
        <c:crossBetween val="midCat"/>
        <c:majorUnit val="5"/>
      </c:valAx>
      <c:valAx>
        <c:axId val="2200739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25760"/>
        <c:crosses val="autoZero"/>
        <c:crossBetween val="midCat"/>
      </c:valAx>
      <c:valAx>
        <c:axId val="2200759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82176"/>
        <c:crosses val="max"/>
        <c:crossBetween val="midCat"/>
        <c:majorUnit val="40"/>
      </c:valAx>
      <c:valAx>
        <c:axId val="2200821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075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5A-4538-9C57-209EECEA987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5A-4538-9C57-209EECEA9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34784"/>
        <c:axId val="2201451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5A-4538-9C57-209EECEA987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65A-4538-9C57-209EECEA9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49248"/>
        <c:axId val="220147072"/>
      </c:scatterChart>
      <c:valAx>
        <c:axId val="22013478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45152"/>
        <c:crosses val="autoZero"/>
        <c:crossBetween val="midCat"/>
        <c:majorUnit val="5"/>
      </c:valAx>
      <c:valAx>
        <c:axId val="2201451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34784"/>
        <c:crosses val="autoZero"/>
        <c:crossBetween val="midCat"/>
      </c:valAx>
      <c:valAx>
        <c:axId val="2201470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49248"/>
        <c:crosses val="max"/>
        <c:crossBetween val="midCat"/>
        <c:majorUnit val="40"/>
      </c:valAx>
      <c:valAx>
        <c:axId val="2201492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147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E2-4827-9FC7-1D3E5991E45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'4'!$G$3:$G$16</c:f>
              <c:numCache>
                <c:formatCode>0.0</c:formatCode>
                <c:ptCount val="14"/>
                <c:pt idx="0">
                  <c:v>27.645623557666472</c:v>
                </c:pt>
                <c:pt idx="1">
                  <c:v>22.908576303531238</c:v>
                </c:pt>
                <c:pt idx="2">
                  <c:v>18.966711106081245</c:v>
                </c:pt>
                <c:pt idx="3">
                  <c:v>12.162129658693406</c:v>
                </c:pt>
                <c:pt idx="4">
                  <c:v>19.286343506288755</c:v>
                </c:pt>
                <c:pt idx="5">
                  <c:v>15.344478308838763</c:v>
                </c:pt>
                <c:pt idx="6">
                  <c:v>12.037702574422134</c:v>
                </c:pt>
                <c:pt idx="7">
                  <c:v>6.5307971830757374</c:v>
                </c:pt>
                <c:pt idx="8">
                  <c:v>1.9999999792541825</c:v>
                </c:pt>
                <c:pt idx="9">
                  <c:v>7.4384082819035235</c:v>
                </c:pt>
                <c:pt idx="10">
                  <c:v>2.6811138433882284</c:v>
                </c:pt>
                <c:pt idx="11">
                  <c:v>1.9999999792541825</c:v>
                </c:pt>
                <c:pt idx="12">
                  <c:v>1.9999999792541825</c:v>
                </c:pt>
                <c:pt idx="13">
                  <c:v>1.9999999792541825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E2-4827-9FC7-1D3E5991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79008"/>
        <c:axId val="2203852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E2-4827-9FC7-1D3E5991E45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'4'!$I$3:$I$16</c:f>
              <c:numCache>
                <c:formatCode>0.0</c:formatCode>
                <c:ptCount val="14"/>
                <c:pt idx="0">
                  <c:v>3.3746648085021977</c:v>
                </c:pt>
                <c:pt idx="1">
                  <c:v>3.3746648085021977</c:v>
                </c:pt>
                <c:pt idx="2">
                  <c:v>3.3746648085021977</c:v>
                </c:pt>
                <c:pt idx="3">
                  <c:v>3.6038835538142151</c:v>
                </c:pt>
                <c:pt idx="4">
                  <c:v>6.7590058057506344</c:v>
                </c:pt>
                <c:pt idx="5">
                  <c:v>6.7590058057506344</c:v>
                </c:pt>
                <c:pt idx="6">
                  <c:v>6.7590058057506344</c:v>
                </c:pt>
                <c:pt idx="7">
                  <c:v>7.6614911779882746</c:v>
                </c:pt>
                <c:pt idx="8">
                  <c:v>7.6614911779882746</c:v>
                </c:pt>
                <c:pt idx="9">
                  <c:v>15.1304285527887</c:v>
                </c:pt>
                <c:pt idx="10">
                  <c:v>18.011662381170851</c:v>
                </c:pt>
                <c:pt idx="11">
                  <c:v>23.415660648912329</c:v>
                </c:pt>
                <c:pt idx="12">
                  <c:v>29.397611336358622</c:v>
                </c:pt>
                <c:pt idx="13">
                  <c:v>34.716781552246239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E2-4827-9FC7-1D3E5991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11840"/>
        <c:axId val="220387200"/>
      </c:scatterChart>
      <c:valAx>
        <c:axId val="22037900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85280"/>
        <c:crosses val="autoZero"/>
        <c:crossBetween val="midCat"/>
        <c:majorUnit val="5"/>
      </c:valAx>
      <c:valAx>
        <c:axId val="2203852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79008"/>
        <c:crosses val="autoZero"/>
        <c:crossBetween val="midCat"/>
      </c:valAx>
      <c:valAx>
        <c:axId val="220387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11840"/>
        <c:crosses val="max"/>
        <c:crossBetween val="midCat"/>
        <c:majorUnit val="40"/>
      </c:valAx>
      <c:valAx>
        <c:axId val="2198118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387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2-4A08-873E-76AEFDFAB71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2-4A08-873E-76AEFDF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35776"/>
        <c:axId val="21984614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F2-4A08-873E-76AEFDFAB71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F2-4A08-873E-76AEFDF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54336"/>
        <c:axId val="219848064"/>
      </c:scatterChart>
      <c:valAx>
        <c:axId val="2198357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46144"/>
        <c:crosses val="autoZero"/>
        <c:crossBetween val="midCat"/>
        <c:majorUnit val="5"/>
      </c:valAx>
      <c:valAx>
        <c:axId val="21984614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35776"/>
        <c:crosses val="autoZero"/>
        <c:crossBetween val="midCat"/>
      </c:valAx>
      <c:valAx>
        <c:axId val="2198480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54336"/>
        <c:crosses val="max"/>
        <c:crossBetween val="midCat"/>
        <c:majorUnit val="40"/>
      </c:valAx>
      <c:valAx>
        <c:axId val="219854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848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6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E6-4569-9F7E-040FBAADE654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'5'!$G$3:$G$16</c:f>
              <c:numCache>
                <c:formatCode>0.0</c:formatCode>
                <c:ptCount val="14"/>
                <c:pt idx="0">
                  <c:v>25.212352575306003</c:v>
                </c:pt>
                <c:pt idx="1">
                  <c:v>20.628898830929646</c:v>
                </c:pt>
                <c:pt idx="2">
                  <c:v>16.816280499905854</c:v>
                </c:pt>
                <c:pt idx="3">
                  <c:v>10.260873202692078</c:v>
                </c:pt>
                <c:pt idx="4">
                  <c:v>17.243393913235348</c:v>
                </c:pt>
                <c:pt idx="5">
                  <c:v>13.430775582211552</c:v>
                </c:pt>
                <c:pt idx="6">
                  <c:v>10.235139599947992</c:v>
                </c:pt>
                <c:pt idx="7">
                  <c:v>4.9380938670026424</c:v>
                </c:pt>
                <c:pt idx="8">
                  <c:v>0.35406161944874431</c:v>
                </c:pt>
                <c:pt idx="9">
                  <c:v>5.8882567045336529</c:v>
                </c:pt>
                <c:pt idx="10">
                  <c:v>1.3292740722281913</c:v>
                </c:pt>
                <c:pt idx="11">
                  <c:v>0.35406161944874431</c:v>
                </c:pt>
                <c:pt idx="12">
                  <c:v>0.35406161944874431</c:v>
                </c:pt>
                <c:pt idx="13">
                  <c:v>0.35406161944874431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E6-4569-9F7E-040FBAAD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34560"/>
        <c:axId val="220036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E6-4569-9F7E-040FBAADE654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'5'!$I$3:$I$16</c:f>
              <c:numCache>
                <c:formatCode>0.0</c:formatCode>
                <c:ptCount val="14"/>
                <c:pt idx="0">
                  <c:v>3.374651650454684</c:v>
                </c:pt>
                <c:pt idx="1">
                  <c:v>3.374651650454684</c:v>
                </c:pt>
                <c:pt idx="2">
                  <c:v>3.374651650454684</c:v>
                </c:pt>
                <c:pt idx="3">
                  <c:v>3.6039170343633673</c:v>
                </c:pt>
                <c:pt idx="4">
                  <c:v>6.7590444835067691</c:v>
                </c:pt>
                <c:pt idx="5">
                  <c:v>6.7590444835067691</c:v>
                </c:pt>
                <c:pt idx="6">
                  <c:v>6.7590444835067691</c:v>
                </c:pt>
                <c:pt idx="7">
                  <c:v>7.6614844106245252</c:v>
                </c:pt>
                <c:pt idx="8">
                  <c:v>7.6614844106245252</c:v>
                </c:pt>
                <c:pt idx="9">
                  <c:v>15.130225231496773</c:v>
                </c:pt>
                <c:pt idx="10">
                  <c:v>18.011507421896653</c:v>
                </c:pt>
                <c:pt idx="11">
                  <c:v>23.415721385358374</c:v>
                </c:pt>
                <c:pt idx="12">
                  <c:v>29.397881036921707</c:v>
                </c:pt>
                <c:pt idx="13">
                  <c:v>34.716679244032335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5E6-4569-9F7E-040FBAAD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40576"/>
        <c:axId val="220038656"/>
      </c:scatterChart>
      <c:valAx>
        <c:axId val="2200345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36480"/>
        <c:crosses val="autoZero"/>
        <c:crossBetween val="midCat"/>
        <c:majorUnit val="5"/>
      </c:valAx>
      <c:valAx>
        <c:axId val="220036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34560"/>
        <c:crosses val="autoZero"/>
        <c:crossBetween val="midCat"/>
      </c:valAx>
      <c:valAx>
        <c:axId val="2200386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40576"/>
        <c:crosses val="max"/>
        <c:crossBetween val="midCat"/>
        <c:majorUnit val="40"/>
      </c:valAx>
      <c:valAx>
        <c:axId val="2200405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038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7F-4F97-8417-F534C82ABD5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'5'!$K$3:$K$16</c:f>
              <c:numCache>
                <c:formatCode>0.0</c:formatCode>
                <c:ptCount val="14"/>
                <c:pt idx="0">
                  <c:v>43.148159757046358</c:v>
                </c:pt>
                <c:pt idx="1">
                  <c:v>37.464812538384962</c:v>
                </c:pt>
                <c:pt idx="2">
                  <c:v>32.647312010953364</c:v>
                </c:pt>
                <c:pt idx="3">
                  <c:v>24.019545133427748</c:v>
                </c:pt>
                <c:pt idx="4">
                  <c:v>32.279256562824962</c:v>
                </c:pt>
                <c:pt idx="5">
                  <c:v>27.461756035393357</c:v>
                </c:pt>
                <c:pt idx="6">
                  <c:v>23.351299761995676</c:v>
                </c:pt>
                <c:pt idx="7">
                  <c:v>16.28482411419126</c:v>
                </c:pt>
                <c:pt idx="8">
                  <c:v>7.5415579237992461</c:v>
                </c:pt>
                <c:pt idx="9">
                  <c:v>17.133145104430966</c:v>
                </c:pt>
                <c:pt idx="10">
                  <c:v>10.921149271031926</c:v>
                </c:pt>
                <c:pt idx="11">
                  <c:v>1.0264783640503801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7F-4F97-8417-F534C82AB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224512"/>
        <c:axId val="2202389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7F-4F97-8417-F534C82ABD5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'5'!$M$3:$M$16</c:f>
              <c:numCache>
                <c:formatCode>0.0</c:formatCode>
                <c:ptCount val="14"/>
                <c:pt idx="0">
                  <c:v>3.4948081178524948</c:v>
                </c:pt>
                <c:pt idx="1">
                  <c:v>3.4948081178524948</c:v>
                </c:pt>
                <c:pt idx="2">
                  <c:v>3.4948081178524948</c:v>
                </c:pt>
                <c:pt idx="3">
                  <c:v>3.5851622699302768</c:v>
                </c:pt>
                <c:pt idx="4">
                  <c:v>5.4911795442254601</c:v>
                </c:pt>
                <c:pt idx="5">
                  <c:v>5.4911795442254601</c:v>
                </c:pt>
                <c:pt idx="6">
                  <c:v>5.4911795442254601</c:v>
                </c:pt>
                <c:pt idx="7">
                  <c:v>6.1943780151436005</c:v>
                </c:pt>
                <c:pt idx="8">
                  <c:v>6.1943780151436005</c:v>
                </c:pt>
                <c:pt idx="9">
                  <c:v>13.588621199437556</c:v>
                </c:pt>
                <c:pt idx="10">
                  <c:v>16.839791984514367</c:v>
                </c:pt>
                <c:pt idx="11">
                  <c:v>22.860852996308932</c:v>
                </c:pt>
                <c:pt idx="12">
                  <c:v>28.612073845704224</c:v>
                </c:pt>
                <c:pt idx="13">
                  <c:v>32.236147032671269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7F-4F97-8417-F534C82AB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243072"/>
        <c:axId val="220240896"/>
      </c:scatterChart>
      <c:valAx>
        <c:axId val="2202245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38976"/>
        <c:crosses val="autoZero"/>
        <c:crossBetween val="midCat"/>
        <c:majorUnit val="5"/>
      </c:valAx>
      <c:valAx>
        <c:axId val="2202389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24512"/>
        <c:crosses val="autoZero"/>
        <c:crossBetween val="midCat"/>
      </c:valAx>
      <c:valAx>
        <c:axId val="2202408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43072"/>
        <c:crosses val="max"/>
        <c:crossBetween val="midCat"/>
        <c:majorUnit val="40"/>
      </c:valAx>
      <c:valAx>
        <c:axId val="2202430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240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30-4A3C-BFB8-23115611503D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'6'!$G$3:$G$16</c:f>
              <c:numCache>
                <c:formatCode>0.0</c:formatCode>
                <c:ptCount val="14"/>
                <c:pt idx="0">
                  <c:v>29.45179023451244</c:v>
                </c:pt>
                <c:pt idx="1">
                  <c:v>24.807548220458035</c:v>
                </c:pt>
                <c:pt idx="2">
                  <c:v>20.868741225573611</c:v>
                </c:pt>
                <c:pt idx="3">
                  <c:v>13.806874118707089</c:v>
                </c:pt>
                <c:pt idx="4">
                  <c:v>20.547808124183209</c:v>
                </c:pt>
                <c:pt idx="5">
                  <c:v>16.609001129298786</c:v>
                </c:pt>
                <c:pt idx="6">
                  <c:v>13.246617249374705</c:v>
                </c:pt>
                <c:pt idx="7">
                  <c:v>7.4606368626975765</c:v>
                </c:pt>
                <c:pt idx="8">
                  <c:v>0.99999999856837962</c:v>
                </c:pt>
                <c:pt idx="9">
                  <c:v>8.1467783550744493</c:v>
                </c:pt>
                <c:pt idx="10">
                  <c:v>3.0577436277581427</c:v>
                </c:pt>
                <c:pt idx="11">
                  <c:v>0.99999999856837962</c:v>
                </c:pt>
                <c:pt idx="12">
                  <c:v>0.99999999856837962</c:v>
                </c:pt>
                <c:pt idx="13">
                  <c:v>0.99999999856837962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30-4A3C-BFB8-231156115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706304"/>
        <c:axId val="22070822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30-4A3C-BFB8-23115611503D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'6'!$I$3:$I$16</c:f>
              <c:numCache>
                <c:formatCode>0.0</c:formatCode>
                <c:ptCount val="14"/>
                <c:pt idx="0">
                  <c:v>3.3746099042110691</c:v>
                </c:pt>
                <c:pt idx="1">
                  <c:v>3.3746099042110691</c:v>
                </c:pt>
                <c:pt idx="2">
                  <c:v>3.3746099042110691</c:v>
                </c:pt>
                <c:pt idx="3">
                  <c:v>3.6038847310645137</c:v>
                </c:pt>
                <c:pt idx="4">
                  <c:v>6.7590599924598553</c:v>
                </c:pt>
                <c:pt idx="5">
                  <c:v>6.7590599924598553</c:v>
                </c:pt>
                <c:pt idx="6">
                  <c:v>6.7590599924598553</c:v>
                </c:pt>
                <c:pt idx="7">
                  <c:v>7.6615027326685095</c:v>
                </c:pt>
                <c:pt idx="8">
                  <c:v>7.6615027326685095</c:v>
                </c:pt>
                <c:pt idx="9">
                  <c:v>15.130220290161306</c:v>
                </c:pt>
                <c:pt idx="10">
                  <c:v>18.011488177854986</c:v>
                </c:pt>
                <c:pt idx="11">
                  <c:v>23.415683420505989</c:v>
                </c:pt>
                <c:pt idx="12">
                  <c:v>29.39784591828646</c:v>
                </c:pt>
                <c:pt idx="13">
                  <c:v>34.716673291509501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030-4A3C-BFB8-231156115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05120"/>
        <c:axId val="220403200"/>
      </c:scatterChart>
      <c:valAx>
        <c:axId val="22070630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708224"/>
        <c:crosses val="autoZero"/>
        <c:crossBetween val="midCat"/>
        <c:majorUnit val="5"/>
      </c:valAx>
      <c:valAx>
        <c:axId val="22070822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706304"/>
        <c:crosses val="autoZero"/>
        <c:crossBetween val="midCat"/>
      </c:valAx>
      <c:valAx>
        <c:axId val="220403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05120"/>
        <c:crosses val="max"/>
        <c:crossBetween val="midCat"/>
        <c:majorUnit val="40"/>
      </c:valAx>
      <c:valAx>
        <c:axId val="2204051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403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7C-4223-8FC4-CBBE3653C2A8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42.478133277161056</c:v>
                </c:pt>
                <c:pt idx="2">
                  <c:v>36.950716608677091</c:v>
                </c:pt>
                <c:pt idx="3">
                  <c:v>27.26806110246082</c:v>
                </c:pt>
                <c:pt idx="4">
                  <c:v>37.065636074047191</c:v>
                </c:pt>
                <c:pt idx="5">
                  <c:v>31.538219405563225</c:v>
                </c:pt>
                <c:pt idx="6">
                  <c:v>26.869443001918832</c:v>
                </c:pt>
                <c:pt idx="7">
                  <c:v>18.995400106477263</c:v>
                </c:pt>
                <c:pt idx="8">
                  <c:v>9.4101308861981607</c:v>
                </c:pt>
                <c:pt idx="9">
                  <c:v>20.158423330226462</c:v>
                </c:pt>
                <c:pt idx="10">
                  <c:v>13.308878172342105</c:v>
                </c:pt>
                <c:pt idx="11">
                  <c:v>2.6343833748326233</c:v>
                </c:pt>
                <c:pt idx="12">
                  <c:v>0.99999997804783058</c:v>
                </c:pt>
                <c:pt idx="13">
                  <c:v>0.99999997804783058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7C-4223-8FC4-CBBE3653C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53888"/>
        <c:axId val="2204560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7C-4223-8FC4-CBBE3653C2A8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'6'!$M$3:$M$16</c:f>
              <c:numCache>
                <c:formatCode>0.0</c:formatCode>
                <c:ptCount val="14"/>
                <c:pt idx="0">
                  <c:v>3.4948016893068901</c:v>
                </c:pt>
                <c:pt idx="1">
                  <c:v>3.4948016893068901</c:v>
                </c:pt>
                <c:pt idx="2">
                  <c:v>3.4948016893068901</c:v>
                </c:pt>
                <c:pt idx="3">
                  <c:v>3.5851577281504672</c:v>
                </c:pt>
                <c:pt idx="4">
                  <c:v>5.4911991972946694</c:v>
                </c:pt>
                <c:pt idx="5">
                  <c:v>5.4911991972946694</c:v>
                </c:pt>
                <c:pt idx="6">
                  <c:v>5.4911991972946694</c:v>
                </c:pt>
                <c:pt idx="7">
                  <c:v>6.194403280331171</c:v>
                </c:pt>
                <c:pt idx="8">
                  <c:v>6.194403280331171</c:v>
                </c:pt>
                <c:pt idx="9">
                  <c:v>13.588666075498391</c:v>
                </c:pt>
                <c:pt idx="10">
                  <c:v>16.839834771756486</c:v>
                </c:pt>
                <c:pt idx="11">
                  <c:v>22.860889843739258</c:v>
                </c:pt>
                <c:pt idx="12">
                  <c:v>28.612117631646516</c:v>
                </c:pt>
                <c:pt idx="13">
                  <c:v>32.236216383683875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7C-4223-8FC4-CBBE3653C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72448"/>
        <c:axId val="220457984"/>
      </c:scatterChart>
      <c:valAx>
        <c:axId val="22045388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56064"/>
        <c:crosses val="autoZero"/>
        <c:crossBetween val="midCat"/>
        <c:majorUnit val="5"/>
      </c:valAx>
      <c:valAx>
        <c:axId val="2204560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53888"/>
        <c:crosses val="autoZero"/>
        <c:crossBetween val="midCat"/>
      </c:valAx>
      <c:valAx>
        <c:axId val="2204579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72448"/>
        <c:crosses val="max"/>
        <c:crossBetween val="midCat"/>
        <c:majorUnit val="40"/>
      </c:valAx>
      <c:valAx>
        <c:axId val="2204724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457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'7'!$C$3:$C$16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FD-4793-A107-0C73D1ED2C16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'7'!$G$3:$G$16</c:f>
              <c:numCache>
                <c:formatCode>0.0</c:formatCode>
                <c:ptCount val="14"/>
                <c:pt idx="0">
                  <c:v>27.425394530412294</c:v>
                </c:pt>
                <c:pt idx="1">
                  <c:v>22.80172079631669</c:v>
                </c:pt>
                <c:pt idx="2">
                  <c:v>18.92418143042455</c:v>
                </c:pt>
                <c:pt idx="3">
                  <c:v>12.128075804631003</c:v>
                </c:pt>
                <c:pt idx="4">
                  <c:v>18.996758289066374</c:v>
                </c:pt>
                <c:pt idx="5">
                  <c:v>15.119218923174234</c:v>
                </c:pt>
                <c:pt idx="6">
                  <c:v>11.843177600557151</c:v>
                </c:pt>
                <c:pt idx="7">
                  <c:v>6.3155641442055561</c:v>
                </c:pt>
                <c:pt idx="8">
                  <c:v>0.99999999686940377</c:v>
                </c:pt>
                <c:pt idx="9">
                  <c:v>7.1291429471691785</c:v>
                </c:pt>
                <c:pt idx="10">
                  <c:v>2.3196248992888329</c:v>
                </c:pt>
                <c:pt idx="11">
                  <c:v>0.99999999686940377</c:v>
                </c:pt>
                <c:pt idx="12">
                  <c:v>0.99999999686940377</c:v>
                </c:pt>
                <c:pt idx="13">
                  <c:v>0.99999999686940377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FD-4793-A107-0C73D1ED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46560"/>
        <c:axId val="220548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20</c:v>
                </c:pt>
                <c:pt idx="13">
                  <c:v>26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FD-4793-A107-0C73D1ED2C16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'7'!$I$3:$I$16</c:f>
              <c:numCache>
                <c:formatCode>0.0</c:formatCode>
                <c:ptCount val="14"/>
                <c:pt idx="0">
                  <c:v>0.49560359914765906</c:v>
                </c:pt>
                <c:pt idx="1">
                  <c:v>0.49560359914765906</c:v>
                </c:pt>
                <c:pt idx="2">
                  <c:v>0.49560359914765906</c:v>
                </c:pt>
                <c:pt idx="3">
                  <c:v>0.58008586651966965</c:v>
                </c:pt>
                <c:pt idx="4">
                  <c:v>1.8772994169192738</c:v>
                </c:pt>
                <c:pt idx="5">
                  <c:v>1.8772994169192738</c:v>
                </c:pt>
                <c:pt idx="6">
                  <c:v>1.8772994169192738</c:v>
                </c:pt>
                <c:pt idx="7">
                  <c:v>2.2873189244653109</c:v>
                </c:pt>
                <c:pt idx="8">
                  <c:v>2.2873189244653109</c:v>
                </c:pt>
                <c:pt idx="9">
                  <c:v>6.3667692982598947</c:v>
                </c:pt>
                <c:pt idx="10">
                  <c:v>8.3195335302292115</c:v>
                </c:pt>
                <c:pt idx="11">
                  <c:v>12.714889224994007</c:v>
                </c:pt>
                <c:pt idx="12">
                  <c:v>19.022019262879379</c:v>
                </c:pt>
                <c:pt idx="13">
                  <c:v>26.303295573443052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FD-4793-A107-0C73D1ED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77152"/>
        <c:axId val="220575232"/>
      </c:scatterChart>
      <c:valAx>
        <c:axId val="2205465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48480"/>
        <c:crosses val="autoZero"/>
        <c:crossBetween val="midCat"/>
        <c:majorUnit val="5"/>
      </c:valAx>
      <c:valAx>
        <c:axId val="220548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46560"/>
        <c:crosses val="autoZero"/>
        <c:crossBetween val="midCat"/>
      </c:valAx>
      <c:valAx>
        <c:axId val="220575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77152"/>
        <c:crosses val="max"/>
        <c:crossBetween val="midCat"/>
        <c:majorUnit val="40"/>
      </c:valAx>
      <c:valAx>
        <c:axId val="220577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575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5-469E-A43B-C2289EF0FCC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'7'!$K$3:$K$16</c:f>
              <c:numCache>
                <c:formatCode>0.0</c:formatCode>
                <c:ptCount val="14"/>
                <c:pt idx="0">
                  <c:v>45</c:v>
                </c:pt>
                <c:pt idx="1">
                  <c:v>40.295881291130641</c:v>
                </c:pt>
                <c:pt idx="2">
                  <c:v>35.087861471560089</c:v>
                </c:pt>
                <c:pt idx="3">
                  <c:v>25.857553022568087</c:v>
                </c:pt>
                <c:pt idx="4">
                  <c:v>34.934338981515609</c:v>
                </c:pt>
                <c:pt idx="5">
                  <c:v>29.726319161945046</c:v>
                </c:pt>
                <c:pt idx="6">
                  <c:v>25.303619329128178</c:v>
                </c:pt>
                <c:pt idx="7">
                  <c:v>17.76893750347816</c:v>
                </c:pt>
                <c:pt idx="8">
                  <c:v>8.5167540204162506</c:v>
                </c:pt>
                <c:pt idx="9">
                  <c:v>18.774378707042676</c:v>
                </c:pt>
                <c:pt idx="10">
                  <c:v>12.183698370767114</c:v>
                </c:pt>
                <c:pt idx="11">
                  <c:v>1.7930302013776647</c:v>
                </c:pt>
                <c:pt idx="12">
                  <c:v>0.99999999093808933</c:v>
                </c:pt>
                <c:pt idx="13">
                  <c:v>0.99999999093808933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D5-469E-A43B-C2289EF0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68288"/>
        <c:axId val="2210827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7</c:v>
                </c:pt>
                <c:pt idx="11">
                  <c:v>12</c:v>
                </c:pt>
                <c:pt idx="12">
                  <c:v>18</c:v>
                </c:pt>
                <c:pt idx="13">
                  <c:v>23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D5-469E-A43B-C2289EF0FCC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'7'!$M$3:$M$16</c:f>
              <c:numCache>
                <c:formatCode>0.0</c:formatCode>
                <c:ptCount val="14"/>
                <c:pt idx="0">
                  <c:v>0.55759933270452655</c:v>
                </c:pt>
                <c:pt idx="1">
                  <c:v>0.55759933270452655</c:v>
                </c:pt>
                <c:pt idx="2">
                  <c:v>0.55759933270452655</c:v>
                </c:pt>
                <c:pt idx="3">
                  <c:v>0.58647635986199176</c:v>
                </c:pt>
                <c:pt idx="4">
                  <c:v>1.2663701364624367</c:v>
                </c:pt>
                <c:pt idx="5">
                  <c:v>1.2663701364624367</c:v>
                </c:pt>
                <c:pt idx="6">
                  <c:v>1.2663701364624367</c:v>
                </c:pt>
                <c:pt idx="7">
                  <c:v>1.5402189140187652</c:v>
                </c:pt>
                <c:pt idx="8">
                  <c:v>1.5402189140187652</c:v>
                </c:pt>
                <c:pt idx="9">
                  <c:v>5.0992391736395657</c:v>
                </c:pt>
                <c:pt idx="10">
                  <c:v>7.1200691932781197</c:v>
                </c:pt>
                <c:pt idx="11">
                  <c:v>11.862060905511351</c:v>
                </c:pt>
                <c:pt idx="12">
                  <c:v>18.044466191187674</c:v>
                </c:pt>
                <c:pt idx="13">
                  <c:v>22.994607931152512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BD5-469E-A43B-C2289EF0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90944"/>
        <c:axId val="221084672"/>
      </c:scatterChart>
      <c:valAx>
        <c:axId val="22106828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82752"/>
        <c:crosses val="autoZero"/>
        <c:crossBetween val="midCat"/>
        <c:majorUnit val="5"/>
      </c:valAx>
      <c:valAx>
        <c:axId val="2210827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68288"/>
        <c:crosses val="autoZero"/>
        <c:crossBetween val="midCat"/>
      </c:valAx>
      <c:valAx>
        <c:axId val="221084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90944"/>
        <c:crosses val="max"/>
        <c:crossBetween val="midCat"/>
        <c:majorUnit val="40"/>
      </c:valAx>
      <c:valAx>
        <c:axId val="2210909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084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'8'!$C$3:$C$16</c:f>
              <c:numCache>
                <c:formatCode>General</c:formatCode>
                <c:ptCount val="14"/>
                <c:pt idx="0">
                  <c:v>34</c:v>
                </c:pt>
                <c:pt idx="1">
                  <c:v>29</c:v>
                </c:pt>
                <c:pt idx="2">
                  <c:v>25</c:v>
                </c:pt>
                <c:pt idx="3">
                  <c:v>18</c:v>
                </c:pt>
                <c:pt idx="4">
                  <c:v>24</c:v>
                </c:pt>
                <c:pt idx="5">
                  <c:v>20</c:v>
                </c:pt>
                <c:pt idx="6">
                  <c:v>17</c:v>
                </c:pt>
                <c:pt idx="7">
                  <c:v>11</c:v>
                </c:pt>
                <c:pt idx="8">
                  <c:v>2</c:v>
                </c:pt>
                <c:pt idx="9">
                  <c:v>11</c:v>
                </c:pt>
                <c:pt idx="10">
                  <c:v>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7E-4ACD-9503-87C609C7CC7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'8'!$G$3:$G$16</c:f>
              <c:numCache>
                <c:formatCode>0.0</c:formatCode>
                <c:ptCount val="14"/>
                <c:pt idx="0">
                  <c:v>33.835099674688891</c:v>
                </c:pt>
                <c:pt idx="1">
                  <c:v>29.191813013422667</c:v>
                </c:pt>
                <c:pt idx="2">
                  <c:v>25.190157969207753</c:v>
                </c:pt>
                <c:pt idx="3">
                  <c:v>17.767986414869362</c:v>
                </c:pt>
                <c:pt idx="4">
                  <c:v>24.195671584362735</c:v>
                </c:pt>
                <c:pt idx="5">
                  <c:v>20.1940165401478</c:v>
                </c:pt>
                <c:pt idx="6">
                  <c:v>16.726884157615274</c:v>
                </c:pt>
                <c:pt idx="7">
                  <c:v>10.580296042479702</c:v>
                </c:pt>
                <c:pt idx="8">
                  <c:v>2.7899461883838086</c:v>
                </c:pt>
                <c:pt idx="9">
                  <c:v>11.012211270180629</c:v>
                </c:pt>
                <c:pt idx="10">
                  <c:v>5.5159448092207022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7E-4ACD-9503-87C609C7C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75648"/>
        <c:axId val="22127756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7E-4ACD-9503-87C609C7CC7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'8'!$I$3:$I$16</c:f>
              <c:numCache>
                <c:formatCode>0.0</c:formatCode>
                <c:ptCount val="14"/>
                <c:pt idx="0">
                  <c:v>2.5146577698532413</c:v>
                </c:pt>
                <c:pt idx="1">
                  <c:v>2.5146577698532413</c:v>
                </c:pt>
                <c:pt idx="2">
                  <c:v>2.5146577698532413</c:v>
                </c:pt>
                <c:pt idx="3">
                  <c:v>2.6989681460538129</c:v>
                </c:pt>
                <c:pt idx="4">
                  <c:v>5.59499048717562</c:v>
                </c:pt>
                <c:pt idx="5">
                  <c:v>5.59499048717562</c:v>
                </c:pt>
                <c:pt idx="6">
                  <c:v>5.59499048717562</c:v>
                </c:pt>
                <c:pt idx="7">
                  <c:v>6.4974280755799718</c:v>
                </c:pt>
                <c:pt idx="8">
                  <c:v>6.4974280755799718</c:v>
                </c:pt>
                <c:pt idx="9">
                  <c:v>14.630467141731035</c:v>
                </c:pt>
                <c:pt idx="10">
                  <c:v>17.960176029420481</c:v>
                </c:pt>
                <c:pt idx="11">
                  <c:v>24.300324159963754</c:v>
                </c:pt>
                <c:pt idx="12">
                  <c:v>31.205001617716871</c:v>
                </c:pt>
                <c:pt idx="13">
                  <c:v>36.88124624751503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7E-4ACD-9503-87C609C7C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85760"/>
        <c:axId val="221283840"/>
      </c:scatterChart>
      <c:valAx>
        <c:axId val="2212756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77568"/>
        <c:crosses val="autoZero"/>
        <c:crossBetween val="midCat"/>
        <c:majorUnit val="5"/>
      </c:valAx>
      <c:valAx>
        <c:axId val="22127756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75648"/>
        <c:crosses val="autoZero"/>
        <c:crossBetween val="midCat"/>
      </c:valAx>
      <c:valAx>
        <c:axId val="2212838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85760"/>
        <c:crosses val="max"/>
        <c:crossBetween val="midCat"/>
        <c:majorUnit val="40"/>
      </c:valAx>
      <c:valAx>
        <c:axId val="2212857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283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07-4C2B-943F-2B5C71281EA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'8'!$K$3:$K$16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07-4C2B-943F-2B5C71281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87072"/>
        <c:axId val="22119334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07-4C2B-943F-2B5C71281EA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'8'!$M$3:$M$16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07-4C2B-943F-2B5C71281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05632"/>
        <c:axId val="221195264"/>
      </c:scatterChart>
      <c:valAx>
        <c:axId val="2211870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93344"/>
        <c:crosses val="autoZero"/>
        <c:crossBetween val="midCat"/>
        <c:majorUnit val="5"/>
      </c:valAx>
      <c:valAx>
        <c:axId val="22119334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87072"/>
        <c:crosses val="autoZero"/>
        <c:crossBetween val="midCat"/>
      </c:valAx>
      <c:valAx>
        <c:axId val="2211952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05632"/>
        <c:crosses val="max"/>
        <c:crossBetween val="midCat"/>
        <c:majorUnit val="40"/>
      </c:valAx>
      <c:valAx>
        <c:axId val="2212056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19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'9'!$C$3:$C$16</c:f>
              <c:numCache>
                <c:formatCode>General</c:formatCode>
                <c:ptCount val="14"/>
                <c:pt idx="0">
                  <c:v>33</c:v>
                </c:pt>
                <c:pt idx="1">
                  <c:v>28</c:v>
                </c:pt>
                <c:pt idx="2">
                  <c:v>24</c:v>
                </c:pt>
                <c:pt idx="3">
                  <c:v>17</c:v>
                </c:pt>
                <c:pt idx="4">
                  <c:v>23</c:v>
                </c:pt>
                <c:pt idx="5">
                  <c:v>19</c:v>
                </c:pt>
                <c:pt idx="6">
                  <c:v>16</c:v>
                </c:pt>
                <c:pt idx="7">
                  <c:v>10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64-43F4-B4BA-E9356E8BD3A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'9'!$G$3:$G$16</c:f>
              <c:numCache>
                <c:formatCode>0.0</c:formatCode>
                <c:ptCount val="14"/>
                <c:pt idx="0">
                  <c:v>32.83804424413173</c:v>
                </c:pt>
                <c:pt idx="1">
                  <c:v>28.190187434811612</c:v>
                </c:pt>
                <c:pt idx="2">
                  <c:v>24.185464205129541</c:v>
                </c:pt>
                <c:pt idx="3">
                  <c:v>16.761116098546182</c:v>
                </c:pt>
                <c:pt idx="4">
                  <c:v>23.200140651304181</c:v>
                </c:pt>
                <c:pt idx="5">
                  <c:v>19.195417421622103</c:v>
                </c:pt>
                <c:pt idx="6">
                  <c:v>15.726327506295391</c:v>
                </c:pt>
                <c:pt idx="7">
                  <c:v>9.5788432232786249</c:v>
                </c:pt>
                <c:pt idx="8">
                  <c:v>1.7897766413121872</c:v>
                </c:pt>
                <c:pt idx="9">
                  <c:v>10.015260618067842</c:v>
                </c:pt>
                <c:pt idx="10">
                  <c:v>4.5194782199584793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64-43F4-B4BA-E9356E8BD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61664"/>
        <c:axId val="2213635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'9'!$D$3:$D$16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64-43F4-B4BA-E9356E8BD3A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'9'!$I$3:$I$16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64-43F4-B4BA-E9356E8BD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71776"/>
        <c:axId val="221369856"/>
      </c:scatterChart>
      <c:valAx>
        <c:axId val="2213616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63584"/>
        <c:crosses val="autoZero"/>
        <c:crossBetween val="midCat"/>
        <c:majorUnit val="5"/>
      </c:valAx>
      <c:valAx>
        <c:axId val="2213635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61664"/>
        <c:crosses val="autoZero"/>
        <c:crossBetween val="midCat"/>
      </c:valAx>
      <c:valAx>
        <c:axId val="2213698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71776"/>
        <c:crosses val="max"/>
        <c:crossBetween val="midCat"/>
        <c:majorUnit val="40"/>
      </c:valAx>
      <c:valAx>
        <c:axId val="2213717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369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BD-462E-9394-A373A8B7E450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'9'!$K$3:$K$16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BD-462E-9394-A373A8B7E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22528"/>
        <c:axId val="2208410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BD-462E-9394-A373A8B7E450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'9'!$M$3:$M$16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BD-462E-9394-A373A8B7E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49280"/>
        <c:axId val="220843008"/>
      </c:scatterChart>
      <c:valAx>
        <c:axId val="2208225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41088"/>
        <c:crosses val="autoZero"/>
        <c:crossBetween val="midCat"/>
        <c:majorUnit val="5"/>
      </c:valAx>
      <c:valAx>
        <c:axId val="2208410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22528"/>
        <c:crosses val="autoZero"/>
        <c:crossBetween val="midCat"/>
      </c:valAx>
      <c:valAx>
        <c:axId val="2208430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49280"/>
        <c:crosses val="max"/>
        <c:crossBetween val="midCat"/>
        <c:majorUnit val="40"/>
      </c:valAx>
      <c:valAx>
        <c:axId val="2208492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843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'10'!$C$3:$C$16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78-491C-9EBE-BD27A457F0F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'10'!$G$3:$G$16</c:f>
              <c:numCache>
                <c:formatCode>0.0</c:formatCode>
                <c:ptCount val="14"/>
                <c:pt idx="0">
                  <c:v>31.688275578162621</c:v>
                </c:pt>
                <c:pt idx="1">
                  <c:v>27.003521847883842</c:v>
                </c:pt>
                <c:pt idx="2">
                  <c:v>23.006257043980103</c:v>
                </c:pt>
                <c:pt idx="3">
                  <c:v>15.748947000358573</c:v>
                </c:pt>
                <c:pt idx="4">
                  <c:v>22.44318515742221</c:v>
                </c:pt>
                <c:pt idx="5">
                  <c:v>18.445920353518463</c:v>
                </c:pt>
                <c:pt idx="6">
                  <c:v>15.014521235089671</c:v>
                </c:pt>
                <c:pt idx="7">
                  <c:v>9.0446127726369667</c:v>
                </c:pt>
                <c:pt idx="8">
                  <c:v>1.5865274221859735</c:v>
                </c:pt>
                <c:pt idx="9">
                  <c:v>9.6505392706222288</c:v>
                </c:pt>
                <c:pt idx="10">
                  <c:v>4.3677958826311816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78-491C-9EBE-BD27A457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791744"/>
        <c:axId val="22179366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'10'!$D$3:$D$16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78-491C-9EBE-BD27A457F0F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'10'!$I$3:$I$16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78-491C-9EBE-BD27A457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05952"/>
        <c:axId val="221804032"/>
      </c:scatterChart>
      <c:valAx>
        <c:axId val="2217917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93664"/>
        <c:crosses val="autoZero"/>
        <c:crossBetween val="midCat"/>
        <c:majorUnit val="5"/>
      </c:valAx>
      <c:valAx>
        <c:axId val="22179366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91744"/>
        <c:crosses val="autoZero"/>
        <c:crossBetween val="midCat"/>
      </c:valAx>
      <c:valAx>
        <c:axId val="2218040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05952"/>
        <c:crosses val="max"/>
        <c:crossBetween val="midCat"/>
        <c:majorUnit val="40"/>
      </c:valAx>
      <c:valAx>
        <c:axId val="2218059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804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37-4478-8E43-3AEDE4AEFDB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'10'!$K$3:$K$16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37-4478-8E43-3AEDE4AE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33120"/>
        <c:axId val="2209475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37-4478-8E43-3AEDE4AEFDB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'10'!$M$3:$M$16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37-4478-8E43-3AEDE4AE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59872"/>
        <c:axId val="220949504"/>
      </c:scatterChart>
      <c:valAx>
        <c:axId val="22093312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47584"/>
        <c:crosses val="autoZero"/>
        <c:crossBetween val="midCat"/>
        <c:majorUnit val="5"/>
      </c:valAx>
      <c:valAx>
        <c:axId val="2209475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33120"/>
        <c:crosses val="autoZero"/>
        <c:crossBetween val="midCat"/>
      </c:valAx>
      <c:valAx>
        <c:axId val="2209495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59872"/>
        <c:crosses val="max"/>
        <c:crossBetween val="midCat"/>
        <c:majorUnit val="40"/>
      </c:valAx>
      <c:valAx>
        <c:axId val="2209598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94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'11'!$C$3:$C$16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2</c:v>
                </c:pt>
                <c:pt idx="9">
                  <c:v>9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86-4F22-BB66-0C49E0A9AB6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'11'!$G$3:$G$16</c:f>
              <c:numCache>
                <c:formatCode>0.0</c:formatCode>
                <c:ptCount val="14"/>
                <c:pt idx="0">
                  <c:v>29.845748751836727</c:v>
                </c:pt>
                <c:pt idx="1">
                  <c:v>25.042437328646077</c:v>
                </c:pt>
                <c:pt idx="2">
                  <c:v>21.023142061153234</c:v>
                </c:pt>
                <c:pt idx="3">
                  <c:v>14.009279376267695</c:v>
                </c:pt>
                <c:pt idx="4">
                  <c:v>21.171979560270987</c:v>
                </c:pt>
                <c:pt idx="5">
                  <c:v>17.152684292778144</c:v>
                </c:pt>
                <c:pt idx="6">
                  <c:v>13.763752928662608</c:v>
                </c:pt>
                <c:pt idx="7">
                  <c:v>8.0671685598749328</c:v>
                </c:pt>
                <c:pt idx="8">
                  <c:v>2</c:v>
                </c:pt>
                <c:pt idx="9">
                  <c:v>8.9352286788669204</c:v>
                </c:pt>
                <c:pt idx="10">
                  <c:v>3.988919796049391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86-4F22-BB66-0C49E0A9A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78592"/>
        <c:axId val="1848805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'11'!$D$3:$D$16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86-4F22-BB66-0C49E0A9AB6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'11'!$I$3:$I$16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86-4F22-BB66-0C49E0A9A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92800"/>
        <c:axId val="184890880"/>
      </c:scatterChart>
      <c:valAx>
        <c:axId val="1848785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80512"/>
        <c:crosses val="autoZero"/>
        <c:crossBetween val="midCat"/>
        <c:majorUnit val="5"/>
      </c:valAx>
      <c:valAx>
        <c:axId val="1848805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78592"/>
        <c:crosses val="autoZero"/>
        <c:crossBetween val="midCat"/>
      </c:valAx>
      <c:valAx>
        <c:axId val="1848908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2800"/>
        <c:crosses val="max"/>
        <c:crossBetween val="midCat"/>
        <c:majorUnit val="40"/>
      </c:valAx>
      <c:valAx>
        <c:axId val="1848928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4890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40-4F1E-9FF6-F25474C5EAB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'11'!$K$3:$K$16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40-4F1E-9FF6-F25474C5E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42976"/>
        <c:axId val="1853492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40-4F1E-9FF6-F25474C5EAB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'11'!$M$3:$M$16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40-4F1E-9FF6-F25474C5E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53344"/>
        <c:axId val="185351168"/>
      </c:scatterChart>
      <c:valAx>
        <c:axId val="1853429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49248"/>
        <c:crosses val="autoZero"/>
        <c:crossBetween val="midCat"/>
        <c:majorUnit val="5"/>
      </c:valAx>
      <c:valAx>
        <c:axId val="1853492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42976"/>
        <c:crosses val="autoZero"/>
        <c:crossBetween val="midCat"/>
      </c:valAx>
      <c:valAx>
        <c:axId val="1853511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53344"/>
        <c:crosses val="max"/>
        <c:crossBetween val="midCat"/>
        <c:majorUnit val="40"/>
      </c:valAx>
      <c:valAx>
        <c:axId val="185353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35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'12'!$C$3:$C$16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DB-4B67-8421-FB220BFFCCD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'12'!$G$3:$G$16</c:f>
              <c:numCache>
                <c:formatCode>0.0</c:formatCode>
                <c:ptCount val="14"/>
                <c:pt idx="0">
                  <c:v>27.557219356624081</c:v>
                </c:pt>
                <c:pt idx="1">
                  <c:v>22.788772998156396</c:v>
                </c:pt>
                <c:pt idx="2">
                  <c:v>18.856445228544352</c:v>
                </c:pt>
                <c:pt idx="3">
                  <c:v>12.184216545262839</c:v>
                </c:pt>
                <c:pt idx="4">
                  <c:v>19.43577162524852</c:v>
                </c:pt>
                <c:pt idx="5">
                  <c:v>15.503443855636476</c:v>
                </c:pt>
                <c:pt idx="6">
                  <c:v>12.231721438780479</c:v>
                </c:pt>
                <c:pt idx="7">
                  <c:v>6.8629354066177477</c:v>
                </c:pt>
                <c:pt idx="8">
                  <c:v>0.48733817319627981</c:v>
                </c:pt>
                <c:pt idx="9">
                  <c:v>7.8474595435098458</c:v>
                </c:pt>
                <c:pt idx="10">
                  <c:v>3.2466688282937959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DB-4B67-8421-FB220BFFC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47936"/>
        <c:axId val="18544985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'12'!$D$3:$D$16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DB-4B67-8421-FB220BFFCCD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'12'!$I$3:$I$16</c:f>
              <c:numCache>
                <c:formatCode>0.0</c:formatCode>
                <c:ptCount val="14"/>
                <c:pt idx="0">
                  <c:v>2.5510081489221892</c:v>
                </c:pt>
                <c:pt idx="1">
                  <c:v>2.5510081489221892</c:v>
                </c:pt>
                <c:pt idx="2">
                  <c:v>2.5510081489221892</c:v>
                </c:pt>
                <c:pt idx="3">
                  <c:v>2.7454336388760874</c:v>
                </c:pt>
                <c:pt idx="4">
                  <c:v>5.6111156563746878</c:v>
                </c:pt>
                <c:pt idx="5">
                  <c:v>5.6111156563746878</c:v>
                </c:pt>
                <c:pt idx="6">
                  <c:v>5.6111156563746878</c:v>
                </c:pt>
                <c:pt idx="7">
                  <c:v>6.491459474944941</c:v>
                </c:pt>
                <c:pt idx="8">
                  <c:v>6.491459474944941</c:v>
                </c:pt>
                <c:pt idx="9">
                  <c:v>14.530718934065522</c:v>
                </c:pt>
                <c:pt idx="10">
                  <c:v>17.887402739322091</c:v>
                </c:pt>
                <c:pt idx="11">
                  <c:v>24.344931246897399</c:v>
                </c:pt>
                <c:pt idx="12">
                  <c:v>31.355743070330806</c:v>
                </c:pt>
                <c:pt idx="13">
                  <c:v>36.855616533816516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CDB-4B67-8421-FB220BFFC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62144"/>
        <c:axId val="185460224"/>
      </c:scatterChart>
      <c:valAx>
        <c:axId val="1854479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49856"/>
        <c:crosses val="autoZero"/>
        <c:crossBetween val="midCat"/>
        <c:majorUnit val="5"/>
      </c:valAx>
      <c:valAx>
        <c:axId val="18544985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47936"/>
        <c:crosses val="autoZero"/>
        <c:crossBetween val="midCat"/>
      </c:valAx>
      <c:valAx>
        <c:axId val="1854602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62144"/>
        <c:crosses val="max"/>
        <c:crossBetween val="midCat"/>
        <c:majorUnit val="40"/>
      </c:valAx>
      <c:valAx>
        <c:axId val="1854621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460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8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6-4808-8453-765DCCFD00E5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'12'!$K$3:$K$16</c:f>
              <c:numCache>
                <c:formatCode>0.0</c:formatCode>
                <c:ptCount val="14"/>
                <c:pt idx="0">
                  <c:v>45</c:v>
                </c:pt>
                <c:pt idx="1">
                  <c:v>39.963107301396789</c:v>
                </c:pt>
                <c:pt idx="2">
                  <c:v>34.567964353441042</c:v>
                </c:pt>
                <c:pt idx="3">
                  <c:v>25.338967854926167</c:v>
                </c:pt>
                <c:pt idx="4">
                  <c:v>35.197225634594631</c:v>
                </c:pt>
                <c:pt idx="5">
                  <c:v>29.802082686638897</c:v>
                </c:pt>
                <c:pt idx="6">
                  <c:v>25.295695957247467</c:v>
                </c:pt>
                <c:pt idx="7">
                  <c:v>17.849301937510464</c:v>
                </c:pt>
                <c:pt idx="8">
                  <c:v>8.94918260638525</c:v>
                </c:pt>
                <c:pt idx="9">
                  <c:v>19.150956103692124</c:v>
                </c:pt>
                <c:pt idx="10">
                  <c:v>12.745518695358001</c:v>
                </c:pt>
                <c:pt idx="11">
                  <c:v>2.999408884272647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66-4808-8453-765DCCFD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8256"/>
        <c:axId val="1855745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34</c:v>
                </c:pt>
                <c:pt idx="13">
                  <c:v>37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66-4808-8453-765DCCFD00E5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'12'!$M$3:$M$16</c:f>
              <c:numCache>
                <c:formatCode>0.0</c:formatCode>
                <c:ptCount val="14"/>
                <c:pt idx="0">
                  <c:v>3.258585972410228</c:v>
                </c:pt>
                <c:pt idx="1">
                  <c:v>3.258585972410228</c:v>
                </c:pt>
                <c:pt idx="2">
                  <c:v>3.258585972410228</c:v>
                </c:pt>
                <c:pt idx="3">
                  <c:v>3.3889587184245555</c:v>
                </c:pt>
                <c:pt idx="4">
                  <c:v>5.7139735981453645</c:v>
                </c:pt>
                <c:pt idx="5">
                  <c:v>5.7139735981453645</c:v>
                </c:pt>
                <c:pt idx="6">
                  <c:v>5.7139735981453645</c:v>
                </c:pt>
                <c:pt idx="7">
                  <c:v>6.5003894682187129</c:v>
                </c:pt>
                <c:pt idx="8">
                  <c:v>6.5003894682187129</c:v>
                </c:pt>
                <c:pt idx="9">
                  <c:v>14.319268862647661</c:v>
                </c:pt>
                <c:pt idx="10">
                  <c:v>17.782495537157669</c:v>
                </c:pt>
                <c:pt idx="11">
                  <c:v>24.61167160264122</c:v>
                </c:pt>
                <c:pt idx="12">
                  <c:v>32.135819158755012</c:v>
                </c:pt>
                <c:pt idx="13">
                  <c:v>38.025237650529817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66-4808-8453-765DCCFD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78624"/>
        <c:axId val="185576448"/>
      </c:scatterChart>
      <c:valAx>
        <c:axId val="1855682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4528"/>
        <c:crosses val="autoZero"/>
        <c:crossBetween val="midCat"/>
        <c:majorUnit val="5"/>
      </c:valAx>
      <c:valAx>
        <c:axId val="1855745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8256"/>
        <c:crosses val="autoZero"/>
        <c:crossBetween val="midCat"/>
      </c:valAx>
      <c:valAx>
        <c:axId val="1855764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8624"/>
        <c:crosses val="max"/>
        <c:crossBetween val="midCat"/>
        <c:majorUnit val="40"/>
      </c:valAx>
      <c:valAx>
        <c:axId val="185578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576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'13'!$C$3:$C$16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A6-4460-AA68-AF9A6F4204D6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'13'!$G$3:$G$16</c:f>
              <c:numCache>
                <c:formatCode>0.0</c:formatCode>
                <c:ptCount val="14"/>
                <c:pt idx="0">
                  <c:v>31.684670651372539</c:v>
                </c:pt>
                <c:pt idx="1">
                  <c:v>27.005183712219068</c:v>
                </c:pt>
                <c:pt idx="2">
                  <c:v>23.011387057193506</c:v>
                </c:pt>
                <c:pt idx="3">
                  <c:v>15.756458346817535</c:v>
                </c:pt>
                <c:pt idx="4">
                  <c:v>22.438358796410906</c:v>
                </c:pt>
                <c:pt idx="5">
                  <c:v>18.444562141385344</c:v>
                </c:pt>
                <c:pt idx="6">
                  <c:v>15.015325443059663</c:v>
                </c:pt>
                <c:pt idx="7">
                  <c:v>9.0463572898772604</c:v>
                </c:pt>
                <c:pt idx="8">
                  <c:v>1.5866546739501892</c:v>
                </c:pt>
                <c:pt idx="9">
                  <c:v>9.6476812472397135</c:v>
                </c:pt>
                <c:pt idx="10">
                  <c:v>4.3643866085585472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A6-4460-AA68-AF9A6F420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42848"/>
        <c:axId val="18574476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'13'!$D$3:$D$16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A6-4460-AA68-AF9A6F4204D6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'13'!$I$3:$I$16</c:f>
              <c:numCache>
                <c:formatCode>0.0</c:formatCode>
                <c:ptCount val="14"/>
                <c:pt idx="0">
                  <c:v>2.514611995490093</c:v>
                </c:pt>
                <c:pt idx="1">
                  <c:v>2.514611995490093</c:v>
                </c:pt>
                <c:pt idx="2">
                  <c:v>2.514611995490093</c:v>
                </c:pt>
                <c:pt idx="3">
                  <c:v>2.6989218785791138</c:v>
                </c:pt>
                <c:pt idx="4">
                  <c:v>5.5950191845667163</c:v>
                </c:pt>
                <c:pt idx="5">
                  <c:v>5.5950191845667163</c:v>
                </c:pt>
                <c:pt idx="6">
                  <c:v>5.5950191845667163</c:v>
                </c:pt>
                <c:pt idx="7">
                  <c:v>6.4974817272957832</c:v>
                </c:pt>
                <c:pt idx="8">
                  <c:v>6.4974817272957832</c:v>
                </c:pt>
                <c:pt idx="9">
                  <c:v>14.630616234795237</c:v>
                </c:pt>
                <c:pt idx="10">
                  <c:v>17.960300254089237</c:v>
                </c:pt>
                <c:pt idx="11">
                  <c:v>24.300330338447971</c:v>
                </c:pt>
                <c:pt idx="12">
                  <c:v>31.204845488047877</c:v>
                </c:pt>
                <c:pt idx="13">
                  <c:v>36.881069042908862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5A6-4460-AA68-AF9A6F420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52960"/>
        <c:axId val="185751040"/>
      </c:scatterChart>
      <c:valAx>
        <c:axId val="1857428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4768"/>
        <c:crosses val="autoZero"/>
        <c:crossBetween val="midCat"/>
        <c:majorUnit val="5"/>
      </c:valAx>
      <c:valAx>
        <c:axId val="18574476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2848"/>
        <c:crosses val="autoZero"/>
        <c:crossBetween val="midCat"/>
      </c:valAx>
      <c:valAx>
        <c:axId val="1857510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52960"/>
        <c:crosses val="max"/>
        <c:crossBetween val="midCat"/>
        <c:majorUnit val="40"/>
      </c:valAx>
      <c:valAx>
        <c:axId val="1857529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751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30</c:v>
                </c:pt>
                <c:pt idx="7">
                  <c:v>22</c:v>
                </c:pt>
                <c:pt idx="8">
                  <c:v>10</c:v>
                </c:pt>
                <c:pt idx="9">
                  <c:v>21</c:v>
                </c:pt>
                <c:pt idx="10">
                  <c:v>14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A6-4B39-A55C-D7052A13735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'13'!$K$3:$K$16</c:f>
              <c:numCache>
                <c:formatCode>0.0</c:formatCode>
                <c:ptCount val="14"/>
                <c:pt idx="0">
                  <c:v>45</c:v>
                </c:pt>
                <c:pt idx="1">
                  <c:v>45</c:v>
                </c:pt>
                <c:pt idx="2">
                  <c:v>39.947029388698581</c:v>
                </c:pt>
                <c:pt idx="3">
                  <c:v>29.58174192309675</c:v>
                </c:pt>
                <c:pt idx="4">
                  <c:v>40.375048695361222</c:v>
                </c:pt>
                <c:pt idx="5">
                  <c:v>34.368456103830169</c:v>
                </c:pt>
                <c:pt idx="6">
                  <c:v>29.334194434403763</c:v>
                </c:pt>
                <c:pt idx="7">
                  <c:v>20.945054947234695</c:v>
                </c:pt>
                <c:pt idx="8">
                  <c:v>10.850554330367007</c:v>
                </c:pt>
                <c:pt idx="9">
                  <c:v>22.268165082332828</c:v>
                </c:pt>
                <c:pt idx="10">
                  <c:v>15.012012667083432</c:v>
                </c:pt>
                <c:pt idx="11">
                  <c:v>3.8447447484638673</c:v>
                </c:pt>
                <c:pt idx="12">
                  <c:v>1.9999969654321128</c:v>
                </c:pt>
                <c:pt idx="13">
                  <c:v>1.9999969654321128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A6-4B39-A55C-D7052A137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01728"/>
        <c:axId val="1858243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34</c:v>
                </c:pt>
                <c:pt idx="13">
                  <c:v>37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A6-4B39-A55C-D7052A13735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'13'!$M$3:$M$16</c:f>
              <c:numCache>
                <c:formatCode>0.0</c:formatCode>
                <c:ptCount val="14"/>
                <c:pt idx="0">
                  <c:v>4.1784025470716815</c:v>
                </c:pt>
                <c:pt idx="1">
                  <c:v>4.1784025470716815</c:v>
                </c:pt>
                <c:pt idx="2">
                  <c:v>4.1784025470716815</c:v>
                </c:pt>
                <c:pt idx="3">
                  <c:v>4.2736767296822391</c:v>
                </c:pt>
                <c:pt idx="4">
                  <c:v>6.1213665809491715</c:v>
                </c:pt>
                <c:pt idx="5">
                  <c:v>6.1213665809491715</c:v>
                </c:pt>
                <c:pt idx="6">
                  <c:v>6.1213665809491715</c:v>
                </c:pt>
                <c:pt idx="7">
                  <c:v>6.7820992610104192</c:v>
                </c:pt>
                <c:pt idx="8">
                  <c:v>6.7820992610104192</c:v>
                </c:pt>
                <c:pt idx="9">
                  <c:v>13.91619706072745</c:v>
                </c:pt>
                <c:pt idx="10">
                  <c:v>17.329307319764307</c:v>
                </c:pt>
                <c:pt idx="11">
                  <c:v>24.40525031147715</c:v>
                </c:pt>
                <c:pt idx="12">
                  <c:v>32.57137680691865</c:v>
                </c:pt>
                <c:pt idx="13">
                  <c:v>38.991733310893238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A6-4B39-A55C-D7052A137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8480"/>
        <c:axId val="185826304"/>
      </c:scatterChart>
      <c:valAx>
        <c:axId val="185801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4384"/>
        <c:crosses val="autoZero"/>
        <c:crossBetween val="midCat"/>
        <c:majorUnit val="5"/>
      </c:valAx>
      <c:valAx>
        <c:axId val="1858243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01728"/>
        <c:crosses val="autoZero"/>
        <c:crossBetween val="midCat"/>
      </c:valAx>
      <c:valAx>
        <c:axId val="185826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8480"/>
        <c:crosses val="max"/>
        <c:crossBetween val="midCat"/>
        <c:majorUnit val="40"/>
      </c:valAx>
      <c:valAx>
        <c:axId val="185828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826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3AA-94BB-1573A922AF3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'14'!$G$3:$G$16</c:f>
              <c:numCache>
                <c:formatCode>0.0</c:formatCode>
                <c:ptCount val="14"/>
                <c:pt idx="0">
                  <c:v>27.250968061533083</c:v>
                </c:pt>
                <c:pt idx="1">
                  <c:v>22.631258490832128</c:v>
                </c:pt>
                <c:pt idx="2">
                  <c:v>18.753382115911069</c:v>
                </c:pt>
                <c:pt idx="3">
                  <c:v>11.943958197910099</c:v>
                </c:pt>
                <c:pt idx="4">
                  <c:v>18.795262895494002</c:v>
                </c:pt>
                <c:pt idx="5">
                  <c:v>14.917386520572943</c:v>
                </c:pt>
                <c:pt idx="6">
                  <c:v>11.638221206772247</c:v>
                </c:pt>
                <c:pt idx="7">
                  <c:v>6.0963982930163603</c:v>
                </c:pt>
                <c:pt idx="8">
                  <c:v>0</c:v>
                </c:pt>
                <c:pt idx="9">
                  <c:v>6.899648368064689</c:v>
                </c:pt>
                <c:pt idx="10">
                  <c:v>2.073504529032391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23-43AA-94BB-1573A922A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06688"/>
        <c:axId val="1859086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22</c:v>
                </c:pt>
                <c:pt idx="13">
                  <c:v>27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23-43AA-94BB-1573A922AF3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'14'!$I$3:$I$16</c:f>
              <c:numCache>
                <c:formatCode>0.0</c:formatCode>
                <c:ptCount val="14"/>
                <c:pt idx="0">
                  <c:v>0.69839177671826747</c:v>
                </c:pt>
                <c:pt idx="1">
                  <c:v>0.69839177671826747</c:v>
                </c:pt>
                <c:pt idx="2">
                  <c:v>0.69839177671826747</c:v>
                </c:pt>
                <c:pt idx="3">
                  <c:v>0.74470191052321844</c:v>
                </c:pt>
                <c:pt idx="4">
                  <c:v>1.7109932982645266</c:v>
                </c:pt>
                <c:pt idx="5">
                  <c:v>1.7109932982645266</c:v>
                </c:pt>
                <c:pt idx="6">
                  <c:v>1.7109932982645266</c:v>
                </c:pt>
                <c:pt idx="7">
                  <c:v>2.0751388520540845</c:v>
                </c:pt>
                <c:pt idx="8">
                  <c:v>2.0751388520540845</c:v>
                </c:pt>
                <c:pt idx="9">
                  <c:v>6.4304226730820613</c:v>
                </c:pt>
                <c:pt idx="10">
                  <c:v>8.7654568252889646</c:v>
                </c:pt>
                <c:pt idx="11">
                  <c:v>14.124383022047411</c:v>
                </c:pt>
                <c:pt idx="12">
                  <c:v>21.197560885851356</c:v>
                </c:pt>
                <c:pt idx="13">
                  <c:v>27.359024089484532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23-43AA-94BB-1573A922A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24992"/>
        <c:axId val="185923072"/>
      </c:scatterChart>
      <c:valAx>
        <c:axId val="1859066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8608"/>
        <c:crosses val="autoZero"/>
        <c:crossBetween val="midCat"/>
        <c:majorUnit val="5"/>
      </c:valAx>
      <c:valAx>
        <c:axId val="1859086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6688"/>
        <c:crosses val="autoZero"/>
        <c:crossBetween val="midCat"/>
      </c:valAx>
      <c:valAx>
        <c:axId val="1859230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24992"/>
        <c:crosses val="max"/>
        <c:crossBetween val="midCat"/>
        <c:majorUnit val="40"/>
      </c:valAx>
      <c:valAx>
        <c:axId val="1859249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923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C-4BFA-A2F5-742320F73CE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'14'!$K$3:$K$16</c:f>
              <c:numCache>
                <c:formatCode>0.0</c:formatCode>
                <c:ptCount val="14"/>
                <c:pt idx="0">
                  <c:v>45</c:v>
                </c:pt>
                <c:pt idx="1">
                  <c:v>39.085486719067383</c:v>
                </c:pt>
                <c:pt idx="2">
                  <c:v>33.596958281691045</c:v>
                </c:pt>
                <c:pt idx="3">
                  <c:v>24.148375196577661</c:v>
                </c:pt>
                <c:pt idx="4">
                  <c:v>34.101580783803527</c:v>
                </c:pt>
                <c:pt idx="5">
                  <c:v>28.613052346427196</c:v>
                </c:pt>
                <c:pt idx="6">
                  <c:v>24.014762194501166</c:v>
                </c:pt>
                <c:pt idx="7">
                  <c:v>16.37502816377048</c:v>
                </c:pt>
                <c:pt idx="8">
                  <c:v>7.1982194393848218</c:v>
                </c:pt>
                <c:pt idx="9">
                  <c:v>17.657544946486809</c:v>
                </c:pt>
                <c:pt idx="10">
                  <c:v>11.066230026347775</c:v>
                </c:pt>
                <c:pt idx="11">
                  <c:v>0.97260343317039499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EC-4BFA-A2F5-742320F73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65568"/>
        <c:axId val="18598003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EC-4BFA-A2F5-742320F73CE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'14'!$M$3:$M$16</c:f>
              <c:numCache>
                <c:formatCode>0.0</c:formatCode>
                <c:ptCount val="14"/>
                <c:pt idx="0">
                  <c:v>1.9049116671485828</c:v>
                </c:pt>
                <c:pt idx="1">
                  <c:v>1.9049116671485828</c:v>
                </c:pt>
                <c:pt idx="2">
                  <c:v>1.9049116671485828</c:v>
                </c:pt>
                <c:pt idx="3">
                  <c:v>1.916121476503748</c:v>
                </c:pt>
                <c:pt idx="4">
                  <c:v>2.3132209239364556</c:v>
                </c:pt>
                <c:pt idx="5">
                  <c:v>2.3132209239364556</c:v>
                </c:pt>
                <c:pt idx="6">
                  <c:v>2.3132209239364556</c:v>
                </c:pt>
                <c:pt idx="7">
                  <c:v>2.5098168305592092</c:v>
                </c:pt>
                <c:pt idx="8">
                  <c:v>2.5098168305592092</c:v>
                </c:pt>
                <c:pt idx="9">
                  <c:v>5.8926730605963504</c:v>
                </c:pt>
                <c:pt idx="10">
                  <c:v>8.1988133246966388</c:v>
                </c:pt>
                <c:pt idx="11">
                  <c:v>13.96856818242661</c:v>
                </c:pt>
                <c:pt idx="12">
                  <c:v>20.947912155113173</c:v>
                </c:pt>
                <c:pt idx="13">
                  <c:v>25.032663227221185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EC-4BFA-A2F5-742320F73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2320"/>
        <c:axId val="185981952"/>
      </c:scatterChart>
      <c:valAx>
        <c:axId val="1859655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80032"/>
        <c:crosses val="autoZero"/>
        <c:crossBetween val="midCat"/>
        <c:majorUnit val="5"/>
      </c:valAx>
      <c:valAx>
        <c:axId val="18598003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65568"/>
        <c:crosses val="autoZero"/>
        <c:crossBetween val="midCat"/>
      </c:valAx>
      <c:valAx>
        <c:axId val="185981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92320"/>
        <c:crosses val="max"/>
        <c:crossBetween val="midCat"/>
        <c:majorUnit val="40"/>
      </c:valAx>
      <c:valAx>
        <c:axId val="18599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981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'15'!$C$3:$C$16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4A-4DDD-AAEC-0A5DC9F9A14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'15'!$G$3:$G$16</c:f>
              <c:numCache>
                <c:formatCode>0.0</c:formatCode>
                <c:ptCount val="14"/>
                <c:pt idx="0">
                  <c:v>25.576380035357442</c:v>
                </c:pt>
                <c:pt idx="1">
                  <c:v>20.775829922747203</c:v>
                </c:pt>
                <c:pt idx="2">
                  <c:v>16.818869585355547</c:v>
                </c:pt>
                <c:pt idx="3">
                  <c:v>10.110715911667665</c:v>
                </c:pt>
                <c:pt idx="4">
                  <c:v>17.414657271846959</c:v>
                </c:pt>
                <c:pt idx="5">
                  <c:v>13.457696934455299</c:v>
                </c:pt>
                <c:pt idx="6">
                  <c:v>10.166873845333967</c:v>
                </c:pt>
                <c:pt idx="7">
                  <c:v>4.7707752251996958</c:v>
                </c:pt>
                <c:pt idx="8">
                  <c:v>1</c:v>
                </c:pt>
                <c:pt idx="9">
                  <c:v>5.7651853428964763</c:v>
                </c:pt>
                <c:pt idx="10">
                  <c:v>1.1428715024910474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4A-4DDD-AAEC-0A5DC9F9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37632"/>
        <c:axId val="1848395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9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4A-4DDD-AAEC-0A5DC9F9A14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'15'!$I$3:$I$16</c:f>
              <c:numCache>
                <c:formatCode>0.0</c:formatCode>
                <c:ptCount val="14"/>
                <c:pt idx="0">
                  <c:v>0.94147528831831495</c:v>
                </c:pt>
                <c:pt idx="1">
                  <c:v>0.94147528831831495</c:v>
                </c:pt>
                <c:pt idx="2">
                  <c:v>0.94147528831831495</c:v>
                </c:pt>
                <c:pt idx="3">
                  <c:v>1.1387953749020716</c:v>
                </c:pt>
                <c:pt idx="4">
                  <c:v>3.189468304801832</c:v>
                </c:pt>
                <c:pt idx="5">
                  <c:v>3.189468304801832</c:v>
                </c:pt>
                <c:pt idx="6">
                  <c:v>3.189468304801832</c:v>
                </c:pt>
                <c:pt idx="7">
                  <c:v>3.6857480268400655</c:v>
                </c:pt>
                <c:pt idx="8">
                  <c:v>3.6857480268400655</c:v>
                </c:pt>
                <c:pt idx="9">
                  <c:v>7.4105777003065185</c:v>
                </c:pt>
                <c:pt idx="10">
                  <c:v>8.8209637590007457</c:v>
                </c:pt>
                <c:pt idx="11">
                  <c:v>11.627796018384098</c:v>
                </c:pt>
                <c:pt idx="12">
                  <c:v>15.311028792514522</c:v>
                </c:pt>
                <c:pt idx="13">
                  <c:v>19.924112701034048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4A-4DDD-AAEC-0A5DC9F9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51840"/>
        <c:axId val="184849920"/>
      </c:scatterChart>
      <c:valAx>
        <c:axId val="18483763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39552"/>
        <c:crosses val="autoZero"/>
        <c:crossBetween val="midCat"/>
        <c:majorUnit val="5"/>
      </c:valAx>
      <c:valAx>
        <c:axId val="1848395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37632"/>
        <c:crosses val="autoZero"/>
        <c:crossBetween val="midCat"/>
      </c:valAx>
      <c:valAx>
        <c:axId val="184849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51840"/>
        <c:crosses val="max"/>
        <c:crossBetween val="midCat"/>
        <c:majorUnit val="40"/>
      </c:valAx>
      <c:valAx>
        <c:axId val="1848518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4849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42-49EE-82F6-E9482348905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'15'!$K$3:$K$16</c:f>
              <c:numCache>
                <c:formatCode>0.0</c:formatCode>
                <c:ptCount val="14"/>
                <c:pt idx="0">
                  <c:v>43.101414366001691</c:v>
                </c:pt>
                <c:pt idx="1">
                  <c:v>36.301645019441899</c:v>
                </c:pt>
                <c:pt idx="2">
                  <c:v>30.857405598382339</c:v>
                </c:pt>
                <c:pt idx="3">
                  <c:v>22.099425747368478</c:v>
                </c:pt>
                <c:pt idx="4">
                  <c:v>32.627604226460591</c:v>
                </c:pt>
                <c:pt idx="5">
                  <c:v>27.183364805401023</c:v>
                </c:pt>
                <c:pt idx="6">
                  <c:v>22.773029804443475</c:v>
                </c:pt>
                <c:pt idx="7">
                  <c:v>15.855498694641145</c:v>
                </c:pt>
                <c:pt idx="8">
                  <c:v>7.9984547513861157</c:v>
                </c:pt>
                <c:pt idx="9">
                  <c:v>17.461580246887575</c:v>
                </c:pt>
                <c:pt idx="10">
                  <c:v>11.677619202603214</c:v>
                </c:pt>
                <c:pt idx="11">
                  <c:v>3.4171439272598745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42-49EE-82F6-E9482348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89728"/>
        <c:axId val="185308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  <c:pt idx="10">
                  <c:v>7</c:v>
                </c:pt>
                <c:pt idx="11">
                  <c:v>9</c:v>
                </c:pt>
                <c:pt idx="12">
                  <c:v>12</c:v>
                </c:pt>
                <c:pt idx="13">
                  <c:v>18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42-49EE-82F6-E9482348905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'15'!$M$3:$M$16</c:f>
              <c:numCache>
                <c:formatCode>0.0</c:formatCode>
                <c:ptCount val="14"/>
                <c:pt idx="0">
                  <c:v>2.5088131980144048</c:v>
                </c:pt>
                <c:pt idx="1">
                  <c:v>2.5088131980144048</c:v>
                </c:pt>
                <c:pt idx="2">
                  <c:v>2.5088131980144048</c:v>
                </c:pt>
                <c:pt idx="3">
                  <c:v>2.6478117597078987</c:v>
                </c:pt>
                <c:pt idx="4">
                  <c:v>3.8753446665810154</c:v>
                </c:pt>
                <c:pt idx="5">
                  <c:v>3.8753446665810154</c:v>
                </c:pt>
                <c:pt idx="6">
                  <c:v>3.8753446665810154</c:v>
                </c:pt>
                <c:pt idx="7">
                  <c:v>4.1490011476023501</c:v>
                </c:pt>
                <c:pt idx="8">
                  <c:v>4.1490011476023501</c:v>
                </c:pt>
                <c:pt idx="9">
                  <c:v>6.1993097228034078</c:v>
                </c:pt>
                <c:pt idx="10">
                  <c:v>7.0254312474498999</c:v>
                </c:pt>
                <c:pt idx="11">
                  <c:v>8.849357324204</c:v>
                </c:pt>
                <c:pt idx="12">
                  <c:v>11.871833835626401</c:v>
                </c:pt>
                <c:pt idx="13">
                  <c:v>18.003773894010695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42-49EE-82F6-E9482348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16480"/>
        <c:axId val="185310208"/>
      </c:scatterChart>
      <c:valAx>
        <c:axId val="185289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08288"/>
        <c:crosses val="autoZero"/>
        <c:crossBetween val="midCat"/>
        <c:majorUnit val="5"/>
      </c:valAx>
      <c:valAx>
        <c:axId val="185308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89728"/>
        <c:crosses val="autoZero"/>
        <c:crossBetween val="midCat"/>
      </c:valAx>
      <c:valAx>
        <c:axId val="185310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16480"/>
        <c:crosses val="max"/>
        <c:crossBetween val="midCat"/>
        <c:majorUnit val="40"/>
      </c:valAx>
      <c:valAx>
        <c:axId val="185316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310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'16'!$C$3:$C$16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E8-47F0-9B64-ED0A0CB52CA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'16'!$G$3:$G$16</c:f>
              <c:numCache>
                <c:formatCode>0.0</c:formatCode>
                <c:ptCount val="14"/>
                <c:pt idx="0">
                  <c:v>25.576380035357442</c:v>
                </c:pt>
                <c:pt idx="1">
                  <c:v>20.775829922747203</c:v>
                </c:pt>
                <c:pt idx="2">
                  <c:v>16.818869585355547</c:v>
                </c:pt>
                <c:pt idx="3">
                  <c:v>10.110715911667665</c:v>
                </c:pt>
                <c:pt idx="4">
                  <c:v>17.414657271846959</c:v>
                </c:pt>
                <c:pt idx="5">
                  <c:v>13.457696934455299</c:v>
                </c:pt>
                <c:pt idx="6">
                  <c:v>10.166873845333967</c:v>
                </c:pt>
                <c:pt idx="7">
                  <c:v>4.7707752251996958</c:v>
                </c:pt>
                <c:pt idx="8">
                  <c:v>1</c:v>
                </c:pt>
                <c:pt idx="9">
                  <c:v>5.7651853428964763</c:v>
                </c:pt>
                <c:pt idx="10">
                  <c:v>1.1428715024910474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E8-47F0-9B64-ED0A0CB5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06272"/>
        <c:axId val="1852081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'16'!$D$3:$D$16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10</c:v>
                </c:pt>
                <c:pt idx="12">
                  <c:v>14</c:v>
                </c:pt>
                <c:pt idx="13">
                  <c:v>20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E8-47F0-9B64-ED0A0CB52CA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'16'!$I$3:$I$16</c:f>
              <c:numCache>
                <c:formatCode>0.0</c:formatCode>
                <c:ptCount val="14"/>
                <c:pt idx="0">
                  <c:v>0.97772193327173818</c:v>
                </c:pt>
                <c:pt idx="1">
                  <c:v>0.97772193327173818</c:v>
                </c:pt>
                <c:pt idx="2">
                  <c:v>0.97772193327173818</c:v>
                </c:pt>
                <c:pt idx="3">
                  <c:v>1.067547423974238</c:v>
                </c:pt>
                <c:pt idx="4">
                  <c:v>2.2254029779504685</c:v>
                </c:pt>
                <c:pt idx="5">
                  <c:v>2.2254029779504685</c:v>
                </c:pt>
                <c:pt idx="6">
                  <c:v>2.2254029779504685</c:v>
                </c:pt>
                <c:pt idx="7">
                  <c:v>2.554047923722103</c:v>
                </c:pt>
                <c:pt idx="8">
                  <c:v>2.554047923722103</c:v>
                </c:pt>
                <c:pt idx="9">
                  <c:v>5.5083741340680215</c:v>
                </c:pt>
                <c:pt idx="10">
                  <c:v>6.8324321067136671</c:v>
                </c:pt>
                <c:pt idx="11">
                  <c:v>9.7680074716352685</c:v>
                </c:pt>
                <c:pt idx="12">
                  <c:v>14.127237143048815</c:v>
                </c:pt>
                <c:pt idx="13">
                  <c:v>19.978912247585477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E8-47F0-9B64-ED0A0CB5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20480"/>
        <c:axId val="185218560"/>
      </c:scatterChart>
      <c:valAx>
        <c:axId val="18520627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08192"/>
        <c:crosses val="autoZero"/>
        <c:crossBetween val="midCat"/>
        <c:majorUnit val="5"/>
      </c:valAx>
      <c:valAx>
        <c:axId val="1852081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06272"/>
        <c:crosses val="autoZero"/>
        <c:crossBetween val="midCat"/>
      </c:valAx>
      <c:valAx>
        <c:axId val="18521856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20480"/>
        <c:crosses val="max"/>
        <c:crossBetween val="midCat"/>
        <c:majorUnit val="40"/>
      </c:valAx>
      <c:valAx>
        <c:axId val="185220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218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E7-4BEA-B2AD-F889BBB25A6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'16'!$K$3:$K$16</c:f>
              <c:numCache>
                <c:formatCode>0.0</c:formatCode>
                <c:ptCount val="14"/>
                <c:pt idx="0">
                  <c:v>43.103025348187956</c:v>
                </c:pt>
                <c:pt idx="1">
                  <c:v>36.302970565232286</c:v>
                </c:pt>
                <c:pt idx="2">
                  <c:v>30.858513759297438</c:v>
                </c:pt>
                <c:pt idx="3">
                  <c:v>22.10021531372211</c:v>
                </c:pt>
                <c:pt idx="4">
                  <c:v>32.62884066276461</c:v>
                </c:pt>
                <c:pt idx="5">
                  <c:v>27.184383856829754</c:v>
                </c:pt>
                <c:pt idx="6">
                  <c:v>22.773880857870537</c:v>
                </c:pt>
                <c:pt idx="7">
                  <c:v>15.85610692326947</c:v>
                </c:pt>
                <c:pt idx="8">
                  <c:v>7.9988113812955604</c:v>
                </c:pt>
                <c:pt idx="9">
                  <c:v>17.462264568901496</c:v>
                </c:pt>
                <c:pt idx="10">
                  <c:v>11.67810990012139</c:v>
                </c:pt>
                <c:pt idx="11">
                  <c:v>3.417388735234363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E7-4BEA-B2AD-F889BBB25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65152"/>
        <c:axId val="1863937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5</c:v>
                </c:pt>
                <c:pt idx="11">
                  <c:v>7</c:v>
                </c:pt>
                <c:pt idx="12">
                  <c:v>11</c:v>
                </c:pt>
                <c:pt idx="13">
                  <c:v>16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E7-4BEA-B2AD-F889BBB25A6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'16'!$M$3:$M$16</c:f>
              <c:numCache>
                <c:formatCode>0.0</c:formatCode>
                <c:ptCount val="14"/>
                <c:pt idx="0">
                  <c:v>1.3845234357773488</c:v>
                </c:pt>
                <c:pt idx="1">
                  <c:v>1.3845234357773488</c:v>
                </c:pt>
                <c:pt idx="2">
                  <c:v>1.3845234357773488</c:v>
                </c:pt>
                <c:pt idx="3">
                  <c:v>1.4175302597212691</c:v>
                </c:pt>
                <c:pt idx="4">
                  <c:v>1.9440991319043728</c:v>
                </c:pt>
                <c:pt idx="5">
                  <c:v>1.9440991319043728</c:v>
                </c:pt>
                <c:pt idx="6">
                  <c:v>1.9440991319043728</c:v>
                </c:pt>
                <c:pt idx="7">
                  <c:v>2.1159840607164146</c:v>
                </c:pt>
                <c:pt idx="8">
                  <c:v>2.1159840607164146</c:v>
                </c:pt>
                <c:pt idx="9">
                  <c:v>3.939175623429553</c:v>
                </c:pt>
                <c:pt idx="10">
                  <c:v>4.8820661984063456</c:v>
                </c:pt>
                <c:pt idx="11">
                  <c:v>7.1767505834228391</c:v>
                </c:pt>
                <c:pt idx="12">
                  <c:v>10.92541551390261</c:v>
                </c:pt>
                <c:pt idx="13">
                  <c:v>16.012256268817225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E7-4BEA-B2AD-F889BBB25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97824"/>
        <c:axId val="186395648"/>
      </c:scatterChart>
      <c:valAx>
        <c:axId val="1852651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93728"/>
        <c:crosses val="autoZero"/>
        <c:crossBetween val="midCat"/>
        <c:majorUnit val="5"/>
      </c:valAx>
      <c:valAx>
        <c:axId val="1863937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65152"/>
        <c:crosses val="autoZero"/>
        <c:crossBetween val="midCat"/>
      </c:valAx>
      <c:valAx>
        <c:axId val="1863956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97824"/>
        <c:crosses val="max"/>
        <c:crossBetween val="midCat"/>
        <c:majorUnit val="40"/>
      </c:valAx>
      <c:valAx>
        <c:axId val="1863978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395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'17'!$C$3:$C$16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6-49C3-9D54-49A896FCBD1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'17'!$G$3:$G$16</c:f>
              <c:numCache>
                <c:formatCode>0.0</c:formatCode>
                <c:ptCount val="14"/>
                <c:pt idx="0">
                  <c:v>27.646799860350782</c:v>
                </c:pt>
                <c:pt idx="1">
                  <c:v>22.905079122634696</c:v>
                </c:pt>
                <c:pt idx="2">
                  <c:v>18.960454188071076</c:v>
                </c:pt>
                <c:pt idx="3">
                  <c:v>12.154903093856937</c:v>
                </c:pt>
                <c:pt idx="4">
                  <c:v>19.289130124043666</c:v>
                </c:pt>
                <c:pt idx="5">
                  <c:v>15.344505189480046</c:v>
                </c:pt>
                <c:pt idx="6">
                  <c:v>12.036282036068251</c:v>
                </c:pt>
                <c:pt idx="7">
                  <c:v>6.5296111023639831</c:v>
                </c:pt>
                <c:pt idx="8">
                  <c:v>2</c:v>
                </c:pt>
                <c:pt idx="9">
                  <c:v>7.4406923550122563</c:v>
                </c:pt>
                <c:pt idx="10">
                  <c:v>2.6848563090259532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6-49C3-9D54-49A896FC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88320"/>
        <c:axId val="18649024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'17'!$D$3:$D$16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20</c:v>
                </c:pt>
                <c:pt idx="12">
                  <c:v>24</c:v>
                </c:pt>
                <c:pt idx="13">
                  <c:v>29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6-49C3-9D54-49A896FCBD1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'17'!$I$3:$I$16</c:f>
              <c:numCache>
                <c:formatCode>0.0</c:formatCode>
                <c:ptCount val="14"/>
                <c:pt idx="0">
                  <c:v>1.8736115438175485</c:v>
                </c:pt>
                <c:pt idx="1">
                  <c:v>1.8736115438175485</c:v>
                </c:pt>
                <c:pt idx="2">
                  <c:v>1.8736115438175485</c:v>
                </c:pt>
                <c:pt idx="3">
                  <c:v>2.2307480608233083</c:v>
                </c:pt>
                <c:pt idx="4">
                  <c:v>6.1045405066198395</c:v>
                </c:pt>
                <c:pt idx="5">
                  <c:v>6.1045405066198395</c:v>
                </c:pt>
                <c:pt idx="6">
                  <c:v>6.1045405066198395</c:v>
                </c:pt>
                <c:pt idx="7">
                  <c:v>7.0417658674272587</c:v>
                </c:pt>
                <c:pt idx="8">
                  <c:v>7.0417658674272587</c:v>
                </c:pt>
                <c:pt idx="9">
                  <c:v>13.654909530491341</c:v>
                </c:pt>
                <c:pt idx="10">
                  <c:v>15.910344164153688</c:v>
                </c:pt>
                <c:pt idx="11">
                  <c:v>19.961259190555005</c:v>
                </c:pt>
                <c:pt idx="12">
                  <c:v>24.429234778846997</c:v>
                </c:pt>
                <c:pt idx="13">
                  <c:v>28.795787973775592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6-49C3-9D54-49A896FC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10720"/>
        <c:axId val="186508800"/>
      </c:scatterChart>
      <c:valAx>
        <c:axId val="1864883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90240"/>
        <c:crosses val="autoZero"/>
        <c:crossBetween val="midCat"/>
        <c:majorUnit val="5"/>
      </c:valAx>
      <c:valAx>
        <c:axId val="18649024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8320"/>
        <c:crosses val="autoZero"/>
        <c:crossBetween val="midCat"/>
      </c:valAx>
      <c:valAx>
        <c:axId val="1865088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10720"/>
        <c:crosses val="max"/>
        <c:crossBetween val="midCat"/>
        <c:majorUnit val="40"/>
      </c:valAx>
      <c:valAx>
        <c:axId val="1865107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508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19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8E-40E6-AAF0-6F00C8BC4F2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'17'!$K$3:$K$16</c:f>
              <c:numCache>
                <c:formatCode>0.0</c:formatCode>
                <c:ptCount val="14"/>
                <c:pt idx="0">
                  <c:v>45</c:v>
                </c:pt>
                <c:pt idx="1">
                  <c:v>40.031105131398569</c:v>
                </c:pt>
                <c:pt idx="2">
                  <c:v>33.801729687012156</c:v>
                </c:pt>
                <c:pt idx="3">
                  <c:v>24.19970400932586</c:v>
                </c:pt>
                <c:pt idx="4">
                  <c:v>36.551545343633464</c:v>
                </c:pt>
                <c:pt idx="5">
                  <c:v>30.322169899247051</c:v>
                </c:pt>
                <c:pt idx="6">
                  <c:v>25.38882664032646</c:v>
                </c:pt>
                <c:pt idx="7">
                  <c:v>17.92292704223841</c:v>
                </c:pt>
                <c:pt idx="8">
                  <c:v>9.7591815919597611</c:v>
                </c:pt>
                <c:pt idx="9">
                  <c:v>19.886630019374358</c:v>
                </c:pt>
                <c:pt idx="10">
                  <c:v>13.764644374707011</c:v>
                </c:pt>
                <c:pt idx="11">
                  <c:v>5.4050251215102971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8E-40E6-AAF0-6F00C8BC4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51296"/>
        <c:axId val="1865616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11</c:v>
                </c:pt>
                <c:pt idx="10">
                  <c:v>13</c:v>
                </c:pt>
                <c:pt idx="11">
                  <c:v>17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8E-40E6-AAF0-6F00C8BC4F2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'17'!$M$3:$M$16</c:f>
              <c:numCache>
                <c:formatCode>0.0</c:formatCode>
                <c:ptCount val="14"/>
                <c:pt idx="0">
                  <c:v>1.7900175329757624</c:v>
                </c:pt>
                <c:pt idx="1">
                  <c:v>1.7900175329757624</c:v>
                </c:pt>
                <c:pt idx="2">
                  <c:v>1.7900175329757624</c:v>
                </c:pt>
                <c:pt idx="3">
                  <c:v>2.0736910649764431</c:v>
                </c:pt>
                <c:pt idx="4">
                  <c:v>5.0886680676898077</c:v>
                </c:pt>
                <c:pt idx="5">
                  <c:v>5.0886680676898077</c:v>
                </c:pt>
                <c:pt idx="6">
                  <c:v>5.0886680676898077</c:v>
                </c:pt>
                <c:pt idx="7">
                  <c:v>5.8196375822393218</c:v>
                </c:pt>
                <c:pt idx="8">
                  <c:v>5.8196375822393218</c:v>
                </c:pt>
                <c:pt idx="9">
                  <c:v>11.158804016999923</c:v>
                </c:pt>
                <c:pt idx="10">
                  <c:v>13.086086378636683</c:v>
                </c:pt>
                <c:pt idx="11">
                  <c:v>16.737693686510166</c:v>
                </c:pt>
                <c:pt idx="12">
                  <c:v>21.1343357470912</c:v>
                </c:pt>
                <c:pt idx="13">
                  <c:v>25.977523487374942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98E-40E6-AAF0-6F00C8BC4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73952"/>
        <c:axId val="186563584"/>
      </c:scatterChart>
      <c:valAx>
        <c:axId val="1865512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61664"/>
        <c:crosses val="autoZero"/>
        <c:crossBetween val="midCat"/>
        <c:majorUnit val="5"/>
      </c:valAx>
      <c:valAx>
        <c:axId val="1865616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51296"/>
        <c:crosses val="autoZero"/>
        <c:crossBetween val="midCat"/>
      </c:valAx>
      <c:valAx>
        <c:axId val="1865635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73952"/>
        <c:crosses val="max"/>
        <c:crossBetween val="midCat"/>
        <c:majorUnit val="40"/>
      </c:valAx>
      <c:valAx>
        <c:axId val="1865739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563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'18'!$C$3:$C$16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16-4214-B4A7-5936B042C2D4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'18'!$G$3:$G$16</c:f>
              <c:numCache>
                <c:formatCode>0.0</c:formatCode>
                <c:ptCount val="14"/>
                <c:pt idx="0">
                  <c:v>27.646799860350782</c:v>
                </c:pt>
                <c:pt idx="1">
                  <c:v>22.905079122634696</c:v>
                </c:pt>
                <c:pt idx="2">
                  <c:v>18.960454188071076</c:v>
                </c:pt>
                <c:pt idx="3">
                  <c:v>12.154903093856937</c:v>
                </c:pt>
                <c:pt idx="4">
                  <c:v>19.289130124043666</c:v>
                </c:pt>
                <c:pt idx="5">
                  <c:v>15.344505189480046</c:v>
                </c:pt>
                <c:pt idx="6">
                  <c:v>12.036282036068251</c:v>
                </c:pt>
                <c:pt idx="7">
                  <c:v>6.5296111023639831</c:v>
                </c:pt>
                <c:pt idx="8">
                  <c:v>2</c:v>
                </c:pt>
                <c:pt idx="9">
                  <c:v>7.4406923550122563</c:v>
                </c:pt>
                <c:pt idx="10">
                  <c:v>2.6848563090259532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16-4214-B4A7-5936B042C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34080"/>
        <c:axId val="1867360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11</c:v>
                </c:pt>
                <c:pt idx="10">
                  <c:v>13</c:v>
                </c:pt>
                <c:pt idx="11">
                  <c:v>18</c:v>
                </c:pt>
                <c:pt idx="12">
                  <c:v>23</c:v>
                </c:pt>
                <c:pt idx="13">
                  <c:v>29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16-4214-B4A7-5936B042C2D4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'18'!$I$3:$I$16</c:f>
              <c:numCache>
                <c:formatCode>0.0</c:formatCode>
                <c:ptCount val="14"/>
                <c:pt idx="0">
                  <c:v>1.8728034170555834</c:v>
                </c:pt>
                <c:pt idx="1">
                  <c:v>1.8728034170555834</c:v>
                </c:pt>
                <c:pt idx="2">
                  <c:v>1.8728034170555834</c:v>
                </c:pt>
                <c:pt idx="3">
                  <c:v>2.0298950237364934</c:v>
                </c:pt>
                <c:pt idx="4">
                  <c:v>4.2565552375701392</c:v>
                </c:pt>
                <c:pt idx="5">
                  <c:v>4.2565552375701392</c:v>
                </c:pt>
                <c:pt idx="6">
                  <c:v>4.2565552375701392</c:v>
                </c:pt>
                <c:pt idx="7">
                  <c:v>4.913111536548505</c:v>
                </c:pt>
                <c:pt idx="8">
                  <c:v>4.913111536548505</c:v>
                </c:pt>
                <c:pt idx="9">
                  <c:v>10.672132511805346</c:v>
                </c:pt>
                <c:pt idx="10">
                  <c:v>13.053957401502259</c:v>
                </c:pt>
                <c:pt idx="11">
                  <c:v>17.777959392662375</c:v>
                </c:pt>
                <c:pt idx="12">
                  <c:v>23.422883474634222</c:v>
                </c:pt>
                <c:pt idx="13">
                  <c:v>28.828724257887242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16-4214-B4A7-5936B042C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48288"/>
        <c:axId val="186746368"/>
      </c:scatterChart>
      <c:valAx>
        <c:axId val="1867340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6000"/>
        <c:crosses val="autoZero"/>
        <c:crossBetween val="midCat"/>
        <c:majorUnit val="5"/>
      </c:valAx>
      <c:valAx>
        <c:axId val="1867360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4080"/>
        <c:crosses val="autoZero"/>
        <c:crossBetween val="midCat"/>
      </c:valAx>
      <c:valAx>
        <c:axId val="1867463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48288"/>
        <c:crosses val="max"/>
        <c:crossBetween val="midCat"/>
        <c:majorUnit val="40"/>
      </c:valAx>
      <c:valAx>
        <c:axId val="1867482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746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19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8C-4ECE-B5B1-CBD60975089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'18'!$K$3:$K$16</c:f>
              <c:numCache>
                <c:formatCode>0.0</c:formatCode>
                <c:ptCount val="14"/>
                <c:pt idx="0">
                  <c:v>45</c:v>
                </c:pt>
                <c:pt idx="1">
                  <c:v>40.031105131398569</c:v>
                </c:pt>
                <c:pt idx="2">
                  <c:v>33.801729687012156</c:v>
                </c:pt>
                <c:pt idx="3">
                  <c:v>24.19970400932586</c:v>
                </c:pt>
                <c:pt idx="4">
                  <c:v>36.551545343633464</c:v>
                </c:pt>
                <c:pt idx="5">
                  <c:v>30.322169899247051</c:v>
                </c:pt>
                <c:pt idx="6">
                  <c:v>25.38882664032646</c:v>
                </c:pt>
                <c:pt idx="7">
                  <c:v>17.92292704223841</c:v>
                </c:pt>
                <c:pt idx="8">
                  <c:v>9.7591815919597611</c:v>
                </c:pt>
                <c:pt idx="9">
                  <c:v>19.886630019374358</c:v>
                </c:pt>
                <c:pt idx="10">
                  <c:v>13.764644374707011</c:v>
                </c:pt>
                <c:pt idx="11">
                  <c:v>5.4050251215102971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8C-4ECE-B5B1-CBD609750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90848"/>
        <c:axId val="18620940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26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8C-4ECE-B5B1-CBD60975089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'18'!$M$3:$M$16</c:f>
              <c:numCache>
                <c:formatCode>0.0</c:formatCode>
                <c:ptCount val="14"/>
                <c:pt idx="0">
                  <c:v>1.1589013661723744</c:v>
                </c:pt>
                <c:pt idx="1">
                  <c:v>1.1589013661723744</c:v>
                </c:pt>
                <c:pt idx="2">
                  <c:v>1.1589013661723744</c:v>
                </c:pt>
                <c:pt idx="3">
                  <c:v>1.258646184923337</c:v>
                </c:pt>
                <c:pt idx="4">
                  <c:v>2.8111340397061992</c:v>
                </c:pt>
                <c:pt idx="5">
                  <c:v>2.8111340397061992</c:v>
                </c:pt>
                <c:pt idx="6">
                  <c:v>2.8111340397061992</c:v>
                </c:pt>
                <c:pt idx="7">
                  <c:v>3.3007836043785215</c:v>
                </c:pt>
                <c:pt idx="8">
                  <c:v>3.3007836043785215</c:v>
                </c:pt>
                <c:pt idx="9">
                  <c:v>8.0075012436759607</c:v>
                </c:pt>
                <c:pt idx="10">
                  <c:v>10.133542605109856</c:v>
                </c:pt>
                <c:pt idx="11">
                  <c:v>14.606027820633383</c:v>
                </c:pt>
                <c:pt idx="12">
                  <c:v>20.302930148845824</c:v>
                </c:pt>
                <c:pt idx="13">
                  <c:v>25.914949331301372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8C-4ECE-B5B1-CBD609750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25792"/>
        <c:axId val="186211328"/>
      </c:scatterChart>
      <c:valAx>
        <c:axId val="1861908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9408"/>
        <c:crosses val="autoZero"/>
        <c:crossBetween val="midCat"/>
        <c:majorUnit val="5"/>
      </c:valAx>
      <c:valAx>
        <c:axId val="18620940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90848"/>
        <c:crosses val="autoZero"/>
        <c:crossBetween val="midCat"/>
      </c:valAx>
      <c:valAx>
        <c:axId val="1862113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25792"/>
        <c:crosses val="max"/>
        <c:crossBetween val="midCat"/>
        <c:majorUnit val="40"/>
      </c:valAx>
      <c:valAx>
        <c:axId val="1862257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211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'19'!$C$3:$C$16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8</c:v>
                </c:pt>
                <c:pt idx="4">
                  <c:v>15</c:v>
                </c:pt>
                <c:pt idx="5">
                  <c:v>11</c:v>
                </c:pt>
                <c:pt idx="6">
                  <c:v>8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C6-478B-933F-D10A8A909CD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'19'!$G$3:$G$16</c:f>
              <c:numCache>
                <c:formatCode>0.0</c:formatCode>
                <c:ptCount val="14"/>
                <c:pt idx="0">
                  <c:v>23.653739266532359</c:v>
                </c:pt>
                <c:pt idx="1">
                  <c:v>18.864530971853764</c:v>
                </c:pt>
                <c:pt idx="2">
                  <c:v>14.90484414630151</c:v>
                </c:pt>
                <c:pt idx="3">
                  <c:v>8.1532717533482</c:v>
                </c:pt>
                <c:pt idx="4">
                  <c:v>15.415605185612375</c:v>
                </c:pt>
                <c:pt idx="5">
                  <c:v>11.455918360060117</c:v>
                </c:pt>
                <c:pt idx="6">
                  <c:v>8.1536581533044199</c:v>
                </c:pt>
                <c:pt idx="7">
                  <c:v>2.7120814927525814</c:v>
                </c:pt>
                <c:pt idx="8">
                  <c:v>0</c:v>
                </c:pt>
                <c:pt idx="9">
                  <c:v>3.6821011410367284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C6-478B-933F-D10A8A90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08480"/>
        <c:axId val="1863147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'19'!$D$3:$D$16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5</c:v>
                </c:pt>
                <c:pt idx="10">
                  <c:v>7</c:v>
                </c:pt>
                <c:pt idx="11">
                  <c:v>13</c:v>
                </c:pt>
                <c:pt idx="12">
                  <c:v>20</c:v>
                </c:pt>
                <c:pt idx="13">
                  <c:v>23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C6-478B-933F-D10A8A909CD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'19'!$I$3:$I$16</c:f>
              <c:numCache>
                <c:formatCode>0.0</c:formatCode>
                <c:ptCount val="14"/>
                <c:pt idx="0">
                  <c:v>0.21298586910006437</c:v>
                </c:pt>
                <c:pt idx="1">
                  <c:v>0.21298586910006437</c:v>
                </c:pt>
                <c:pt idx="2">
                  <c:v>0.21298586910006437</c:v>
                </c:pt>
                <c:pt idx="3">
                  <c:v>0.22719508831300528</c:v>
                </c:pt>
                <c:pt idx="4">
                  <c:v>0.71382278475922689</c:v>
                </c:pt>
                <c:pt idx="5">
                  <c:v>0.71382278475922689</c:v>
                </c:pt>
                <c:pt idx="6">
                  <c:v>0.71382278475922689</c:v>
                </c:pt>
                <c:pt idx="7">
                  <c:v>0.95010590209493384</c:v>
                </c:pt>
                <c:pt idx="8">
                  <c:v>0.95010590209493384</c:v>
                </c:pt>
                <c:pt idx="9">
                  <c:v>4.8190014283180425</c:v>
                </c:pt>
                <c:pt idx="10">
                  <c:v>7.3078249593343383</c:v>
                </c:pt>
                <c:pt idx="11">
                  <c:v>13.141934378798874</c:v>
                </c:pt>
                <c:pt idx="12">
                  <c:v>19.617519434294746</c:v>
                </c:pt>
                <c:pt idx="13">
                  <c:v>23.205965814347021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C6-478B-933F-D10A8A90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54176"/>
        <c:axId val="186316672"/>
      </c:scatterChart>
      <c:valAx>
        <c:axId val="1863084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4752"/>
        <c:crosses val="autoZero"/>
        <c:crossBetween val="midCat"/>
        <c:majorUnit val="5"/>
      </c:valAx>
      <c:valAx>
        <c:axId val="1863147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08480"/>
        <c:crosses val="autoZero"/>
        <c:crossBetween val="midCat"/>
      </c:valAx>
      <c:valAx>
        <c:axId val="186316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4176"/>
        <c:crosses val="max"/>
        <c:crossBetween val="midCat"/>
        <c:majorUnit val="40"/>
      </c:valAx>
      <c:valAx>
        <c:axId val="1847541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316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5</c:v>
                </c:pt>
                <c:pt idx="9">
                  <c:v>13</c:v>
                </c:pt>
                <c:pt idx="10">
                  <c:v>8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8B-4F7B-A646-9F99DF5B3BE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'19'!$K$3:$K$16</c:f>
              <c:numCache>
                <c:formatCode>0.0</c:formatCode>
                <c:ptCount val="14"/>
                <c:pt idx="0">
                  <c:v>41.022780585256946</c:v>
                </c:pt>
                <c:pt idx="1">
                  <c:v>35.861993193346457</c:v>
                </c:pt>
                <c:pt idx="2">
                  <c:v>31.357851093754896</c:v>
                </c:pt>
                <c:pt idx="3">
                  <c:v>22.764989656004985</c:v>
                </c:pt>
                <c:pt idx="4">
                  <c:v>29.53795263210742</c:v>
                </c:pt>
                <c:pt idx="5">
                  <c:v>25.033810532515858</c:v>
                </c:pt>
                <c:pt idx="6">
                  <c:v>21.085112046782683</c:v>
                </c:pt>
                <c:pt idx="7">
                  <c:v>13.906800956875216</c:v>
                </c:pt>
                <c:pt idx="8">
                  <c:v>4.6460812150194073</c:v>
                </c:pt>
                <c:pt idx="9">
                  <c:v>14.084001921350506</c:v>
                </c:pt>
                <c:pt idx="10">
                  <c:v>7.5738265011822605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8B-4F7B-A646-9F99DF5B3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8592"/>
        <c:axId val="18624256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24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8B-4F7B-A646-9F99DF5B3BE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'19'!$M$3:$M$16</c:f>
              <c:numCache>
                <c:formatCode>0.0</c:formatCode>
                <c:ptCount val="14"/>
                <c:pt idx="0">
                  <c:v>0.33171248227508793</c:v>
                </c:pt>
                <c:pt idx="1">
                  <c:v>0.33171248227508793</c:v>
                </c:pt>
                <c:pt idx="2">
                  <c:v>0.33171248227508793</c:v>
                </c:pt>
                <c:pt idx="3">
                  <c:v>0.3489617689595067</c:v>
                </c:pt>
                <c:pt idx="4">
                  <c:v>0.92341219111410433</c:v>
                </c:pt>
                <c:pt idx="5">
                  <c:v>0.92341219111410433</c:v>
                </c:pt>
                <c:pt idx="6">
                  <c:v>0.92341219111410433</c:v>
                </c:pt>
                <c:pt idx="7">
                  <c:v>1.1979858345664078</c:v>
                </c:pt>
                <c:pt idx="8">
                  <c:v>1.1979858345664078</c:v>
                </c:pt>
                <c:pt idx="9">
                  <c:v>5.5344674083416026</c:v>
                </c:pt>
                <c:pt idx="10">
                  <c:v>8.216597087687644</c:v>
                </c:pt>
                <c:pt idx="11">
                  <c:v>14.263189292838504</c:v>
                </c:pt>
                <c:pt idx="12">
                  <c:v>20.673277475136214</c:v>
                </c:pt>
                <c:pt idx="13">
                  <c:v>24.146377238047648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8B-4F7B-A646-9F99DF5B3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63040"/>
        <c:axId val="186244480"/>
      </c:scatterChart>
      <c:valAx>
        <c:axId val="18479859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42560"/>
        <c:crosses val="autoZero"/>
        <c:crossBetween val="midCat"/>
        <c:majorUnit val="5"/>
      </c:valAx>
      <c:valAx>
        <c:axId val="18624256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8592"/>
        <c:crosses val="autoZero"/>
        <c:crossBetween val="midCat"/>
      </c:valAx>
      <c:valAx>
        <c:axId val="1862444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63040"/>
        <c:crosses val="max"/>
        <c:crossBetween val="midCat"/>
        <c:majorUnit val="40"/>
      </c:valAx>
      <c:valAx>
        <c:axId val="1862630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244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'20'!$C$3:$C$16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E-4761-9912-52FE3310A93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'20'!$G$3:$G$16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E-4761-9912-52FE3310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93216"/>
        <c:axId val="1871953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'20'!$D$3:$D$16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E-4761-9912-52FE3310A93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'20'!$I$3:$I$16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1.1666645186729203</c:v>
                </c:pt>
                <c:pt idx="10">
                  <c:v>2.7196178861750893</c:v>
                </c:pt>
                <c:pt idx="11">
                  <c:v>7.1573068941263971</c:v>
                </c:pt>
                <c:pt idx="12">
                  <c:v>14.94496494367956</c:v>
                </c:pt>
                <c:pt idx="13">
                  <c:v>23.011547121705185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7FE-4761-9912-52FE3310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03584"/>
        <c:axId val="187197312"/>
      </c:scatterChart>
      <c:valAx>
        <c:axId val="18719321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95392"/>
        <c:crosses val="autoZero"/>
        <c:crossBetween val="midCat"/>
        <c:majorUnit val="5"/>
      </c:valAx>
      <c:valAx>
        <c:axId val="1871953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93216"/>
        <c:crosses val="autoZero"/>
        <c:crossBetween val="midCat"/>
      </c:valAx>
      <c:valAx>
        <c:axId val="1871973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03584"/>
        <c:crosses val="max"/>
        <c:crossBetween val="midCat"/>
        <c:majorUnit val="40"/>
      </c:valAx>
      <c:valAx>
        <c:axId val="1872035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197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A1-4CCA-A118-074F1ECAF109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'20'!$K$3:$K$16</c:f>
              <c:numCache>
                <c:formatCode>0.0</c:formatCode>
                <c:ptCount val="14"/>
                <c:pt idx="0">
                  <c:v>42.041485716048214</c:v>
                </c:pt>
                <c:pt idx="1">
                  <c:v>34.356573525903343</c:v>
                </c:pt>
                <c:pt idx="2">
                  <c:v>28.439131280314957</c:v>
                </c:pt>
                <c:pt idx="3">
                  <c:v>19.515485464937651</c:v>
                </c:pt>
                <c:pt idx="4">
                  <c:v>31.357608721148583</c:v>
                </c:pt>
                <c:pt idx="5">
                  <c:v>25.440166475560204</c:v>
                </c:pt>
                <c:pt idx="6">
                  <c:v>20.809925321112797</c:v>
                </c:pt>
                <c:pt idx="7">
                  <c:v>13.929313159464208</c:v>
                </c:pt>
                <c:pt idx="8">
                  <c:v>6.5555383684809065</c:v>
                </c:pt>
                <c:pt idx="9">
                  <c:v>15.83108187913999</c:v>
                </c:pt>
                <c:pt idx="10">
                  <c:v>10.244899479853654</c:v>
                </c:pt>
                <c:pt idx="11">
                  <c:v>2.7914377267283577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A1-4CCA-A118-074F1E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32608"/>
        <c:axId val="1869388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A1-4CCA-A118-074F1ECAF109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'20'!$M$3:$M$16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5.6795990684798736E-2</c:v>
                </c:pt>
                <c:pt idx="8">
                  <c:v>5.6795990684798736E-2</c:v>
                </c:pt>
                <c:pt idx="9">
                  <c:v>1.7620043551831182</c:v>
                </c:pt>
                <c:pt idx="10">
                  <c:v>3.0581646764126691</c:v>
                </c:pt>
                <c:pt idx="11">
                  <c:v>7.1129068715441548</c:v>
                </c:pt>
                <c:pt idx="12">
                  <c:v>14.93727907642795</c:v>
                </c:pt>
                <c:pt idx="13">
                  <c:v>23.016029410023609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A1-4CCA-A118-074F1E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47072"/>
        <c:axId val="186940800"/>
      </c:scatterChart>
      <c:valAx>
        <c:axId val="1869326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38880"/>
        <c:crosses val="autoZero"/>
        <c:crossBetween val="midCat"/>
        <c:majorUnit val="5"/>
      </c:valAx>
      <c:valAx>
        <c:axId val="1869388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32608"/>
        <c:crosses val="autoZero"/>
        <c:crossBetween val="midCat"/>
      </c:valAx>
      <c:valAx>
        <c:axId val="1869408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47072"/>
        <c:crosses val="max"/>
        <c:crossBetween val="midCat"/>
        <c:majorUnit val="40"/>
      </c:valAx>
      <c:valAx>
        <c:axId val="1869470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940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24-44A8-A771-ED58D24CC67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'21'!$G$3:$G$16</c:f>
              <c:numCache>
                <c:formatCode>0.0</c:formatCode>
                <c:ptCount val="14"/>
                <c:pt idx="0">
                  <c:v>25.678715991219804</c:v>
                </c:pt>
                <c:pt idx="1">
                  <c:v>20.978084613272934</c:v>
                </c:pt>
                <c:pt idx="2">
                  <c:v>17.045956291595672</c:v>
                </c:pt>
                <c:pt idx="3">
                  <c:v>10.188479964246376</c:v>
                </c:pt>
                <c:pt idx="4">
                  <c:v>17.201734600797543</c:v>
                </c:pt>
                <c:pt idx="5">
                  <c:v>13.269606279120282</c:v>
                </c:pt>
                <c:pt idx="6">
                  <c:v>9.955134025271839</c:v>
                </c:pt>
                <c:pt idx="7">
                  <c:v>4.386702885737531</c:v>
                </c:pt>
                <c:pt idx="8">
                  <c:v>1</c:v>
                </c:pt>
                <c:pt idx="9">
                  <c:v>5.2393113737522903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24-44A8-A771-ED58D24CC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15392"/>
        <c:axId val="18712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15</c:v>
                </c:pt>
                <c:pt idx="11">
                  <c:v>23</c:v>
                </c:pt>
                <c:pt idx="12">
                  <c:v>32</c:v>
                </c:pt>
                <c:pt idx="13">
                  <c:v>36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24-44A8-A771-ED58D24CC67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'21'!$I$3:$I$16</c:f>
              <c:numCache>
                <c:formatCode>0.0</c:formatCode>
                <c:ptCount val="14"/>
                <c:pt idx="0">
                  <c:v>0.86775437648565146</c:v>
                </c:pt>
                <c:pt idx="1">
                  <c:v>0.86775437648565146</c:v>
                </c:pt>
                <c:pt idx="2">
                  <c:v>0.86775437648565146</c:v>
                </c:pt>
                <c:pt idx="3">
                  <c:v>0.89858153924036566</c:v>
                </c:pt>
                <c:pt idx="4">
                  <c:v>1.9410486531855815</c:v>
                </c:pt>
                <c:pt idx="5">
                  <c:v>1.9410486531855815</c:v>
                </c:pt>
                <c:pt idx="6">
                  <c:v>1.9410486531855815</c:v>
                </c:pt>
                <c:pt idx="7">
                  <c:v>2.4398676360062765</c:v>
                </c:pt>
                <c:pt idx="8">
                  <c:v>2.4398676360062765</c:v>
                </c:pt>
                <c:pt idx="9">
                  <c:v>10.036234736383317</c:v>
                </c:pt>
                <c:pt idx="10">
                  <c:v>14.425152002255718</c:v>
                </c:pt>
                <c:pt idx="11">
                  <c:v>23.472431512796746</c:v>
                </c:pt>
                <c:pt idx="12">
                  <c:v>31.889145552744957</c:v>
                </c:pt>
                <c:pt idx="13">
                  <c:v>35.972258240230303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24-44A8-A771-ED58D24CC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38048"/>
        <c:axId val="187127680"/>
      </c:scatterChart>
      <c:valAx>
        <c:axId val="1871153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25760"/>
        <c:crosses val="autoZero"/>
        <c:crossBetween val="midCat"/>
        <c:majorUnit val="5"/>
      </c:valAx>
      <c:valAx>
        <c:axId val="18712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5392"/>
        <c:crosses val="autoZero"/>
        <c:crossBetween val="midCat"/>
      </c:valAx>
      <c:valAx>
        <c:axId val="18712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38048"/>
        <c:crosses val="max"/>
        <c:crossBetween val="midCat"/>
        <c:majorUnit val="40"/>
      </c:valAx>
      <c:valAx>
        <c:axId val="1871380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12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16</c:v>
                </c:pt>
                <c:pt idx="10">
                  <c:v>11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A7-448C-9EFE-52CB4163A79D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'21'!$K$3:$K$16</c:f>
              <c:numCache>
                <c:formatCode>0.0</c:formatCode>
                <c:ptCount val="14"/>
                <c:pt idx="0">
                  <c:v>45</c:v>
                </c:pt>
                <c:pt idx="1">
                  <c:v>37.67690147160215</c:v>
                </c:pt>
                <c:pt idx="2">
                  <c:v>31.710183995840705</c:v>
                </c:pt>
                <c:pt idx="3">
                  <c:v>22.514147459959332</c:v>
                </c:pt>
                <c:pt idx="4">
                  <c:v>34.345865023669511</c:v>
                </c:pt>
                <c:pt idx="5">
                  <c:v>28.379147547908058</c:v>
                </c:pt>
                <c:pt idx="6">
                  <c:v>23.654129931352788</c:v>
                </c:pt>
                <c:pt idx="7">
                  <c:v>16.50423082932112</c:v>
                </c:pt>
                <c:pt idx="8">
                  <c:v>8.6868935561147254</c:v>
                </c:pt>
                <c:pt idx="9">
                  <c:v>18.3853837568027</c:v>
                </c:pt>
                <c:pt idx="10">
                  <c:v>12.522842707722067</c:v>
                </c:pt>
                <c:pt idx="11">
                  <c:v>4.5185308754907618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A7-448C-9EFE-52CB4163A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10144"/>
        <c:axId val="18752870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13</c:v>
                </c:pt>
                <c:pt idx="11">
                  <c:v>22</c:v>
                </c:pt>
                <c:pt idx="12">
                  <c:v>31</c:v>
                </c:pt>
                <c:pt idx="13">
                  <c:v>35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A7-448C-9EFE-52CB4163A79D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'21'!$M$3:$M$16</c:f>
              <c:numCache>
                <c:formatCode>0.0</c:formatCode>
                <c:ptCount val="14"/>
                <c:pt idx="0">
                  <c:v>0.2042390210946361</c:v>
                </c:pt>
                <c:pt idx="1">
                  <c:v>0.2042390210946361</c:v>
                </c:pt>
                <c:pt idx="2">
                  <c:v>0.2042390210946361</c:v>
                </c:pt>
                <c:pt idx="3">
                  <c:v>0.23328394882732695</c:v>
                </c:pt>
                <c:pt idx="4">
                  <c:v>1.210885530285192</c:v>
                </c:pt>
                <c:pt idx="5">
                  <c:v>1.210885530285192</c:v>
                </c:pt>
                <c:pt idx="6">
                  <c:v>1.210885530285192</c:v>
                </c:pt>
                <c:pt idx="7">
                  <c:v>1.6785164198738707</c:v>
                </c:pt>
                <c:pt idx="8">
                  <c:v>1.6785164198738707</c:v>
                </c:pt>
                <c:pt idx="9">
                  <c:v>8.8790361420090846</c:v>
                </c:pt>
                <c:pt idx="10">
                  <c:v>13.125326394092708</c:v>
                </c:pt>
                <c:pt idx="11">
                  <c:v>22.109140326202958</c:v>
                </c:pt>
                <c:pt idx="12">
                  <c:v>30.780312051233203</c:v>
                </c:pt>
                <c:pt idx="13">
                  <c:v>35.116385899412336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A7-448C-9EFE-52CB4163A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36896"/>
        <c:axId val="187530624"/>
      </c:scatterChart>
      <c:valAx>
        <c:axId val="1875101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8704"/>
        <c:crosses val="autoZero"/>
        <c:crossBetween val="midCat"/>
        <c:majorUnit val="5"/>
      </c:valAx>
      <c:valAx>
        <c:axId val="18752870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0144"/>
        <c:crosses val="autoZero"/>
        <c:crossBetween val="midCat"/>
      </c:valAx>
      <c:valAx>
        <c:axId val="1875306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36896"/>
        <c:crosses val="max"/>
        <c:crossBetween val="midCat"/>
        <c:majorUnit val="40"/>
      </c:valAx>
      <c:valAx>
        <c:axId val="1875368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530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'22'!$C$3:$C$16</c:f>
              <c:numCache>
                <c:formatCode>General</c:formatCode>
                <c:ptCount val="14"/>
                <c:pt idx="0">
                  <c:v>27</c:v>
                </c:pt>
                <c:pt idx="1">
                  <c:v>22</c:v>
                </c:pt>
                <c:pt idx="2">
                  <c:v>18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F3-4BB9-B78C-F71F4CF519D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'22'!$G$3:$G$16</c:f>
              <c:numCache>
                <c:formatCode>0.0</c:formatCode>
                <c:ptCount val="14"/>
                <c:pt idx="0">
                  <c:v>26.576416699510041</c:v>
                </c:pt>
                <c:pt idx="1">
                  <c:v>21.775279853789733</c:v>
                </c:pt>
                <c:pt idx="2">
                  <c:v>17.818021676761965</c:v>
                </c:pt>
                <c:pt idx="3">
                  <c:v>11.109954603146113</c:v>
                </c:pt>
                <c:pt idx="4">
                  <c:v>18.415145287898085</c:v>
                </c:pt>
                <c:pt idx="5">
                  <c:v>14.457887110870322</c:v>
                </c:pt>
                <c:pt idx="6">
                  <c:v>11.166956882910247</c:v>
                </c:pt>
                <c:pt idx="7">
                  <c:v>5.7710886909168035</c:v>
                </c:pt>
                <c:pt idx="8">
                  <c:v>1</c:v>
                </c:pt>
                <c:pt idx="9">
                  <c:v>6.7659468737844843</c:v>
                </c:pt>
                <c:pt idx="10">
                  <c:v>2.14402008119262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F3-4BB9-B78C-F71F4CF51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84736"/>
        <c:axId val="1876910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8</c:v>
                </c:pt>
                <c:pt idx="11">
                  <c:v>14</c:v>
                </c:pt>
                <c:pt idx="12">
                  <c:v>25</c:v>
                </c:pt>
                <c:pt idx="13">
                  <c:v>36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F3-4BB9-B78C-F71F4CF519D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'22'!$I$3:$I$16</c:f>
              <c:numCache>
                <c:formatCode>0.0</c:formatCode>
                <c:ptCount val="14"/>
                <c:pt idx="0">
                  <c:v>0.84893209085926224</c:v>
                </c:pt>
                <c:pt idx="1">
                  <c:v>0.84893209085926224</c:v>
                </c:pt>
                <c:pt idx="2">
                  <c:v>0.84893209085926224</c:v>
                </c:pt>
                <c:pt idx="3">
                  <c:v>0.87039068241689554</c:v>
                </c:pt>
                <c:pt idx="4">
                  <c:v>1.4300419300536045</c:v>
                </c:pt>
                <c:pt idx="5">
                  <c:v>1.4300419300536045</c:v>
                </c:pt>
                <c:pt idx="6">
                  <c:v>1.4300419300536045</c:v>
                </c:pt>
                <c:pt idx="7">
                  <c:v>1.6703261580876592</c:v>
                </c:pt>
                <c:pt idx="8">
                  <c:v>1.6703261580876592</c:v>
                </c:pt>
                <c:pt idx="9">
                  <c:v>5.2398075878765562</c:v>
                </c:pt>
                <c:pt idx="10">
                  <c:v>7.5952752279092808</c:v>
                </c:pt>
                <c:pt idx="11">
                  <c:v>14.108245473809262</c:v>
                </c:pt>
                <c:pt idx="12">
                  <c:v>25.024372785019658</c:v>
                </c:pt>
                <c:pt idx="13">
                  <c:v>35.984186951392914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F3-4BB9-B78C-F71F4CF51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10080"/>
        <c:axId val="187692928"/>
      </c:scatterChart>
      <c:valAx>
        <c:axId val="1876847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1008"/>
        <c:crosses val="autoZero"/>
        <c:crossBetween val="midCat"/>
        <c:majorUnit val="5"/>
      </c:valAx>
      <c:valAx>
        <c:axId val="1876910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84736"/>
        <c:crosses val="autoZero"/>
        <c:crossBetween val="midCat"/>
      </c:valAx>
      <c:valAx>
        <c:axId val="1876929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10080"/>
        <c:crosses val="max"/>
        <c:crossBetween val="midCat"/>
        <c:majorUnit val="40"/>
      </c:valAx>
      <c:valAx>
        <c:axId val="1873100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692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99-47EC-86BC-6B0284FC580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'22'!$K$3:$K$16</c:f>
              <c:numCache>
                <c:formatCode>0.0</c:formatCode>
                <c:ptCount val="14"/>
                <c:pt idx="0">
                  <c:v>45</c:v>
                </c:pt>
                <c:pt idx="1">
                  <c:v>38.676853843671992</c:v>
                </c:pt>
                <c:pt idx="2">
                  <c:v>32.70935139867521</c:v>
                </c:pt>
                <c:pt idx="3">
                  <c:v>23.513041694011939</c:v>
                </c:pt>
                <c:pt idx="4">
                  <c:v>35.346884872163926</c:v>
                </c:pt>
                <c:pt idx="5">
                  <c:v>29.379382427167151</c:v>
                </c:pt>
                <c:pt idx="6">
                  <c:v>24.654004681577895</c:v>
                </c:pt>
                <c:pt idx="7">
                  <c:v>17.504168057986412</c:v>
                </c:pt>
                <c:pt idx="8">
                  <c:v>9.6876238303503879</c:v>
                </c:pt>
                <c:pt idx="9">
                  <c:v>19.385774795078923</c:v>
                </c:pt>
                <c:pt idx="10">
                  <c:v>13.523556609284151</c:v>
                </c:pt>
                <c:pt idx="11">
                  <c:v>5.5205458842767339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99-47EC-86BC-6B0284FC5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38112"/>
        <c:axId val="1873443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5</c:v>
                </c:pt>
                <c:pt idx="11">
                  <c:v>13</c:v>
                </c:pt>
                <c:pt idx="12">
                  <c:v>25</c:v>
                </c:pt>
                <c:pt idx="13">
                  <c:v>34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99-47EC-86BC-6B0284FC580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'22'!$M$3:$M$16</c:f>
              <c:numCache>
                <c:formatCode>0.0</c:formatCode>
                <c:ptCount val="14"/>
                <c:pt idx="0">
                  <c:v>0.73865484505404</c:v>
                </c:pt>
                <c:pt idx="1">
                  <c:v>0.73865484505404</c:v>
                </c:pt>
                <c:pt idx="2">
                  <c:v>0.73865484505404</c:v>
                </c:pt>
                <c:pt idx="3">
                  <c:v>0.74177443986335456</c:v>
                </c:pt>
                <c:pt idx="4">
                  <c:v>0.90197362842631668</c:v>
                </c:pt>
                <c:pt idx="5">
                  <c:v>0.90197362842631668</c:v>
                </c:pt>
                <c:pt idx="6">
                  <c:v>0.90197362842631668</c:v>
                </c:pt>
                <c:pt idx="7">
                  <c:v>0.99629648574665486</c:v>
                </c:pt>
                <c:pt idx="8">
                  <c:v>0.99629648574665486</c:v>
                </c:pt>
                <c:pt idx="9">
                  <c:v>3.2634964964752515</c:v>
                </c:pt>
                <c:pt idx="10">
                  <c:v>5.3482699327887131</c:v>
                </c:pt>
                <c:pt idx="11">
                  <c:v>12.511603274599361</c:v>
                </c:pt>
                <c:pt idx="12">
                  <c:v>25.275892125490085</c:v>
                </c:pt>
                <c:pt idx="13">
                  <c:v>33.902333232397019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99-47EC-86BC-6B0284FC5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56672"/>
        <c:axId val="187346304"/>
      </c:scatterChart>
      <c:valAx>
        <c:axId val="1873381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44384"/>
        <c:crosses val="autoZero"/>
        <c:crossBetween val="midCat"/>
        <c:majorUnit val="5"/>
      </c:valAx>
      <c:valAx>
        <c:axId val="1873443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38112"/>
        <c:crosses val="autoZero"/>
        <c:crossBetween val="midCat"/>
      </c:valAx>
      <c:valAx>
        <c:axId val="187346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56672"/>
        <c:crosses val="max"/>
        <c:crossBetween val="midCat"/>
        <c:majorUnit val="40"/>
      </c:valAx>
      <c:valAx>
        <c:axId val="187356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346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'23'!$C$3:$C$16</c:f>
              <c:numCache>
                <c:formatCode>General</c:formatCode>
                <c:ptCount val="14"/>
                <c:pt idx="0">
                  <c:v>29</c:v>
                </c:pt>
                <c:pt idx="1">
                  <c:v>24</c:v>
                </c:pt>
                <c:pt idx="2">
                  <c:v>20</c:v>
                </c:pt>
                <c:pt idx="3">
                  <c:v>13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9</c:v>
                </c:pt>
                <c:pt idx="8">
                  <c:v>3</c:v>
                </c:pt>
                <c:pt idx="9">
                  <c:v>9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E1-4223-A96C-A4C76315EC8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'23'!$G$3:$G$16</c:f>
              <c:numCache>
                <c:formatCode>0.0</c:formatCode>
                <c:ptCount val="14"/>
                <c:pt idx="0">
                  <c:v>28.985756900931435</c:v>
                </c:pt>
                <c:pt idx="1">
                  <c:v>24.009923009864686</c:v>
                </c:pt>
                <c:pt idx="2">
                  <c:v>19.976711940679134</c:v>
                </c:pt>
                <c:pt idx="3">
                  <c:v>13.346432479422781</c:v>
                </c:pt>
                <c:pt idx="4">
                  <c:v>21.015474774168606</c:v>
                </c:pt>
                <c:pt idx="5">
                  <c:v>16.982263704983055</c:v>
                </c:pt>
                <c:pt idx="6">
                  <c:v>13.678627531574804</c:v>
                </c:pt>
                <c:pt idx="7">
                  <c:v>8.4012844406547664</c:v>
                </c:pt>
                <c:pt idx="8">
                  <c:v>3</c:v>
                </c:pt>
                <c:pt idx="9">
                  <c:v>9.5297105260767729</c:v>
                </c:pt>
                <c:pt idx="10">
                  <c:v>5.0730221572867631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E1-4223-A96C-A4C76315E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5456"/>
        <c:axId val="18747737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'23'!$D$3:$D$16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E1-4223-A96C-A4C76315EC8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'23'!$I$3:$I$16</c:f>
              <c:numCache>
                <c:formatCode>0.0</c:formatCode>
                <c:ptCount val="14"/>
                <c:pt idx="0">
                  <c:v>2.8203835326700881</c:v>
                </c:pt>
                <c:pt idx="1">
                  <c:v>2.8203835326700881</c:v>
                </c:pt>
                <c:pt idx="2">
                  <c:v>2.8203835326700881</c:v>
                </c:pt>
                <c:pt idx="3">
                  <c:v>3.7079273810539313</c:v>
                </c:pt>
                <c:pt idx="4">
                  <c:v>8.9955515940084148</c:v>
                </c:pt>
                <c:pt idx="5">
                  <c:v>8.9955515940084148</c:v>
                </c:pt>
                <c:pt idx="6">
                  <c:v>8.9955515940084148</c:v>
                </c:pt>
                <c:pt idx="7">
                  <c:v>9.8328878481484541</c:v>
                </c:pt>
                <c:pt idx="8">
                  <c:v>9.8328878481484541</c:v>
                </c:pt>
                <c:pt idx="9">
                  <c:v>14.394692205588143</c:v>
                </c:pt>
                <c:pt idx="10">
                  <c:v>15.722027973649624</c:v>
                </c:pt>
                <c:pt idx="11">
                  <c:v>18.088515894525361</c:v>
                </c:pt>
                <c:pt idx="12">
                  <c:v>20.985555520761604</c:v>
                </c:pt>
                <c:pt idx="13">
                  <c:v>24.98731521172072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E1-4223-A96C-A4C76315E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81472"/>
        <c:axId val="187479552"/>
      </c:scatterChart>
      <c:valAx>
        <c:axId val="18747545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7376"/>
        <c:crosses val="autoZero"/>
        <c:crossBetween val="midCat"/>
        <c:majorUnit val="5"/>
      </c:valAx>
      <c:valAx>
        <c:axId val="18747737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5456"/>
        <c:crosses val="autoZero"/>
        <c:crossBetween val="midCat"/>
      </c:valAx>
      <c:valAx>
        <c:axId val="1874795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81472"/>
        <c:crosses val="max"/>
        <c:crossBetween val="midCat"/>
        <c:majorUnit val="40"/>
      </c:valAx>
      <c:valAx>
        <c:axId val="1874814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479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21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CC-4F76-8B1A-3C827C572DE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'23'!$K$3:$K$16</c:f>
              <c:numCache>
                <c:formatCode>0.0</c:formatCode>
                <c:ptCount val="14"/>
                <c:pt idx="0">
                  <c:v>45</c:v>
                </c:pt>
                <c:pt idx="1">
                  <c:v>40.992617842234878</c:v>
                </c:pt>
                <c:pt idx="2">
                  <c:v>35.299812834423534</c:v>
                </c:pt>
                <c:pt idx="3">
                  <c:v>26.154875683926804</c:v>
                </c:pt>
                <c:pt idx="4">
                  <c:v>37.174667606374776</c:v>
                </c:pt>
                <c:pt idx="5">
                  <c:v>31.481862598563431</c:v>
                </c:pt>
                <c:pt idx="6">
                  <c:v>26.873531946679137</c:v>
                </c:pt>
                <c:pt idx="7">
                  <c:v>19.654018253773046</c:v>
                </c:pt>
                <c:pt idx="8">
                  <c:v>11.464008742806579</c:v>
                </c:pt>
                <c:pt idx="9">
                  <c:v>21.33835242652551</c:v>
                </c:pt>
                <c:pt idx="10">
                  <c:v>15.30579060698515</c:v>
                </c:pt>
                <c:pt idx="11">
                  <c:v>6.7029503820531602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CC-4F76-8B1A-3C827C572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89024"/>
        <c:axId val="1851075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19</c:v>
                </c:pt>
                <c:pt idx="13">
                  <c:v>22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CC-4F76-8B1A-3C827C572DE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'23'!$M$3:$M$16</c:f>
              <c:numCache>
                <c:formatCode>0.0</c:formatCode>
                <c:ptCount val="14"/>
                <c:pt idx="0">
                  <c:v>3.8341226127918207</c:v>
                </c:pt>
                <c:pt idx="1">
                  <c:v>3.8341226127918207</c:v>
                </c:pt>
                <c:pt idx="2">
                  <c:v>3.8341226127918207</c:v>
                </c:pt>
                <c:pt idx="3">
                  <c:v>4.359272067426164</c:v>
                </c:pt>
                <c:pt idx="4">
                  <c:v>8.142865487518975</c:v>
                </c:pt>
                <c:pt idx="5">
                  <c:v>8.142865487518975</c:v>
                </c:pt>
                <c:pt idx="6">
                  <c:v>8.142865487518975</c:v>
                </c:pt>
                <c:pt idx="7">
                  <c:v>8.8296229717267281</c:v>
                </c:pt>
                <c:pt idx="8">
                  <c:v>8.8296229717267281</c:v>
                </c:pt>
                <c:pt idx="9">
                  <c:v>12.844741889199637</c:v>
                </c:pt>
                <c:pt idx="10">
                  <c:v>14.063337461453788</c:v>
                </c:pt>
                <c:pt idx="11">
                  <c:v>16.23655461863212</c:v>
                </c:pt>
                <c:pt idx="12">
                  <c:v>18.815633249858667</c:v>
                </c:pt>
                <c:pt idx="13">
                  <c:v>22.024587649473911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5CC-4F76-8B1A-3C827C572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11680"/>
        <c:axId val="185109504"/>
      </c:scatterChart>
      <c:valAx>
        <c:axId val="18508902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07584"/>
        <c:crosses val="autoZero"/>
        <c:crossBetween val="midCat"/>
        <c:majorUnit val="5"/>
      </c:valAx>
      <c:valAx>
        <c:axId val="1851075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89024"/>
        <c:crosses val="autoZero"/>
        <c:crossBetween val="midCat"/>
      </c:valAx>
      <c:valAx>
        <c:axId val="1851095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11680"/>
        <c:crosses val="max"/>
        <c:crossBetween val="midCat"/>
        <c:majorUnit val="40"/>
      </c:valAx>
      <c:valAx>
        <c:axId val="1851116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10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E2-4BD2-888A-8C0B9F578959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'24'!$G$3:$G$16</c:f>
              <c:numCache>
                <c:formatCode>0.0</c:formatCode>
                <c:ptCount val="14"/>
                <c:pt idx="0">
                  <c:v>27.98512176007231</c:v>
                </c:pt>
                <c:pt idx="1">
                  <c:v>23.011149873142855</c:v>
                </c:pt>
                <c:pt idx="2">
                  <c:v>18.978865928803458</c:v>
                </c:pt>
                <c:pt idx="3">
                  <c:v>12.348395714510703</c:v>
                </c:pt>
                <c:pt idx="4">
                  <c:v>20.01398589218114</c:v>
                </c:pt>
                <c:pt idx="5">
                  <c:v>15.981701947841744</c:v>
                </c:pt>
                <c:pt idx="6">
                  <c:v>12.678394783386336</c:v>
                </c:pt>
                <c:pt idx="7">
                  <c:v>7.4004222386824612</c:v>
                </c:pt>
                <c:pt idx="8">
                  <c:v>2</c:v>
                </c:pt>
                <c:pt idx="9">
                  <c:v>8.5277645616234405</c:v>
                </c:pt>
                <c:pt idx="10">
                  <c:v>4.0700136942442118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E2-4BD2-888A-8C0B9F578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63584"/>
        <c:axId val="1881655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'24'!$D$3:$D$16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13</c:v>
                </c:pt>
                <c:pt idx="12">
                  <c:v>17</c:v>
                </c:pt>
                <c:pt idx="13">
                  <c:v>23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E2-4BD2-888A-8C0B9F578959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'24'!$I$3:$I$16</c:f>
              <c:numCache>
                <c:formatCode>0.0</c:formatCode>
                <c:ptCount val="14"/>
                <c:pt idx="0">
                  <c:v>1.9267701017688441</c:v>
                </c:pt>
                <c:pt idx="1">
                  <c:v>1.9267701017688441</c:v>
                </c:pt>
                <c:pt idx="2">
                  <c:v>1.9267701017688441</c:v>
                </c:pt>
                <c:pt idx="3">
                  <c:v>2.2317455333572873</c:v>
                </c:pt>
                <c:pt idx="4">
                  <c:v>4.8112513567374524</c:v>
                </c:pt>
                <c:pt idx="5">
                  <c:v>4.8112513567374524</c:v>
                </c:pt>
                <c:pt idx="6">
                  <c:v>4.8112513567374524</c:v>
                </c:pt>
                <c:pt idx="7">
                  <c:v>5.3567731453705711</c:v>
                </c:pt>
                <c:pt idx="8">
                  <c:v>5.3567731453705711</c:v>
                </c:pt>
                <c:pt idx="9">
                  <c:v>9.1142376397923996</c:v>
                </c:pt>
                <c:pt idx="10">
                  <c:v>10.47636093381921</c:v>
                </c:pt>
                <c:pt idx="11">
                  <c:v>13.214838436696072</c:v>
                </c:pt>
                <c:pt idx="12">
                  <c:v>17.06688696831775</c:v>
                </c:pt>
                <c:pt idx="13">
                  <c:v>22.96829345974443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E2-4BD2-888A-8C0B9F578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69600"/>
        <c:axId val="188167680"/>
      </c:scatterChart>
      <c:valAx>
        <c:axId val="1881635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5504"/>
        <c:crosses val="autoZero"/>
        <c:crossBetween val="midCat"/>
        <c:majorUnit val="5"/>
      </c:valAx>
      <c:valAx>
        <c:axId val="1881655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3584"/>
        <c:crosses val="autoZero"/>
        <c:crossBetween val="midCat"/>
      </c:valAx>
      <c:valAx>
        <c:axId val="18816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9600"/>
        <c:crosses val="max"/>
        <c:crossBetween val="midCat"/>
        <c:majorUnit val="40"/>
      </c:valAx>
      <c:valAx>
        <c:axId val="188169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16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20</c:v>
                </c:pt>
                <c:pt idx="8">
                  <c:v>10</c:v>
                </c:pt>
                <c:pt idx="9">
                  <c:v>18</c:v>
                </c:pt>
                <c:pt idx="10">
                  <c:v>13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A-422C-9517-F0F2AE752B8A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'24'!$K$3:$K$16</c:f>
              <c:numCache>
                <c:formatCode>0.0</c:formatCode>
                <c:ptCount val="14"/>
                <c:pt idx="0">
                  <c:v>45</c:v>
                </c:pt>
                <c:pt idx="1">
                  <c:v>39.991198438428597</c:v>
                </c:pt>
                <c:pt idx="2">
                  <c:v>34.300288278030443</c:v>
                </c:pt>
                <c:pt idx="3">
                  <c:v>25.157088093215755</c:v>
                </c:pt>
                <c:pt idx="4">
                  <c:v>36.17210966007616</c:v>
                </c:pt>
                <c:pt idx="5">
                  <c:v>30.481199499678006</c:v>
                </c:pt>
                <c:pt idx="6">
                  <c:v>25.874061482413332</c:v>
                </c:pt>
                <c:pt idx="7">
                  <c:v>18.655548094247042</c:v>
                </c:pt>
                <c:pt idx="8">
                  <c:v>10.465656171725939</c:v>
                </c:pt>
                <c:pt idx="9">
                  <c:v>20.338826307031461</c:v>
                </c:pt>
                <c:pt idx="10">
                  <c:v>14.306705520682414</c:v>
                </c:pt>
                <c:pt idx="11">
                  <c:v>5.7032093813995886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4A-422C-9517-F0F2AE752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14272"/>
        <c:axId val="18822873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8</c:v>
                </c:pt>
                <c:pt idx="10">
                  <c:v>9</c:v>
                </c:pt>
                <c:pt idx="11">
                  <c:v>11</c:v>
                </c:pt>
                <c:pt idx="12">
                  <c:v>15</c:v>
                </c:pt>
                <c:pt idx="13">
                  <c:v>20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4A-422C-9517-F0F2AE752B8A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'24'!$M$3:$M$16</c:f>
              <c:numCache>
                <c:formatCode>0.0</c:formatCode>
                <c:ptCount val="14"/>
                <c:pt idx="0">
                  <c:v>1.5813190752864321</c:v>
                </c:pt>
                <c:pt idx="1">
                  <c:v>1.5813190752864321</c:v>
                </c:pt>
                <c:pt idx="2">
                  <c:v>1.5813190752864321</c:v>
                </c:pt>
                <c:pt idx="3">
                  <c:v>1.8694092234081467</c:v>
                </c:pt>
                <c:pt idx="4">
                  <c:v>4.193715661873715</c:v>
                </c:pt>
                <c:pt idx="5">
                  <c:v>4.193715661873715</c:v>
                </c:pt>
                <c:pt idx="6">
                  <c:v>4.193715661873715</c:v>
                </c:pt>
                <c:pt idx="7">
                  <c:v>4.6700736995924998</c:v>
                </c:pt>
                <c:pt idx="8">
                  <c:v>4.6700736995924998</c:v>
                </c:pt>
                <c:pt idx="9">
                  <c:v>7.8913123957013127</c:v>
                </c:pt>
                <c:pt idx="10">
                  <c:v>9.0482098027984446</c:v>
                </c:pt>
                <c:pt idx="11">
                  <c:v>11.379206811394525</c:v>
                </c:pt>
                <c:pt idx="12">
                  <c:v>14.707968628080105</c:v>
                </c:pt>
                <c:pt idx="13">
                  <c:v>20.052888181092314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4A-422C-9517-F0F2AE752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32832"/>
        <c:axId val="188230656"/>
      </c:scatterChart>
      <c:valAx>
        <c:axId val="1882142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28736"/>
        <c:crosses val="autoZero"/>
        <c:crossBetween val="midCat"/>
        <c:majorUnit val="5"/>
      </c:valAx>
      <c:valAx>
        <c:axId val="18822873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14272"/>
        <c:crosses val="autoZero"/>
        <c:crossBetween val="midCat"/>
      </c:valAx>
      <c:valAx>
        <c:axId val="1882306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32832"/>
        <c:crosses val="max"/>
        <c:crossBetween val="midCat"/>
        <c:majorUnit val="40"/>
      </c:valAx>
      <c:valAx>
        <c:axId val="1882328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230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'25'!$C$3:$C$16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23</c:v>
                </c:pt>
                <c:pt idx="5">
                  <c:v>19</c:v>
                </c:pt>
                <c:pt idx="6">
                  <c:v>16</c:v>
                </c:pt>
                <c:pt idx="7">
                  <c:v>11</c:v>
                </c:pt>
                <c:pt idx="8">
                  <c:v>4</c:v>
                </c:pt>
                <c:pt idx="9">
                  <c:v>11</c:v>
                </c:pt>
                <c:pt idx="10">
                  <c:v>7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E-41EA-818B-4BB67A64896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'25'!$G$3:$G$16</c:f>
              <c:numCache>
                <c:formatCode>0.0</c:formatCode>
                <c:ptCount val="14"/>
                <c:pt idx="0">
                  <c:v>31.014511291334451</c:v>
                </c:pt>
                <c:pt idx="1">
                  <c:v>26.038567047826717</c:v>
                </c:pt>
                <c:pt idx="2">
                  <c:v>21.998962695732793</c:v>
                </c:pt>
                <c:pt idx="3">
                  <c:v>15.339530591675397</c:v>
                </c:pt>
                <c:pt idx="4">
                  <c:v>23.002216920140988</c:v>
                </c:pt>
                <c:pt idx="5">
                  <c:v>18.962612568047064</c:v>
                </c:pt>
                <c:pt idx="6">
                  <c:v>15.64907098277307</c:v>
                </c:pt>
                <c:pt idx="7">
                  <c:v>10.343330420643428</c:v>
                </c:pt>
                <c:pt idx="8">
                  <c:v>4.1897898045836897</c:v>
                </c:pt>
                <c:pt idx="9">
                  <c:v>11.464473587060942</c:v>
                </c:pt>
                <c:pt idx="10">
                  <c:v>6.9780139273229391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9E-41EA-818B-4BB67A64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91552"/>
        <c:axId val="1879934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'25'!$D$3:$D$16</c:f>
              <c:numCache>
                <c:formatCode>General</c:formatCode>
                <c:ptCount val="1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15</c:v>
                </c:pt>
                <c:pt idx="8">
                  <c:v>15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  <c:pt idx="12">
                  <c:v>30</c:v>
                </c:pt>
                <c:pt idx="13">
                  <c:v>34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9E-41EA-818B-4BB67A64896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'25'!$I$3:$I$16</c:f>
              <c:numCache>
                <c:formatCode>0.0</c:formatCode>
                <c:ptCount val="14"/>
                <c:pt idx="0">
                  <c:v>3.9406927488364967</c:v>
                </c:pt>
                <c:pt idx="1">
                  <c:v>3.9406927488364967</c:v>
                </c:pt>
                <c:pt idx="2">
                  <c:v>3.9406927488364967</c:v>
                </c:pt>
                <c:pt idx="3">
                  <c:v>5.1665991186225977</c:v>
                </c:pt>
                <c:pt idx="4">
                  <c:v>13.257492301436619</c:v>
                </c:pt>
                <c:pt idx="5">
                  <c:v>13.257492301436619</c:v>
                </c:pt>
                <c:pt idx="6">
                  <c:v>13.257492301436619</c:v>
                </c:pt>
                <c:pt idx="7">
                  <c:v>14.591522552686273</c:v>
                </c:pt>
                <c:pt idx="8">
                  <c:v>14.591522552686273</c:v>
                </c:pt>
                <c:pt idx="9">
                  <c:v>21.651361813883337</c:v>
                </c:pt>
                <c:pt idx="10">
                  <c:v>23.565897891770714</c:v>
                </c:pt>
                <c:pt idx="11">
                  <c:v>26.745658387226332</c:v>
                </c:pt>
                <c:pt idx="12">
                  <c:v>30.162830617516523</c:v>
                </c:pt>
                <c:pt idx="13">
                  <c:v>33.930008332309846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9E-41EA-818B-4BB67A64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09856"/>
        <c:axId val="188007936"/>
      </c:scatterChart>
      <c:valAx>
        <c:axId val="1879915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93472"/>
        <c:crosses val="autoZero"/>
        <c:crossBetween val="midCat"/>
        <c:majorUnit val="5"/>
      </c:valAx>
      <c:valAx>
        <c:axId val="1879934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91552"/>
        <c:crosses val="autoZero"/>
        <c:crossBetween val="midCat"/>
      </c:valAx>
      <c:valAx>
        <c:axId val="1880079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09856"/>
        <c:crosses val="max"/>
        <c:crossBetween val="midCat"/>
        <c:majorUnit val="40"/>
      </c:valAx>
      <c:valAx>
        <c:axId val="188009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007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41</c:v>
                </c:pt>
                <c:pt idx="5">
                  <c:v>36</c:v>
                </c:pt>
                <c:pt idx="6">
                  <c:v>32</c:v>
                </c:pt>
                <c:pt idx="7">
                  <c:v>25</c:v>
                </c:pt>
                <c:pt idx="8">
                  <c:v>14</c:v>
                </c:pt>
                <c:pt idx="9">
                  <c:v>22</c:v>
                </c:pt>
                <c:pt idx="10">
                  <c:v>17</c:v>
                </c:pt>
                <c:pt idx="11">
                  <c:v>12</c:v>
                </c:pt>
                <c:pt idx="12">
                  <c:v>7</c:v>
                </c:pt>
                <c:pt idx="13">
                  <c:v>7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D5-414C-A09C-8DF061696BD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'25'!$K$3:$K$16</c:f>
              <c:numCache>
                <c:formatCode>0.0</c:formatCode>
                <c:ptCount val="14"/>
                <c:pt idx="0">
                  <c:v>45</c:v>
                </c:pt>
                <c:pt idx="1">
                  <c:v>44.996471101099765</c:v>
                </c:pt>
                <c:pt idx="2">
                  <c:v>39.001933916321462</c:v>
                </c:pt>
                <c:pt idx="3">
                  <c:v>29.55518644939902</c:v>
                </c:pt>
                <c:pt idx="4">
                  <c:v>41.30298246575947</c:v>
                </c:pt>
                <c:pt idx="5">
                  <c:v>35.308445280981161</c:v>
                </c:pt>
                <c:pt idx="6">
                  <c:v>30.504385371265432</c:v>
                </c:pt>
                <c:pt idx="7">
                  <c:v>23.098426275049484</c:v>
                </c:pt>
                <c:pt idx="8">
                  <c:v>14.837373087674006</c:v>
                </c:pt>
                <c:pt idx="9">
                  <c:v>24.934188476944975</c:v>
                </c:pt>
                <c:pt idx="10">
                  <c:v>18.799832745734456</c:v>
                </c:pt>
                <c:pt idx="11">
                  <c:v>10.225849694776155</c:v>
                </c:pt>
                <c:pt idx="12">
                  <c:v>7</c:v>
                </c:pt>
                <c:pt idx="13">
                  <c:v>7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D5-414C-A09C-8DF061696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62016"/>
        <c:axId val="187868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14</c:v>
                </c:pt>
                <c:pt idx="9">
                  <c:v>20</c:v>
                </c:pt>
                <c:pt idx="10">
                  <c:v>22</c:v>
                </c:pt>
                <c:pt idx="11">
                  <c:v>25</c:v>
                </c:pt>
                <c:pt idx="12">
                  <c:v>28</c:v>
                </c:pt>
                <c:pt idx="13">
                  <c:v>32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D5-414C-A09C-8DF061696BD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'25'!$M$3:$M$16</c:f>
              <c:numCache>
                <c:formatCode>0.0</c:formatCode>
                <c:ptCount val="14"/>
                <c:pt idx="0">
                  <c:v>6.0845676383922314</c:v>
                </c:pt>
                <c:pt idx="1">
                  <c:v>6.0845676383922314</c:v>
                </c:pt>
                <c:pt idx="2">
                  <c:v>6.0845676383922314</c:v>
                </c:pt>
                <c:pt idx="3">
                  <c:v>6.9238495400252145</c:v>
                </c:pt>
                <c:pt idx="4">
                  <c:v>12.971258478024453</c:v>
                </c:pt>
                <c:pt idx="5">
                  <c:v>12.971258478024453</c:v>
                </c:pt>
                <c:pt idx="6">
                  <c:v>12.971258478024453</c:v>
                </c:pt>
                <c:pt idx="7">
                  <c:v>14.049617540748564</c:v>
                </c:pt>
                <c:pt idx="8">
                  <c:v>14.049617540748564</c:v>
                </c:pt>
                <c:pt idx="9">
                  <c:v>20.121962823691554</c:v>
                </c:pt>
                <c:pt idx="10">
                  <c:v>21.870505781134622</c:v>
                </c:pt>
                <c:pt idx="11">
                  <c:v>24.862912838973717</c:v>
                </c:pt>
                <c:pt idx="12">
                  <c:v>28.18755858211123</c:v>
                </c:pt>
                <c:pt idx="13">
                  <c:v>31.944146214987626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D5-414C-A09C-8DF061696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4672"/>
        <c:axId val="187870208"/>
      </c:scatterChart>
      <c:valAx>
        <c:axId val="1878620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8288"/>
        <c:crosses val="autoZero"/>
        <c:crossBetween val="midCat"/>
        <c:majorUnit val="5"/>
      </c:valAx>
      <c:valAx>
        <c:axId val="187868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2016"/>
        <c:crosses val="autoZero"/>
        <c:crossBetween val="midCat"/>
      </c:valAx>
      <c:valAx>
        <c:axId val="187870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4672"/>
        <c:crosses val="max"/>
        <c:crossBetween val="midCat"/>
        <c:majorUnit val="40"/>
      </c:valAx>
      <c:valAx>
        <c:axId val="187884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870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'26'!$C$3:$C$16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10</c:v>
                </c:pt>
                <c:pt idx="8">
                  <c:v>3</c:v>
                </c:pt>
                <c:pt idx="9">
                  <c:v>10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9C-4D4E-9F26-749832AF666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'26'!$G$3:$G$16</c:f>
              <c:numCache>
                <c:formatCode>0.0</c:formatCode>
                <c:ptCount val="14"/>
                <c:pt idx="0">
                  <c:v>30.017965500029241</c:v>
                </c:pt>
                <c:pt idx="1">
                  <c:v>25.041472816341191</c:v>
                </c:pt>
                <c:pt idx="2">
                  <c:v>21.001242275324941</c:v>
                </c:pt>
                <c:pt idx="3">
                  <c:v>14.340241204862663</c:v>
                </c:pt>
                <c:pt idx="4">
                  <c:v>22.00357755078268</c:v>
                </c:pt>
                <c:pt idx="5">
                  <c:v>17.96334700976643</c:v>
                </c:pt>
                <c:pt idx="6">
                  <c:v>14.649157725242096</c:v>
                </c:pt>
                <c:pt idx="7">
                  <c:v>9.3420179968839623</c:v>
                </c:pt>
                <c:pt idx="8">
                  <c:v>3.1864388220773989</c:v>
                </c:pt>
                <c:pt idx="9">
                  <c:v>10.463070211887251</c:v>
                </c:pt>
                <c:pt idx="10">
                  <c:v>5.9752608059875616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9C-4D4E-9F26-749832AF6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65696"/>
        <c:axId val="1887676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'26'!$D$3:$D$16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16</c:v>
                </c:pt>
                <c:pt idx="10">
                  <c:v>18</c:v>
                </c:pt>
                <c:pt idx="11">
                  <c:v>22</c:v>
                </c:pt>
                <c:pt idx="12">
                  <c:v>27</c:v>
                </c:pt>
                <c:pt idx="13">
                  <c:v>32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9C-4D4E-9F26-749832AF666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'26'!$I$3:$I$16</c:f>
              <c:numCache>
                <c:formatCode>0.0</c:formatCode>
                <c:ptCount val="14"/>
                <c:pt idx="0">
                  <c:v>2.0954479122737699</c:v>
                </c:pt>
                <c:pt idx="1">
                  <c:v>2.0954479122737699</c:v>
                </c:pt>
                <c:pt idx="2">
                  <c:v>2.0954479122737699</c:v>
                </c:pt>
                <c:pt idx="3">
                  <c:v>2.7072165349791275</c:v>
                </c:pt>
                <c:pt idx="4">
                  <c:v>7.9619785829963154</c:v>
                </c:pt>
                <c:pt idx="5">
                  <c:v>7.9619785829963154</c:v>
                </c:pt>
                <c:pt idx="6">
                  <c:v>7.9619785829963154</c:v>
                </c:pt>
                <c:pt idx="7">
                  <c:v>9.0461681050796798</c:v>
                </c:pt>
                <c:pt idx="8">
                  <c:v>9.0461681050796798</c:v>
                </c:pt>
                <c:pt idx="9">
                  <c:v>15.927543145927478</c:v>
                </c:pt>
                <c:pt idx="10">
                  <c:v>18.136696693196836</c:v>
                </c:pt>
                <c:pt idx="11">
                  <c:v>22.117428758164458</c:v>
                </c:pt>
                <c:pt idx="12">
                  <c:v>26.762212756911218</c:v>
                </c:pt>
                <c:pt idx="13">
                  <c:v>32.084282460123404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9C-4D4E-9F26-749832AF6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4000"/>
        <c:axId val="188782080"/>
      </c:scatterChart>
      <c:valAx>
        <c:axId val="18876569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67616"/>
        <c:crosses val="autoZero"/>
        <c:crossBetween val="midCat"/>
        <c:majorUnit val="5"/>
      </c:valAx>
      <c:valAx>
        <c:axId val="1887676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65696"/>
        <c:crosses val="autoZero"/>
        <c:crossBetween val="midCat"/>
      </c:valAx>
      <c:valAx>
        <c:axId val="188782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4000"/>
        <c:crosses val="max"/>
        <c:crossBetween val="midCat"/>
        <c:majorUnit val="40"/>
      </c:valAx>
      <c:valAx>
        <c:axId val="188784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782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31</c:v>
                </c:pt>
                <c:pt idx="7">
                  <c:v>24</c:v>
                </c:pt>
                <c:pt idx="8">
                  <c:v>13</c:v>
                </c:pt>
                <c:pt idx="9">
                  <c:v>21</c:v>
                </c:pt>
                <c:pt idx="10">
                  <c:v>16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83-4C43-9BD1-FFF50D1CBBD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'26'!$K$3:$K$16</c:f>
              <c:numCache>
                <c:formatCode>0.0</c:formatCode>
                <c:ptCount val="14"/>
                <c:pt idx="0">
                  <c:v>45</c:v>
                </c:pt>
                <c:pt idx="1">
                  <c:v>44.006381164516014</c:v>
                </c:pt>
                <c:pt idx="2">
                  <c:v>37.998617500565807</c:v>
                </c:pt>
                <c:pt idx="3">
                  <c:v>28.540154246107353</c:v>
                </c:pt>
                <c:pt idx="4">
                  <c:v>40.320520733721459</c:v>
                </c:pt>
                <c:pt idx="5">
                  <c:v>34.312757069771244</c:v>
                </c:pt>
                <c:pt idx="6">
                  <c:v>29.500559230156295</c:v>
                </c:pt>
                <c:pt idx="7">
                  <c:v>22.088046682621407</c:v>
                </c:pt>
                <c:pt idx="8">
                  <c:v>13.826776231887857</c:v>
                </c:pt>
                <c:pt idx="9">
                  <c:v>23.930597254093719</c:v>
                </c:pt>
                <c:pt idx="10">
                  <c:v>17.793514798639631</c:v>
                </c:pt>
                <c:pt idx="11">
                  <c:v>9.2244101909523479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83-4C43-9BD1-FFF50D1CB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15680"/>
        <c:axId val="1886260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20</c:v>
                </c:pt>
                <c:pt idx="12">
                  <c:v>24</c:v>
                </c:pt>
                <c:pt idx="13">
                  <c:v>30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83-4C43-9BD1-FFF50D1CBBD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'26'!$M$3:$M$16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5.5476175229201274</c:v>
                </c:pt>
                <c:pt idx="5">
                  <c:v>5.5476175229201274</c:v>
                </c:pt>
                <c:pt idx="6">
                  <c:v>5.5476175229201274</c:v>
                </c:pt>
                <c:pt idx="7">
                  <c:v>7.1281513403363448</c:v>
                </c:pt>
                <c:pt idx="8">
                  <c:v>7.1281513403363448</c:v>
                </c:pt>
                <c:pt idx="9">
                  <c:v>14.832955259922926</c:v>
                </c:pt>
                <c:pt idx="10">
                  <c:v>16.860523323466765</c:v>
                </c:pt>
                <c:pt idx="11">
                  <c:v>20.313128462141592</c:v>
                </c:pt>
                <c:pt idx="12">
                  <c:v>24.343092232208633</c:v>
                </c:pt>
                <c:pt idx="13">
                  <c:v>29.766350017006218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483-4C43-9BD1-FFF50D1CB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38336"/>
        <c:axId val="188627968"/>
      </c:scatterChart>
      <c:valAx>
        <c:axId val="18861568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6048"/>
        <c:crosses val="autoZero"/>
        <c:crossBetween val="midCat"/>
        <c:majorUnit val="5"/>
      </c:valAx>
      <c:valAx>
        <c:axId val="1886260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5680"/>
        <c:crosses val="autoZero"/>
        <c:crossBetween val="midCat"/>
      </c:valAx>
      <c:valAx>
        <c:axId val="1886279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38336"/>
        <c:crosses val="max"/>
        <c:crossBetween val="midCat"/>
        <c:majorUnit val="40"/>
      </c:valAx>
      <c:valAx>
        <c:axId val="188638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627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'27'!$C$3:$C$16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1B-4B59-B049-0455160D0CA6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'27'!$G$3:$G$16</c:f>
              <c:numCache>
                <c:formatCode>0.0</c:formatCode>
                <c:ptCount val="14"/>
                <c:pt idx="0">
                  <c:v>25.049392913582949</c:v>
                </c:pt>
                <c:pt idx="1">
                  <c:v>20.495317180228845</c:v>
                </c:pt>
                <c:pt idx="2">
                  <c:v>16.6939672500312</c:v>
                </c:pt>
                <c:pt idx="3">
                  <c:v>10.092424838636653</c:v>
                </c:pt>
                <c:pt idx="4">
                  <c:v>16.910354567576555</c:v>
                </c:pt>
                <c:pt idx="5">
                  <c:v>13.109004637378902</c:v>
                </c:pt>
                <c:pt idx="6">
                  <c:v>9.911071755575712</c:v>
                </c:pt>
                <c:pt idx="7">
                  <c:v>4.5578784203595646</c:v>
                </c:pt>
                <c:pt idx="8">
                  <c:v>0</c:v>
                </c:pt>
                <c:pt idx="9">
                  <c:v>5.4037259236321376</c:v>
                </c:pt>
                <c:pt idx="10">
                  <c:v>0.7661619673350657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1B-4B59-B049-0455160D0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37024"/>
        <c:axId val="188738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21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1B-4B59-B049-0455160D0CA6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'27'!$I$3:$I$16</c:f>
              <c:numCache>
                <c:formatCode>0.0</c:formatCode>
                <c:ptCount val="14"/>
                <c:pt idx="0">
                  <c:v>0.46348154480899634</c:v>
                </c:pt>
                <c:pt idx="1">
                  <c:v>0.46348154480899634</c:v>
                </c:pt>
                <c:pt idx="2">
                  <c:v>0.46348154480899634</c:v>
                </c:pt>
                <c:pt idx="3">
                  <c:v>0.46929191075055443</c:v>
                </c:pt>
                <c:pt idx="4">
                  <c:v>0.60302672520013845</c:v>
                </c:pt>
                <c:pt idx="5">
                  <c:v>0.60302672520013845</c:v>
                </c:pt>
                <c:pt idx="6">
                  <c:v>0.60302672520013845</c:v>
                </c:pt>
                <c:pt idx="7">
                  <c:v>0.65742488055237791</c:v>
                </c:pt>
                <c:pt idx="8">
                  <c:v>0.65742488055237791</c:v>
                </c:pt>
                <c:pt idx="9">
                  <c:v>1.4548242385640462</c:v>
                </c:pt>
                <c:pt idx="10">
                  <c:v>2.0138369397422706</c:v>
                </c:pt>
                <c:pt idx="11">
                  <c:v>3.8359499366608727</c:v>
                </c:pt>
                <c:pt idx="12">
                  <c:v>8.6819813363141893</c:v>
                </c:pt>
                <c:pt idx="13">
                  <c:v>21.029598489044847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1B-4B59-B049-0455160D0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85152"/>
        <c:axId val="186783232"/>
      </c:scatterChart>
      <c:valAx>
        <c:axId val="188737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38944"/>
        <c:crosses val="autoZero"/>
        <c:crossBetween val="midCat"/>
        <c:majorUnit val="5"/>
      </c:valAx>
      <c:valAx>
        <c:axId val="188738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37024"/>
        <c:crosses val="autoZero"/>
        <c:crossBetween val="midCat"/>
      </c:valAx>
      <c:valAx>
        <c:axId val="186783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5152"/>
        <c:crosses val="max"/>
        <c:crossBetween val="midCat"/>
        <c:majorUnit val="40"/>
      </c:valAx>
      <c:valAx>
        <c:axId val="186785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783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4F-4ECD-BB5C-E157C7E8B05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'27'!$K$3:$K$16</c:f>
              <c:numCache>
                <c:formatCode>0.0</c:formatCode>
                <c:ptCount val="14"/>
                <c:pt idx="0">
                  <c:v>41.328473427986857</c:v>
                </c:pt>
                <c:pt idx="1">
                  <c:v>34.137622046072622</c:v>
                </c:pt>
                <c:pt idx="2">
                  <c:v>28.570008985421026</c:v>
                </c:pt>
                <c:pt idx="3">
                  <c:v>20.099864055761721</c:v>
                </c:pt>
                <c:pt idx="4">
                  <c:v>31.203679699188697</c:v>
                </c:pt>
                <c:pt idx="5">
                  <c:v>25.636066638537109</c:v>
                </c:pt>
                <c:pt idx="6">
                  <c:v>21.258332832226259</c:v>
                </c:pt>
                <c:pt idx="7">
                  <c:v>14.705275667522491</c:v>
                </c:pt>
                <c:pt idx="8">
                  <c:v>7.6252640734748098</c:v>
                </c:pt>
                <c:pt idx="9">
                  <c:v>16.482579414557577</c:v>
                </c:pt>
                <c:pt idx="10">
                  <c:v>11.141068690772476</c:v>
                </c:pt>
                <c:pt idx="11">
                  <c:v>3.9475639399783855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4F-4ECD-BB5C-E157C7E8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25728"/>
        <c:axId val="1868320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8</c:v>
                </c:pt>
                <c:pt idx="13">
                  <c:v>21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4F-4ECD-BB5C-E157C7E8B05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0.39343469652996221</c:v>
                </c:pt>
                <c:pt idx="10">
                  <c:v>1.0770009163533156</c:v>
                </c:pt>
                <c:pt idx="11">
                  <c:v>3.0082010971830684</c:v>
                </c:pt>
                <c:pt idx="12">
                  <c:v>7.5258889655959091</c:v>
                </c:pt>
                <c:pt idx="13">
                  <c:v>21.033611081952088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4F-4ECD-BB5C-E157C7E8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48224"/>
        <c:axId val="186833920"/>
      </c:scatterChart>
      <c:valAx>
        <c:axId val="186825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32000"/>
        <c:crosses val="autoZero"/>
        <c:crossBetween val="midCat"/>
        <c:majorUnit val="5"/>
      </c:valAx>
      <c:valAx>
        <c:axId val="1868320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5728"/>
        <c:crosses val="autoZero"/>
        <c:crossBetween val="midCat"/>
      </c:valAx>
      <c:valAx>
        <c:axId val="186833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48224"/>
        <c:crosses val="max"/>
        <c:crossBetween val="midCat"/>
        <c:majorUnit val="40"/>
      </c:valAx>
      <c:valAx>
        <c:axId val="1885482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833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'28'!$C$3:$C$16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35-458A-91E5-C30DC840AE4F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'28'!$G$3:$G$16</c:f>
              <c:numCache>
                <c:formatCode>0.0</c:formatCode>
                <c:ptCount val="14"/>
                <c:pt idx="0">
                  <c:v>25.051043706856063</c:v>
                </c:pt>
                <c:pt idx="1">
                  <c:v>20.498688641026057</c:v>
                </c:pt>
                <c:pt idx="2">
                  <c:v>16.698142789848767</c:v>
                </c:pt>
                <c:pt idx="3">
                  <c:v>10.095852740616369</c:v>
                </c:pt>
                <c:pt idx="4">
                  <c:v>16.909450596759221</c:v>
                </c:pt>
                <c:pt idx="5">
                  <c:v>13.108904745581928</c:v>
                </c:pt>
                <c:pt idx="6">
                  <c:v>9.9111614297655528</c:v>
                </c:pt>
                <c:pt idx="7">
                  <c:v>4.5567892864864774</c:v>
                </c:pt>
                <c:pt idx="8">
                  <c:v>0</c:v>
                </c:pt>
                <c:pt idx="9">
                  <c:v>5.4008200186426478</c:v>
                </c:pt>
                <c:pt idx="10">
                  <c:v>0.76152554775147507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35-458A-91E5-C30DC840A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760"/>
        <c:axId val="18911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6</c:v>
                </c:pt>
                <c:pt idx="13">
                  <c:v>12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35-458A-91E5-C30DC840AE4F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'28'!$I$3:$I$16</c:f>
              <c:numCache>
                <c:formatCode>0.0</c:formatCode>
                <c:ptCount val="14"/>
                <c:pt idx="0">
                  <c:v>0.15741683911374091</c:v>
                </c:pt>
                <c:pt idx="1">
                  <c:v>0.15741683911374091</c:v>
                </c:pt>
                <c:pt idx="2">
                  <c:v>0.15741683911374091</c:v>
                </c:pt>
                <c:pt idx="3">
                  <c:v>0.20986507421066081</c:v>
                </c:pt>
                <c:pt idx="4">
                  <c:v>0.72184630968885233</c:v>
                </c:pt>
                <c:pt idx="5">
                  <c:v>0.72184630968885233</c:v>
                </c:pt>
                <c:pt idx="6">
                  <c:v>0.72184630968885233</c:v>
                </c:pt>
                <c:pt idx="7">
                  <c:v>0.845982503941207</c:v>
                </c:pt>
                <c:pt idx="8">
                  <c:v>0.845982503941207</c:v>
                </c:pt>
                <c:pt idx="9">
                  <c:v>1.8772496379037986</c:v>
                </c:pt>
                <c:pt idx="10">
                  <c:v>2.342296831121768</c:v>
                </c:pt>
                <c:pt idx="11">
                  <c:v>3.4735764124730126</c:v>
                </c:pt>
                <c:pt idx="12">
                  <c:v>5.6988019636848781</c:v>
                </c:pt>
                <c:pt idx="13">
                  <c:v>11.97569259810415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35-458A-91E5-C30DC840A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19872"/>
        <c:axId val="189117952"/>
      </c:scatterChart>
      <c:valAx>
        <c:axId val="189109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11680"/>
        <c:crosses val="autoZero"/>
        <c:crossBetween val="midCat"/>
        <c:majorUnit val="5"/>
      </c:valAx>
      <c:valAx>
        <c:axId val="18911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09760"/>
        <c:crosses val="autoZero"/>
        <c:crossBetween val="midCat"/>
      </c:valAx>
      <c:valAx>
        <c:axId val="189117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19872"/>
        <c:crosses val="max"/>
        <c:crossBetween val="midCat"/>
        <c:majorUnit val="40"/>
      </c:valAx>
      <c:valAx>
        <c:axId val="1891198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117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97-46DA-BE61-F8353A97C6C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'28'!$K$3:$K$16</c:f>
              <c:numCache>
                <c:formatCode>0.0</c:formatCode>
                <c:ptCount val="14"/>
                <c:pt idx="0">
                  <c:v>41.328473427986857</c:v>
                </c:pt>
                <c:pt idx="1">
                  <c:v>34.137622046072622</c:v>
                </c:pt>
                <c:pt idx="2">
                  <c:v>28.570008985421026</c:v>
                </c:pt>
                <c:pt idx="3">
                  <c:v>20.099864055761721</c:v>
                </c:pt>
                <c:pt idx="4">
                  <c:v>31.203679699188697</c:v>
                </c:pt>
                <c:pt idx="5">
                  <c:v>25.636066638537109</c:v>
                </c:pt>
                <c:pt idx="6">
                  <c:v>21.258332832226259</c:v>
                </c:pt>
                <c:pt idx="7">
                  <c:v>14.705275667522491</c:v>
                </c:pt>
                <c:pt idx="8">
                  <c:v>7.6252640734748098</c:v>
                </c:pt>
                <c:pt idx="9">
                  <c:v>16.482579414557577</c:v>
                </c:pt>
                <c:pt idx="10">
                  <c:v>11.141068690772476</c:v>
                </c:pt>
                <c:pt idx="11">
                  <c:v>3.9475639399783855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97-46DA-BE61-F8353A97C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68640"/>
        <c:axId val="18917491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9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97-46DA-BE61-F8353A97C6C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'28'!$M$3:$M$16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3.0150105410269301E-3</c:v>
                </c:pt>
                <c:pt idx="8">
                  <c:v>3.0150105410269301E-3</c:v>
                </c:pt>
                <c:pt idx="9">
                  <c:v>0.80360960830207495</c:v>
                </c:pt>
                <c:pt idx="10">
                  <c:v>1.173892455727868</c:v>
                </c:pt>
                <c:pt idx="11">
                  <c:v>2.0876689911727455</c:v>
                </c:pt>
                <c:pt idx="12">
                  <c:v>3.9095736246350787</c:v>
                </c:pt>
                <c:pt idx="13">
                  <c:v>9.0078942931873787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97-46DA-BE61-F8353A97C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83104"/>
        <c:axId val="189176832"/>
      </c:scatterChart>
      <c:valAx>
        <c:axId val="18916864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74912"/>
        <c:crosses val="autoZero"/>
        <c:crossBetween val="midCat"/>
        <c:majorUnit val="5"/>
      </c:valAx>
      <c:valAx>
        <c:axId val="18917491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68640"/>
        <c:crosses val="autoZero"/>
        <c:crossBetween val="midCat"/>
      </c:valAx>
      <c:valAx>
        <c:axId val="1891768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83104"/>
        <c:crosses val="max"/>
        <c:crossBetween val="midCat"/>
        <c:majorUnit val="40"/>
      </c:valAx>
      <c:valAx>
        <c:axId val="189183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176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'29'!$C$3:$C$16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35-4C4C-86BD-9523E8C9BBBF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'29'!$G$3:$G$16</c:f>
              <c:numCache>
                <c:formatCode>0.0</c:formatCode>
                <c:ptCount val="14"/>
                <c:pt idx="0">
                  <c:v>27.252133584073125</c:v>
                </c:pt>
                <c:pt idx="1">
                  <c:v>22.633785974460967</c:v>
                </c:pt>
                <c:pt idx="2">
                  <c:v>18.756471018653574</c:v>
                </c:pt>
                <c:pt idx="3">
                  <c:v>11.946001542433667</c:v>
                </c:pt>
                <c:pt idx="4">
                  <c:v>18.793419197291787</c:v>
                </c:pt>
                <c:pt idx="5">
                  <c:v>14.916104241484387</c:v>
                </c:pt>
                <c:pt idx="6">
                  <c:v>11.636962041175057</c:v>
                </c:pt>
                <c:pt idx="7">
                  <c:v>6.0937497498784907</c:v>
                </c:pt>
                <c:pt idx="8">
                  <c:v>1</c:v>
                </c:pt>
                <c:pt idx="9">
                  <c:v>6.8952003240421469</c:v>
                </c:pt>
                <c:pt idx="10">
                  <c:v>2.0671642580928129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35-4C4C-86BD-9523E8C9B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43232"/>
        <c:axId val="1893451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33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35-4C4C-86BD-9523E8C9BBBF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'29'!$I$3:$I$16</c:f>
              <c:numCache>
                <c:formatCode>0.0</c:formatCode>
                <c:ptCount val="14"/>
                <c:pt idx="0">
                  <c:v>0.97386693177980799</c:v>
                </c:pt>
                <c:pt idx="1">
                  <c:v>0.97386693177980799</c:v>
                </c:pt>
                <c:pt idx="2">
                  <c:v>0.97386693177980799</c:v>
                </c:pt>
                <c:pt idx="3">
                  <c:v>1.0446387744475132</c:v>
                </c:pt>
                <c:pt idx="4">
                  <c:v>1.9100445454812731</c:v>
                </c:pt>
                <c:pt idx="5">
                  <c:v>1.9100445454812731</c:v>
                </c:pt>
                <c:pt idx="6">
                  <c:v>1.9100445454812731</c:v>
                </c:pt>
                <c:pt idx="7">
                  <c:v>2.1536509132734007</c:v>
                </c:pt>
                <c:pt idx="8">
                  <c:v>2.1536509132734007</c:v>
                </c:pt>
                <c:pt idx="9">
                  <c:v>4.4859984083633169</c:v>
                </c:pt>
                <c:pt idx="10">
                  <c:v>5.6646291991268773</c:v>
                </c:pt>
                <c:pt idx="11">
                  <c:v>8.7326787337079086</c:v>
                </c:pt>
                <c:pt idx="12">
                  <c:v>15.187920697953116</c:v>
                </c:pt>
                <c:pt idx="13">
                  <c:v>32.974006444492133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35-4C4C-86BD-9523E8C9B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53344"/>
        <c:axId val="189351424"/>
      </c:scatterChart>
      <c:valAx>
        <c:axId val="18934323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5152"/>
        <c:crosses val="autoZero"/>
        <c:crossBetween val="midCat"/>
        <c:majorUnit val="5"/>
      </c:valAx>
      <c:valAx>
        <c:axId val="1893451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3232"/>
        <c:crosses val="autoZero"/>
        <c:crossBetween val="midCat"/>
      </c:valAx>
      <c:valAx>
        <c:axId val="1893514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53344"/>
        <c:crosses val="max"/>
        <c:crossBetween val="midCat"/>
        <c:majorUnit val="40"/>
      </c:valAx>
      <c:valAx>
        <c:axId val="189353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351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3C-4FFB-9C5C-DC10065DACF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'29'!$K$3:$K$16</c:f>
              <c:numCache>
                <c:formatCode>0.0</c:formatCode>
                <c:ptCount val="14"/>
                <c:pt idx="0">
                  <c:v>45</c:v>
                </c:pt>
                <c:pt idx="1">
                  <c:v>38.675163288116146</c:v>
                </c:pt>
                <c:pt idx="2">
                  <c:v>32.709089439379717</c:v>
                </c:pt>
                <c:pt idx="3">
                  <c:v>23.51357018769167</c:v>
                </c:pt>
                <c:pt idx="4">
                  <c:v>35.343722876214784</c:v>
                </c:pt>
                <c:pt idx="5">
                  <c:v>29.377649027478348</c:v>
                </c:pt>
                <c:pt idx="6">
                  <c:v>24.653008592427582</c:v>
                </c:pt>
                <c:pt idx="7">
                  <c:v>17.50337237384565</c:v>
                </c:pt>
                <c:pt idx="8">
                  <c:v>9.6859551829799369</c:v>
                </c:pt>
                <c:pt idx="9">
                  <c:v>19.384217688821487</c:v>
                </c:pt>
                <c:pt idx="10">
                  <c:v>13.521754502391618</c:v>
                </c:pt>
                <c:pt idx="11">
                  <c:v>5.5171128659520132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3C-4FFB-9C5C-DC10065DA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02112"/>
        <c:axId val="1894165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14</c:v>
                </c:pt>
                <c:pt idx="13">
                  <c:v>31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3C-4FFB-9C5C-DC10065DACF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'29'!$M$3:$M$16</c:f>
              <c:numCache>
                <c:formatCode>0.0</c:formatCode>
                <c:ptCount val="14"/>
                <c:pt idx="0">
                  <c:v>0.96250392147556585</c:v>
                </c:pt>
                <c:pt idx="1">
                  <c:v>0.96250392147556585</c:v>
                </c:pt>
                <c:pt idx="2">
                  <c:v>0.96250392147556585</c:v>
                </c:pt>
                <c:pt idx="3">
                  <c:v>0.96342697176814107</c:v>
                </c:pt>
                <c:pt idx="4">
                  <c:v>1.0082232226215704</c:v>
                </c:pt>
                <c:pt idx="5">
                  <c:v>1.0082232226215704</c:v>
                </c:pt>
                <c:pt idx="6">
                  <c:v>1.0082232226215704</c:v>
                </c:pt>
                <c:pt idx="7">
                  <c:v>1.0340871315070816</c:v>
                </c:pt>
                <c:pt idx="8">
                  <c:v>1.0340871315070816</c:v>
                </c:pt>
                <c:pt idx="9">
                  <c:v>1.6635387398071662</c:v>
                </c:pt>
                <c:pt idx="10">
                  <c:v>2.2871548747646253</c:v>
                </c:pt>
                <c:pt idx="11">
                  <c:v>4.953802101373757</c:v>
                </c:pt>
                <c:pt idx="12">
                  <c:v>14.002706247936107</c:v>
                </c:pt>
                <c:pt idx="13">
                  <c:v>30.999903782229786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3C-4FFB-9C5C-DC10065DA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0672"/>
        <c:axId val="189418496"/>
      </c:scatterChart>
      <c:valAx>
        <c:axId val="1894021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16576"/>
        <c:crosses val="autoZero"/>
        <c:crossBetween val="midCat"/>
        <c:majorUnit val="5"/>
      </c:valAx>
      <c:valAx>
        <c:axId val="1894165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02112"/>
        <c:crosses val="autoZero"/>
        <c:crossBetween val="midCat"/>
      </c:valAx>
      <c:valAx>
        <c:axId val="1894184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0672"/>
        <c:crosses val="max"/>
        <c:crossBetween val="midCat"/>
        <c:majorUnit val="40"/>
      </c:valAx>
      <c:valAx>
        <c:axId val="189420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418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C5-4E94-B956-1251067D031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'30'!$G$3:$G$16</c:f>
              <c:numCache>
                <c:formatCode>0.0</c:formatCode>
                <c:ptCount val="14"/>
                <c:pt idx="0">
                  <c:v>27.252133584073125</c:v>
                </c:pt>
                <c:pt idx="1">
                  <c:v>22.633785974460967</c:v>
                </c:pt>
                <c:pt idx="2">
                  <c:v>18.756471018653574</c:v>
                </c:pt>
                <c:pt idx="3">
                  <c:v>11.946001542433667</c:v>
                </c:pt>
                <c:pt idx="4">
                  <c:v>18.793419197291787</c:v>
                </c:pt>
                <c:pt idx="5">
                  <c:v>14.916104241484387</c:v>
                </c:pt>
                <c:pt idx="6">
                  <c:v>11.636962041175057</c:v>
                </c:pt>
                <c:pt idx="7">
                  <c:v>6.0937497498784907</c:v>
                </c:pt>
                <c:pt idx="8">
                  <c:v>1</c:v>
                </c:pt>
                <c:pt idx="9">
                  <c:v>6.8952003240421469</c:v>
                </c:pt>
                <c:pt idx="10">
                  <c:v>2.0671642580928129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C5-4E94-B956-1251067D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07072"/>
        <c:axId val="1895089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14</c:v>
                </c:pt>
                <c:pt idx="13">
                  <c:v>22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C5-4E94-B956-1251067D031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'30'!$I$3:$I$16</c:f>
              <c:numCache>
                <c:formatCode>0.0</c:formatCode>
                <c:ptCount val="14"/>
                <c:pt idx="0">
                  <c:v>1.116989236916605</c:v>
                </c:pt>
                <c:pt idx="1">
                  <c:v>1.116989236916605</c:v>
                </c:pt>
                <c:pt idx="2">
                  <c:v>1.116989236916605</c:v>
                </c:pt>
                <c:pt idx="3">
                  <c:v>1.1829961042203452</c:v>
                </c:pt>
                <c:pt idx="4">
                  <c:v>2.0641256315445151</c:v>
                </c:pt>
                <c:pt idx="5">
                  <c:v>2.0641256315445151</c:v>
                </c:pt>
                <c:pt idx="6">
                  <c:v>2.0641256315445151</c:v>
                </c:pt>
                <c:pt idx="7">
                  <c:v>2.3227787253321277</c:v>
                </c:pt>
                <c:pt idx="8">
                  <c:v>2.3227787253321277</c:v>
                </c:pt>
                <c:pt idx="9">
                  <c:v>4.8043228100655462</c:v>
                </c:pt>
                <c:pt idx="10">
                  <c:v>6.0100381963021263</c:v>
                </c:pt>
                <c:pt idx="11">
                  <c:v>8.9080976726016434</c:v>
                </c:pt>
                <c:pt idx="12">
                  <c:v>13.863923010407611</c:v>
                </c:pt>
                <c:pt idx="13">
                  <c:v>22.041807166128791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1C5-4E94-B956-1251067D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17184"/>
        <c:axId val="189515264"/>
      </c:scatterChart>
      <c:valAx>
        <c:axId val="18950707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08992"/>
        <c:crosses val="autoZero"/>
        <c:crossBetween val="midCat"/>
        <c:majorUnit val="5"/>
      </c:valAx>
      <c:valAx>
        <c:axId val="1895089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07072"/>
        <c:crosses val="autoZero"/>
        <c:crossBetween val="midCat"/>
      </c:valAx>
      <c:valAx>
        <c:axId val="1895152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17184"/>
        <c:crosses val="max"/>
        <c:crossBetween val="midCat"/>
        <c:majorUnit val="40"/>
      </c:valAx>
      <c:valAx>
        <c:axId val="1895171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51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FA-4481-B69E-E86188428E7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'30'!$K$3:$K$16</c:f>
              <c:numCache>
                <c:formatCode>0.0</c:formatCode>
                <c:ptCount val="14"/>
                <c:pt idx="0">
                  <c:v>45</c:v>
                </c:pt>
                <c:pt idx="1">
                  <c:v>38.675163288116146</c:v>
                </c:pt>
                <c:pt idx="2">
                  <c:v>32.709089439379717</c:v>
                </c:pt>
                <c:pt idx="3">
                  <c:v>23.51357018769167</c:v>
                </c:pt>
                <c:pt idx="4">
                  <c:v>35.343722876214784</c:v>
                </c:pt>
                <c:pt idx="5">
                  <c:v>29.377649027478348</c:v>
                </c:pt>
                <c:pt idx="6">
                  <c:v>24.653008592427582</c:v>
                </c:pt>
                <c:pt idx="7">
                  <c:v>17.50337237384565</c:v>
                </c:pt>
                <c:pt idx="8">
                  <c:v>9.6859551829799369</c:v>
                </c:pt>
                <c:pt idx="9">
                  <c:v>19.384217688821487</c:v>
                </c:pt>
                <c:pt idx="10">
                  <c:v>13.521754502391618</c:v>
                </c:pt>
                <c:pt idx="11">
                  <c:v>5.5171128659520132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FA-4481-B69E-E86188428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57760"/>
        <c:axId val="1895681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9</c:v>
                </c:pt>
                <c:pt idx="13">
                  <c:v>22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FA-4481-B69E-E86188428E7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'30'!$M$3:$M$16</c:f>
              <c:numCache>
                <c:formatCode>0.0</c:formatCode>
                <c:ptCount val="14"/>
                <c:pt idx="0">
                  <c:v>0.48326728303452088</c:v>
                </c:pt>
                <c:pt idx="1">
                  <c:v>0.48326728303452088</c:v>
                </c:pt>
                <c:pt idx="2">
                  <c:v>0.48326728303452088</c:v>
                </c:pt>
                <c:pt idx="3">
                  <c:v>0.52120484749083695</c:v>
                </c:pt>
                <c:pt idx="4">
                  <c:v>0.99631101025955071</c:v>
                </c:pt>
                <c:pt idx="5">
                  <c:v>0.99631101025955071</c:v>
                </c:pt>
                <c:pt idx="6">
                  <c:v>0.99631101025955071</c:v>
                </c:pt>
                <c:pt idx="7">
                  <c:v>1.1324182830959439</c:v>
                </c:pt>
                <c:pt idx="8">
                  <c:v>1.1324182830959439</c:v>
                </c:pt>
                <c:pt idx="9">
                  <c:v>2.4679514211897779</c:v>
                </c:pt>
                <c:pt idx="10">
                  <c:v>3.160856640053217</c:v>
                </c:pt>
                <c:pt idx="11">
                  <c:v>5.0126069249533876</c:v>
                </c:pt>
                <c:pt idx="12">
                  <c:v>9.1178052206105864</c:v>
                </c:pt>
                <c:pt idx="13">
                  <c:v>21.883407936937228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FA-4481-B69E-E86188428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0416"/>
        <c:axId val="189570048"/>
      </c:scatterChart>
      <c:valAx>
        <c:axId val="1895577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8128"/>
        <c:crosses val="autoZero"/>
        <c:crossBetween val="midCat"/>
        <c:majorUnit val="5"/>
      </c:valAx>
      <c:valAx>
        <c:axId val="1895681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57760"/>
        <c:crosses val="autoZero"/>
        <c:crossBetween val="midCat"/>
      </c:valAx>
      <c:valAx>
        <c:axId val="1895700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80416"/>
        <c:crosses val="max"/>
        <c:crossBetween val="midCat"/>
        <c:majorUnit val="40"/>
      </c:valAx>
      <c:valAx>
        <c:axId val="18958041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570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C5-4323-B8BC-9A3BE5984C5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'31'!$G$3:$G$16</c:f>
              <c:numCache>
                <c:formatCode>0.0</c:formatCode>
                <c:ptCount val="14"/>
                <c:pt idx="0">
                  <c:v>25.767354702398475</c:v>
                </c:pt>
                <c:pt idx="1">
                  <c:v>20.994847419343056</c:v>
                </c:pt>
                <c:pt idx="2">
                  <c:v>17.125447288399787</c:v>
                </c:pt>
                <c:pt idx="3">
                  <c:v>10.761520844272518</c:v>
                </c:pt>
                <c:pt idx="4">
                  <c:v>18.116183966608144</c:v>
                </c:pt>
                <c:pt idx="5">
                  <c:v>14.246783835664878</c:v>
                </c:pt>
                <c:pt idx="6">
                  <c:v>11.076588981657565</c:v>
                </c:pt>
                <c:pt idx="7">
                  <c:v>6.0104298210716465</c:v>
                </c:pt>
                <c:pt idx="8">
                  <c:v>1</c:v>
                </c:pt>
                <c:pt idx="9">
                  <c:v>7.0916100064563174</c:v>
                </c:pt>
                <c:pt idx="10">
                  <c:v>2.8123551469366515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C5-4323-B8BC-9A3BE5984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13024"/>
        <c:axId val="187714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11</c:v>
                </c:pt>
                <c:pt idx="13">
                  <c:v>26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C5-4323-B8BC-9A3BE5984C5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'31'!$I$3:$I$16</c:f>
              <c:numCache>
                <c:formatCode>0.0</c:formatCode>
                <c:ptCount val="14"/>
                <c:pt idx="0">
                  <c:v>0.83777002286913482</c:v>
                </c:pt>
                <c:pt idx="1">
                  <c:v>0.83777002286913482</c:v>
                </c:pt>
                <c:pt idx="2">
                  <c:v>0.83777002286913482</c:v>
                </c:pt>
                <c:pt idx="3">
                  <c:v>0.85836401723698674</c:v>
                </c:pt>
                <c:pt idx="4">
                  <c:v>1.1928071527110733</c:v>
                </c:pt>
                <c:pt idx="5">
                  <c:v>1.1928071527110733</c:v>
                </c:pt>
                <c:pt idx="6">
                  <c:v>1.1928071527110733</c:v>
                </c:pt>
                <c:pt idx="7">
                  <c:v>1.3049812565678693</c:v>
                </c:pt>
                <c:pt idx="8">
                  <c:v>1.3049812565678693</c:v>
                </c:pt>
                <c:pt idx="9">
                  <c:v>2.6066582728742671</c:v>
                </c:pt>
                <c:pt idx="10">
                  <c:v>3.3742470030953937</c:v>
                </c:pt>
                <c:pt idx="11">
                  <c:v>5.5956826464758471</c:v>
                </c:pt>
                <c:pt idx="12">
                  <c:v>10.885425356582477</c:v>
                </c:pt>
                <c:pt idx="13">
                  <c:v>25.998881158028929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C5-4323-B8BC-9A3BE5984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27232"/>
        <c:axId val="187725312"/>
      </c:scatterChart>
      <c:valAx>
        <c:axId val="187713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4944"/>
        <c:crosses val="autoZero"/>
        <c:crossBetween val="midCat"/>
        <c:majorUnit val="5"/>
      </c:valAx>
      <c:valAx>
        <c:axId val="187714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3024"/>
        <c:crosses val="autoZero"/>
        <c:crossBetween val="midCat"/>
      </c:valAx>
      <c:valAx>
        <c:axId val="1877253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27232"/>
        <c:crosses val="max"/>
        <c:crossBetween val="midCat"/>
        <c:majorUnit val="40"/>
      </c:valAx>
      <c:valAx>
        <c:axId val="1877272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725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F2-4AF3-88FC-510266FF013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'31'!$K$3:$K$16</c:f>
              <c:numCache>
                <c:formatCode>0.0</c:formatCode>
                <c:ptCount val="14"/>
                <c:pt idx="0">
                  <c:v>45</c:v>
                </c:pt>
                <c:pt idx="1">
                  <c:v>37.811888951257416</c:v>
                </c:pt>
                <c:pt idx="2">
                  <c:v>31.929732770957816</c:v>
                </c:pt>
                <c:pt idx="3">
                  <c:v>22.781895096404295</c:v>
                </c:pt>
                <c:pt idx="4">
                  <c:v>34.393994554971911</c:v>
                </c:pt>
                <c:pt idx="5">
                  <c:v>28.511838374672319</c:v>
                </c:pt>
                <c:pt idx="6">
                  <c:v>23.831018588515484</c:v>
                </c:pt>
                <c:pt idx="7">
                  <c:v>16.694468950313667</c:v>
                </c:pt>
                <c:pt idx="8">
                  <c:v>8.8276958988514274</c:v>
                </c:pt>
                <c:pt idx="9">
                  <c:v>18.52954912152202</c:v>
                </c:pt>
                <c:pt idx="10">
                  <c:v>12.65388245867786</c:v>
                </c:pt>
                <c:pt idx="11">
                  <c:v>4.5549861545331449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F2-4AF3-88FC-510266FF0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76000"/>
        <c:axId val="1877822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23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9F2-4AF3-88FC-510266FF013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'31'!$M$3:$M$16</c:f>
              <c:numCache>
                <c:formatCode>0.0</c:formatCode>
                <c:ptCount val="14"/>
                <c:pt idx="0">
                  <c:v>1.0569343422133475</c:v>
                </c:pt>
                <c:pt idx="1">
                  <c:v>1.0569343422133475</c:v>
                </c:pt>
                <c:pt idx="2">
                  <c:v>1.0569343422133475</c:v>
                </c:pt>
                <c:pt idx="3">
                  <c:v>1.0575344929558381</c:v>
                </c:pt>
                <c:pt idx="4">
                  <c:v>1.0849122706928531</c:v>
                </c:pt>
                <c:pt idx="5">
                  <c:v>1.0849122706928531</c:v>
                </c:pt>
                <c:pt idx="6">
                  <c:v>1.0849122706928531</c:v>
                </c:pt>
                <c:pt idx="7">
                  <c:v>1.1003159676975249</c:v>
                </c:pt>
                <c:pt idx="8">
                  <c:v>1.1003159676975249</c:v>
                </c:pt>
                <c:pt idx="9">
                  <c:v>1.4617921182321827</c:v>
                </c:pt>
                <c:pt idx="10">
                  <c:v>1.814195180635096</c:v>
                </c:pt>
                <c:pt idx="11">
                  <c:v>3.3299933285835475</c:v>
                </c:pt>
                <c:pt idx="12">
                  <c:v>8.9328496756617355</c:v>
                </c:pt>
                <c:pt idx="13">
                  <c:v>23.00552127326608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9F2-4AF3-88FC-510266FF0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86368"/>
        <c:axId val="187784192"/>
      </c:scatterChart>
      <c:valAx>
        <c:axId val="1877760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2272"/>
        <c:crosses val="autoZero"/>
        <c:crossBetween val="midCat"/>
        <c:majorUnit val="5"/>
      </c:valAx>
      <c:valAx>
        <c:axId val="1877822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76000"/>
        <c:crosses val="autoZero"/>
        <c:crossBetween val="midCat"/>
      </c:valAx>
      <c:valAx>
        <c:axId val="1877841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6368"/>
        <c:crosses val="max"/>
        <c:crossBetween val="midCat"/>
        <c:majorUnit val="40"/>
      </c:valAx>
      <c:valAx>
        <c:axId val="1877863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784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'32'!$C$3:$C$16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CB-4F05-A546-1856EE4B8FC9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'32'!$G$3:$G$16</c:f>
              <c:numCache>
                <c:formatCode>0.0</c:formatCode>
                <c:ptCount val="14"/>
                <c:pt idx="0">
                  <c:v>25.767354702398475</c:v>
                </c:pt>
                <c:pt idx="1">
                  <c:v>20.994847419343056</c:v>
                </c:pt>
                <c:pt idx="2">
                  <c:v>17.125447288399787</c:v>
                </c:pt>
                <c:pt idx="3">
                  <c:v>10.761520844272518</c:v>
                </c:pt>
                <c:pt idx="4">
                  <c:v>18.116183966608144</c:v>
                </c:pt>
                <c:pt idx="5">
                  <c:v>14.246783835664878</c:v>
                </c:pt>
                <c:pt idx="6">
                  <c:v>11.076588981657565</c:v>
                </c:pt>
                <c:pt idx="7">
                  <c:v>6.0104298210716465</c:v>
                </c:pt>
                <c:pt idx="8">
                  <c:v>1</c:v>
                </c:pt>
                <c:pt idx="9">
                  <c:v>7.0916100064563174</c:v>
                </c:pt>
                <c:pt idx="10">
                  <c:v>2.8123551469366515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CB-4F05-A546-1856EE4B8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36320"/>
        <c:axId val="18853824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CB-4F05-A546-1856EE4B8FC9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'32'!$I$3:$I$16</c:f>
              <c:numCache>
                <c:formatCode>0.0</c:formatCode>
                <c:ptCount val="14"/>
                <c:pt idx="0">
                  <c:v>0.80087368373229395</c:v>
                </c:pt>
                <c:pt idx="1">
                  <c:v>0.80087368373229395</c:v>
                </c:pt>
                <c:pt idx="2">
                  <c:v>0.80087368373229395</c:v>
                </c:pt>
                <c:pt idx="3">
                  <c:v>0.82623576586007841</c:v>
                </c:pt>
                <c:pt idx="4">
                  <c:v>1.2149593980442523</c:v>
                </c:pt>
                <c:pt idx="5">
                  <c:v>1.2149593980442523</c:v>
                </c:pt>
                <c:pt idx="6">
                  <c:v>1.2149593980442523</c:v>
                </c:pt>
                <c:pt idx="7">
                  <c:v>1.3399924611385376</c:v>
                </c:pt>
                <c:pt idx="8">
                  <c:v>1.3399924611385376</c:v>
                </c:pt>
                <c:pt idx="9">
                  <c:v>2.6873323285406565</c:v>
                </c:pt>
                <c:pt idx="10">
                  <c:v>3.4167003203180659</c:v>
                </c:pt>
                <c:pt idx="11">
                  <c:v>5.3291273670466008</c:v>
                </c:pt>
                <c:pt idx="12">
                  <c:v>9.0350470049068328</c:v>
                </c:pt>
                <c:pt idx="13">
                  <c:v>15.984170861422486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BCB-4F05-A546-1856EE4B8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46432"/>
        <c:axId val="188544512"/>
      </c:scatterChart>
      <c:valAx>
        <c:axId val="1885363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38240"/>
        <c:crosses val="autoZero"/>
        <c:crossBetween val="midCat"/>
        <c:majorUnit val="5"/>
      </c:valAx>
      <c:valAx>
        <c:axId val="18853824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36320"/>
        <c:crosses val="autoZero"/>
        <c:crossBetween val="midCat"/>
      </c:valAx>
      <c:valAx>
        <c:axId val="1885445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46432"/>
        <c:crosses val="max"/>
        <c:crossBetween val="midCat"/>
        <c:majorUnit val="40"/>
      </c:valAx>
      <c:valAx>
        <c:axId val="1885464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544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EA-40A0-9149-0FEAC615D77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'32'!$K$3:$K$16</c:f>
              <c:numCache>
                <c:formatCode>0.0</c:formatCode>
                <c:ptCount val="14"/>
                <c:pt idx="0">
                  <c:v>45</c:v>
                </c:pt>
                <c:pt idx="1">
                  <c:v>37.811888951257416</c:v>
                </c:pt>
                <c:pt idx="2">
                  <c:v>31.929732770957816</c:v>
                </c:pt>
                <c:pt idx="3">
                  <c:v>22.781895096404295</c:v>
                </c:pt>
                <c:pt idx="4">
                  <c:v>34.393994554971911</c:v>
                </c:pt>
                <c:pt idx="5">
                  <c:v>28.511838374672319</c:v>
                </c:pt>
                <c:pt idx="6">
                  <c:v>23.831018588515484</c:v>
                </c:pt>
                <c:pt idx="7">
                  <c:v>16.694468950313667</c:v>
                </c:pt>
                <c:pt idx="8">
                  <c:v>8.8276958988514274</c:v>
                </c:pt>
                <c:pt idx="9">
                  <c:v>18.52954912152202</c:v>
                </c:pt>
                <c:pt idx="10">
                  <c:v>12.65388245867786</c:v>
                </c:pt>
                <c:pt idx="11">
                  <c:v>4.5549861545331449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EA-40A0-9149-0FEAC615D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630016"/>
        <c:axId val="2206526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6</c:v>
                </c:pt>
                <c:pt idx="13">
                  <c:v>13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EA-40A0-9149-0FEAC615D77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'32'!$M$3:$M$16</c:f>
              <c:numCache>
                <c:formatCode>0.0</c:formatCode>
                <c:ptCount val="14"/>
                <c:pt idx="0">
                  <c:v>0.59533783747979863</c:v>
                </c:pt>
                <c:pt idx="1">
                  <c:v>0.59533783747979863</c:v>
                </c:pt>
                <c:pt idx="2">
                  <c:v>0.59533783747979863</c:v>
                </c:pt>
                <c:pt idx="3">
                  <c:v>0.62133725467783929</c:v>
                </c:pt>
                <c:pt idx="4">
                  <c:v>0.92974613850488974</c:v>
                </c:pt>
                <c:pt idx="5">
                  <c:v>0.92974613850488974</c:v>
                </c:pt>
                <c:pt idx="6">
                  <c:v>0.92974613850488974</c:v>
                </c:pt>
                <c:pt idx="7">
                  <c:v>1.015096241222698</c:v>
                </c:pt>
                <c:pt idx="8">
                  <c:v>1.015096241222698</c:v>
                </c:pt>
                <c:pt idx="9">
                  <c:v>1.8242274923990935</c:v>
                </c:pt>
                <c:pt idx="10">
                  <c:v>2.2328317725934403</c:v>
                </c:pt>
                <c:pt idx="11">
                  <c:v>3.3069198776142934</c:v>
                </c:pt>
                <c:pt idx="12">
                  <c:v>5.6499207492426908</c:v>
                </c:pt>
                <c:pt idx="13">
                  <c:v>13.007589696962352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EA-40A0-9149-0FEAC615D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47296"/>
        <c:axId val="220654592"/>
      </c:scatterChart>
      <c:valAx>
        <c:axId val="2206300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52672"/>
        <c:crosses val="autoZero"/>
        <c:crossBetween val="midCat"/>
        <c:majorUnit val="5"/>
      </c:valAx>
      <c:valAx>
        <c:axId val="2206526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30016"/>
        <c:crosses val="autoZero"/>
        <c:crossBetween val="midCat"/>
      </c:valAx>
      <c:valAx>
        <c:axId val="2206545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47296"/>
        <c:crosses val="max"/>
        <c:crossBetween val="midCat"/>
        <c:majorUnit val="40"/>
      </c:valAx>
      <c:valAx>
        <c:axId val="2214472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654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'33'!$C$3:$C$16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13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EA-4020-B9AB-5A91FC7A339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'33'!$G$3:$G$16</c:f>
              <c:numCache>
                <c:formatCode>0.0</c:formatCode>
                <c:ptCount val="14"/>
                <c:pt idx="0">
                  <c:v>27.93778048811976</c:v>
                </c:pt>
                <c:pt idx="1">
                  <c:v>23.176387109463423</c:v>
                </c:pt>
                <c:pt idx="2">
                  <c:v>19.255437508375035</c:v>
                </c:pt>
                <c:pt idx="3">
                  <c:v>12.620192238994576</c:v>
                </c:pt>
                <c:pt idx="4">
                  <c:v>19.871622757547637</c:v>
                </c:pt>
                <c:pt idx="5">
                  <c:v>15.950673156459253</c:v>
                </c:pt>
                <c:pt idx="6">
                  <c:v>12.69262120994442</c:v>
                </c:pt>
                <c:pt idx="7">
                  <c:v>7.3583935261633435</c:v>
                </c:pt>
                <c:pt idx="8">
                  <c:v>2</c:v>
                </c:pt>
                <c:pt idx="9">
                  <c:v>8.3511845896574997</c:v>
                </c:pt>
                <c:pt idx="10">
                  <c:v>3.7856641196087963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EA-4020-B9AB-5A91FC7A3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61024"/>
        <c:axId val="189762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'33'!$D$3:$D$16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8</c:v>
                </c:pt>
                <c:pt idx="11">
                  <c:v>11</c:v>
                </c:pt>
                <c:pt idx="12">
                  <c:v>17</c:v>
                </c:pt>
                <c:pt idx="13">
                  <c:v>33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EA-4020-B9AB-5A91FC7A339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'33'!$I$3:$I$16</c:f>
              <c:numCache>
                <c:formatCode>0.0</c:formatCode>
                <c:ptCount val="14"/>
                <c:pt idx="0">
                  <c:v>1.5347431396641349</c:v>
                </c:pt>
                <c:pt idx="1">
                  <c:v>1.5347431396641349</c:v>
                </c:pt>
                <c:pt idx="2">
                  <c:v>1.5347431396641349</c:v>
                </c:pt>
                <c:pt idx="3">
                  <c:v>1.5943220527479525</c:v>
                </c:pt>
                <c:pt idx="4">
                  <c:v>2.4367271052311654</c:v>
                </c:pt>
                <c:pt idx="5">
                  <c:v>2.4367271052311654</c:v>
                </c:pt>
                <c:pt idx="6">
                  <c:v>2.4367271052311654</c:v>
                </c:pt>
                <c:pt idx="7">
                  <c:v>2.6951892887536903</c:v>
                </c:pt>
                <c:pt idx="8">
                  <c:v>2.6951892887536903</c:v>
                </c:pt>
                <c:pt idx="9">
                  <c:v>5.3584663305514706</c:v>
                </c:pt>
                <c:pt idx="10">
                  <c:v>6.7611365499982634</c:v>
                </c:pt>
                <c:pt idx="11">
                  <c:v>10.417494928667944</c:v>
                </c:pt>
                <c:pt idx="12">
                  <c:v>17.666539897164885</c:v>
                </c:pt>
                <c:pt idx="13">
                  <c:v>32.896485148787903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EA-4020-B9AB-5A91FC7A3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71136"/>
        <c:axId val="189769216"/>
      </c:scatterChart>
      <c:valAx>
        <c:axId val="189761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62944"/>
        <c:crosses val="autoZero"/>
        <c:crossBetween val="midCat"/>
        <c:majorUnit val="5"/>
      </c:valAx>
      <c:valAx>
        <c:axId val="189762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61024"/>
        <c:crosses val="autoZero"/>
        <c:crossBetween val="midCat"/>
      </c:valAx>
      <c:valAx>
        <c:axId val="1897692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71136"/>
        <c:crosses val="max"/>
        <c:crossBetween val="midCat"/>
        <c:majorUnit val="40"/>
      </c:valAx>
      <c:valAx>
        <c:axId val="1897711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769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10</c:v>
                </c:pt>
                <c:pt idx="9">
                  <c:v>19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FC-461D-93BB-3EA74EE3C74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'33'!$K$3:$K$16</c:f>
              <c:numCache>
                <c:formatCode>0.0</c:formatCode>
                <c:ptCount val="14"/>
                <c:pt idx="0">
                  <c:v>45</c:v>
                </c:pt>
                <c:pt idx="1">
                  <c:v>41.03099267988901</c:v>
                </c:pt>
                <c:pt idx="2">
                  <c:v>34.804003520964038</c:v>
                </c:pt>
                <c:pt idx="3">
                  <c:v>25.203323548769259</c:v>
                </c:pt>
                <c:pt idx="4">
                  <c:v>37.549012418643862</c:v>
                </c:pt>
                <c:pt idx="5">
                  <c:v>31.32202325971889</c:v>
                </c:pt>
                <c:pt idx="6">
                  <c:v>26.389918932164363</c:v>
                </c:pt>
                <c:pt idx="7">
                  <c:v>18.924381199574491</c:v>
                </c:pt>
                <c:pt idx="8">
                  <c:v>10.759226023304461</c:v>
                </c:pt>
                <c:pt idx="9">
                  <c:v>20.88681572690605</c:v>
                </c:pt>
                <c:pt idx="10">
                  <c:v>14.76445000476177</c:v>
                </c:pt>
                <c:pt idx="11">
                  <c:v>6.4021675821584081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FC-461D-93BB-3EA74EE3C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7616"/>
        <c:axId val="1898302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6</c:v>
                </c:pt>
                <c:pt idx="12">
                  <c:v>15</c:v>
                </c:pt>
                <c:pt idx="13">
                  <c:v>33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FC-461D-93BB-3EA74EE3C74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'33'!$M$3:$M$16</c:f>
              <c:numCache>
                <c:formatCode>0.0</c:formatCode>
                <c:ptCount val="14"/>
                <c:pt idx="0">
                  <c:v>1.9578544770717961</c:v>
                </c:pt>
                <c:pt idx="1">
                  <c:v>1.9578544770717961</c:v>
                </c:pt>
                <c:pt idx="2">
                  <c:v>1.9578544770717961</c:v>
                </c:pt>
                <c:pt idx="3">
                  <c:v>1.9588579660527259</c:v>
                </c:pt>
                <c:pt idx="4">
                  <c:v>2.0059501426068991</c:v>
                </c:pt>
                <c:pt idx="5">
                  <c:v>2.0059501426068991</c:v>
                </c:pt>
                <c:pt idx="6">
                  <c:v>2.0059501426068991</c:v>
                </c:pt>
                <c:pt idx="7">
                  <c:v>2.0327576585635758</c:v>
                </c:pt>
                <c:pt idx="8">
                  <c:v>2.0327576585635758</c:v>
                </c:pt>
                <c:pt idx="9">
                  <c:v>2.6710876166331534</c:v>
                </c:pt>
                <c:pt idx="10">
                  <c:v>3.2954836489224508</c:v>
                </c:pt>
                <c:pt idx="11">
                  <c:v>5.9458211176282756</c:v>
                </c:pt>
                <c:pt idx="12">
                  <c:v>15.004442537689629</c:v>
                </c:pt>
                <c:pt idx="13">
                  <c:v>32.999722812998002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FC-461D-93BB-3EA74EE3C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2560"/>
        <c:axId val="189832192"/>
      </c:scatterChart>
      <c:valAx>
        <c:axId val="1898076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30272"/>
        <c:crosses val="autoZero"/>
        <c:crossBetween val="midCat"/>
        <c:majorUnit val="5"/>
      </c:valAx>
      <c:valAx>
        <c:axId val="1898302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07616"/>
        <c:crosses val="autoZero"/>
        <c:crossBetween val="midCat"/>
      </c:valAx>
      <c:valAx>
        <c:axId val="1898321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42560"/>
        <c:crosses val="max"/>
        <c:crossBetween val="midCat"/>
        <c:majorUnit val="40"/>
      </c:valAx>
      <c:valAx>
        <c:axId val="1898425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832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13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AD-4154-9056-EFD917E1E1A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'34'!$G$3:$G$16</c:f>
              <c:numCache>
                <c:formatCode>0.0</c:formatCode>
                <c:ptCount val="14"/>
                <c:pt idx="0">
                  <c:v>27.935303005046229</c:v>
                </c:pt>
                <c:pt idx="1">
                  <c:v>23.174039273274992</c:v>
                </c:pt>
                <c:pt idx="2">
                  <c:v>19.253176674708541</c:v>
                </c:pt>
                <c:pt idx="3">
                  <c:v>12.618016001235301</c:v>
                </c:pt>
                <c:pt idx="4">
                  <c:v>19.869212264872402</c:v>
                </c:pt>
                <c:pt idx="5">
                  <c:v>15.948349666305955</c:v>
                </c:pt>
                <c:pt idx="6">
                  <c:v>12.690355082216804</c:v>
                </c:pt>
                <c:pt idx="7">
                  <c:v>7.3561783603909916</c:v>
                </c:pt>
                <c:pt idx="8">
                  <c:v>2</c:v>
                </c:pt>
                <c:pt idx="9">
                  <c:v>8.3489084416200896</c:v>
                </c:pt>
                <c:pt idx="10">
                  <c:v>3.7834115476122498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AD-4154-9056-EFD917E1E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28960"/>
        <c:axId val="189930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'34'!$D$3:$D$16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8</c:v>
                </c:pt>
                <c:pt idx="11">
                  <c:v>11</c:v>
                </c:pt>
                <c:pt idx="12">
                  <c:v>17</c:v>
                </c:pt>
                <c:pt idx="13">
                  <c:v>26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AD-4154-9056-EFD917E1E1A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'34'!$I$3:$I$16</c:f>
              <c:numCache>
                <c:formatCode>0.0</c:formatCode>
                <c:ptCount val="14"/>
                <c:pt idx="0">
                  <c:v>2.0118876285425351</c:v>
                </c:pt>
                <c:pt idx="1">
                  <c:v>2.0118876285425351</c:v>
                </c:pt>
                <c:pt idx="2">
                  <c:v>2.0118876285425351</c:v>
                </c:pt>
                <c:pt idx="3">
                  <c:v>2.0603542517607072</c:v>
                </c:pt>
                <c:pt idx="4">
                  <c:v>2.8397107516531053</c:v>
                </c:pt>
                <c:pt idx="5">
                  <c:v>2.8397107516531053</c:v>
                </c:pt>
                <c:pt idx="6">
                  <c:v>2.8397107516531053</c:v>
                </c:pt>
                <c:pt idx="7">
                  <c:v>3.095915078388086</c:v>
                </c:pt>
                <c:pt idx="8">
                  <c:v>3.095915078388086</c:v>
                </c:pt>
                <c:pt idx="9">
                  <c:v>5.8566215070130676</c:v>
                </c:pt>
                <c:pt idx="10">
                  <c:v>7.3132864108382707</c:v>
                </c:pt>
                <c:pt idx="11">
                  <c:v>10.93848398324225</c:v>
                </c:pt>
                <c:pt idx="12">
                  <c:v>17.106815343479997</c:v>
                </c:pt>
                <c:pt idx="13">
                  <c:v>25.977911508124844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AD-4154-9056-EFD917E1E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43168"/>
        <c:axId val="189941248"/>
      </c:scatterChart>
      <c:valAx>
        <c:axId val="189928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30880"/>
        <c:crosses val="autoZero"/>
        <c:crossBetween val="midCat"/>
        <c:majorUnit val="5"/>
      </c:valAx>
      <c:valAx>
        <c:axId val="189930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28960"/>
        <c:crosses val="autoZero"/>
        <c:crossBetween val="midCat"/>
      </c:valAx>
      <c:valAx>
        <c:axId val="189941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43168"/>
        <c:crosses val="max"/>
        <c:crossBetween val="midCat"/>
        <c:majorUnit val="40"/>
      </c:valAx>
      <c:valAx>
        <c:axId val="189943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94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10</c:v>
                </c:pt>
                <c:pt idx="9">
                  <c:v>19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85-4E65-BFEC-EC846C4F41C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'34'!$K$3:$K$16</c:f>
              <c:numCache>
                <c:formatCode>0.0</c:formatCode>
                <c:ptCount val="14"/>
                <c:pt idx="0">
                  <c:v>45</c:v>
                </c:pt>
                <c:pt idx="1">
                  <c:v>41.03099267988901</c:v>
                </c:pt>
                <c:pt idx="2">
                  <c:v>34.804003520964038</c:v>
                </c:pt>
                <c:pt idx="3">
                  <c:v>25.203323548769259</c:v>
                </c:pt>
                <c:pt idx="4">
                  <c:v>37.549012418643862</c:v>
                </c:pt>
                <c:pt idx="5">
                  <c:v>31.32202325971889</c:v>
                </c:pt>
                <c:pt idx="6">
                  <c:v>26.389918932164363</c:v>
                </c:pt>
                <c:pt idx="7">
                  <c:v>18.924381199574491</c:v>
                </c:pt>
                <c:pt idx="8">
                  <c:v>10.759226023304461</c:v>
                </c:pt>
                <c:pt idx="9">
                  <c:v>20.88681572690605</c:v>
                </c:pt>
                <c:pt idx="10">
                  <c:v>14.76445000476177</c:v>
                </c:pt>
                <c:pt idx="11">
                  <c:v>6.4021675821584081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85-4E65-BFEC-EC846C4F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5552"/>
        <c:axId val="2215783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11</c:v>
                </c:pt>
                <c:pt idx="13">
                  <c:v>26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85-4E65-BFEC-EC846C4F41C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'34'!$M$3:$M$16</c:f>
              <c:numCache>
                <c:formatCode>0.0</c:formatCode>
                <c:ptCount val="14"/>
                <c:pt idx="0">
                  <c:v>1.5399968612253006</c:v>
                </c:pt>
                <c:pt idx="1">
                  <c:v>1.5399968612253006</c:v>
                </c:pt>
                <c:pt idx="2">
                  <c:v>1.5399968612253006</c:v>
                </c:pt>
                <c:pt idx="3">
                  <c:v>1.5704460680063625</c:v>
                </c:pt>
                <c:pt idx="4">
                  <c:v>1.9903087983606773</c:v>
                </c:pt>
                <c:pt idx="5">
                  <c:v>1.9903087983606773</c:v>
                </c:pt>
                <c:pt idx="6">
                  <c:v>1.9903087983606773</c:v>
                </c:pt>
                <c:pt idx="7">
                  <c:v>2.1181142601804739</c:v>
                </c:pt>
                <c:pt idx="8">
                  <c:v>2.1181142601804739</c:v>
                </c:pt>
                <c:pt idx="9">
                  <c:v>3.4562478621060393</c:v>
                </c:pt>
                <c:pt idx="10">
                  <c:v>4.1881418056215569</c:v>
                </c:pt>
                <c:pt idx="11">
                  <c:v>6.2169291542011731</c:v>
                </c:pt>
                <c:pt idx="12">
                  <c:v>10.924137149718868</c:v>
                </c:pt>
                <c:pt idx="13">
                  <c:v>25.981595710568367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85-4E65-BFEC-EC846C4F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590656"/>
        <c:axId val="221580288"/>
      </c:scatterChart>
      <c:valAx>
        <c:axId val="1899755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578368"/>
        <c:crosses val="autoZero"/>
        <c:crossBetween val="midCat"/>
        <c:majorUnit val="5"/>
      </c:valAx>
      <c:valAx>
        <c:axId val="2215783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5552"/>
        <c:crosses val="autoZero"/>
        <c:crossBetween val="midCat"/>
      </c:valAx>
      <c:valAx>
        <c:axId val="2215802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590656"/>
        <c:crosses val="max"/>
        <c:crossBetween val="midCat"/>
        <c:majorUnit val="40"/>
      </c:valAx>
      <c:valAx>
        <c:axId val="2215906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580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'35'!$C$3:$C$16</c:f>
              <c:numCache>
                <c:formatCode>General</c:formatCode>
                <c:ptCount val="14"/>
                <c:pt idx="0">
                  <c:v>20</c:v>
                </c:pt>
                <c:pt idx="1">
                  <c:v>16</c:v>
                </c:pt>
                <c:pt idx="2">
                  <c:v>13</c:v>
                </c:pt>
                <c:pt idx="3">
                  <c:v>7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C9-4873-B910-3A9245ED2D50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'35'!$G$3:$G$16</c:f>
              <c:numCache>
                <c:formatCode>0.0</c:formatCode>
                <c:ptCount val="14"/>
                <c:pt idx="0">
                  <c:v>19.489912216010932</c:v>
                </c:pt>
                <c:pt idx="1">
                  <c:v>15.92616502349097</c:v>
                </c:pt>
                <c:pt idx="2">
                  <c:v>12.892093168762432</c:v>
                </c:pt>
                <c:pt idx="3">
                  <c:v>7.4088722788870705</c:v>
                </c:pt>
                <c:pt idx="4">
                  <c:v>12.531833565887123</c:v>
                </c:pt>
                <c:pt idx="5">
                  <c:v>9.4977617111585815</c:v>
                </c:pt>
                <c:pt idx="6">
                  <c:v>6.8985046481145744</c:v>
                </c:pt>
                <c:pt idx="7">
                  <c:v>2.394557916824521</c:v>
                </c:pt>
                <c:pt idx="8">
                  <c:v>0</c:v>
                </c:pt>
                <c:pt idx="9">
                  <c:v>2.8804330213997709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C9-4873-B910-3A9245ED2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88864"/>
        <c:axId val="1883907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'35'!$D$3:$D$16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18</c:v>
                </c:pt>
                <c:pt idx="10">
                  <c:v>21</c:v>
                </c:pt>
                <c:pt idx="11">
                  <c:v>27</c:v>
                </c:pt>
                <c:pt idx="12">
                  <c:v>30</c:v>
                </c:pt>
                <c:pt idx="13">
                  <c:v>31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C9-4873-B910-3A9245ED2D50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'35'!$I$3:$I$16</c:f>
              <c:numCache>
                <c:formatCode>0.0</c:formatCode>
                <c:ptCount val="14"/>
                <c:pt idx="0">
                  <c:v>2.1631321342275811</c:v>
                </c:pt>
                <c:pt idx="1">
                  <c:v>2.1631321342275811</c:v>
                </c:pt>
                <c:pt idx="2">
                  <c:v>2.1631321342275811</c:v>
                </c:pt>
                <c:pt idx="3">
                  <c:v>2.6375807130361584</c:v>
                </c:pt>
                <c:pt idx="4">
                  <c:v>8.447182266181203</c:v>
                </c:pt>
                <c:pt idx="5">
                  <c:v>8.447182266181203</c:v>
                </c:pt>
                <c:pt idx="6">
                  <c:v>8.447182266181203</c:v>
                </c:pt>
                <c:pt idx="7">
                  <c:v>9.8883348704824865</c:v>
                </c:pt>
                <c:pt idx="8">
                  <c:v>9.8883348704824865</c:v>
                </c:pt>
                <c:pt idx="9">
                  <c:v>19.139489147972128</c:v>
                </c:pt>
                <c:pt idx="10">
                  <c:v>21.781459454197183</c:v>
                </c:pt>
                <c:pt idx="11">
                  <c:v>25.821358791128326</c:v>
                </c:pt>
                <c:pt idx="12">
                  <c:v>29.28381240601701</c:v>
                </c:pt>
                <c:pt idx="13">
                  <c:v>31.728712615154851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C9-4873-B910-3A9245ED2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19456"/>
        <c:axId val="188417536"/>
      </c:scatterChart>
      <c:valAx>
        <c:axId val="1883888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0784"/>
        <c:crosses val="autoZero"/>
        <c:crossBetween val="midCat"/>
        <c:majorUnit val="5"/>
      </c:valAx>
      <c:valAx>
        <c:axId val="1883907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8864"/>
        <c:crosses val="autoZero"/>
        <c:crossBetween val="midCat"/>
      </c:valAx>
      <c:valAx>
        <c:axId val="1884175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19456"/>
        <c:crosses val="max"/>
        <c:crossBetween val="midCat"/>
        <c:majorUnit val="40"/>
      </c:valAx>
      <c:valAx>
        <c:axId val="1884194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417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24</c:v>
                </c:pt>
                <c:pt idx="6">
                  <c:v>20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3B-4210-90F3-1586FFE2BF6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'35'!$K$3:$K$16</c:f>
              <c:numCache>
                <c:formatCode>0.0</c:formatCode>
                <c:ptCount val="14"/>
                <c:pt idx="0">
                  <c:v>39.339220235396873</c:v>
                </c:pt>
                <c:pt idx="1">
                  <c:v>34.682718787432869</c:v>
                </c:pt>
                <c:pt idx="2">
                  <c:v>30.560331986094951</c:v>
                </c:pt>
                <c:pt idx="3">
                  <c:v>22.427130274661408</c:v>
                </c:pt>
                <c:pt idx="4">
                  <c:v>28.041021533072765</c:v>
                </c:pt>
                <c:pt idx="5">
                  <c:v>23.918634731734834</c:v>
                </c:pt>
                <c:pt idx="6">
                  <c:v>20.255926296396659</c:v>
                </c:pt>
                <c:pt idx="7">
                  <c:v>13.39149825623177</c:v>
                </c:pt>
                <c:pt idx="8">
                  <c:v>4.3649008022434543</c:v>
                </c:pt>
                <c:pt idx="9">
                  <c:v>13.139536059096052</c:v>
                </c:pt>
                <c:pt idx="10">
                  <c:v>6.8042352941397297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3B-4210-90F3-1586FFE2B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65600"/>
        <c:axId val="18894144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21</c:v>
                </c:pt>
                <c:pt idx="10">
                  <c:v>24</c:v>
                </c:pt>
                <c:pt idx="11">
                  <c:v>29</c:v>
                </c:pt>
                <c:pt idx="12">
                  <c:v>32</c:v>
                </c:pt>
                <c:pt idx="13">
                  <c:v>32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3B-4210-90F3-1586FFE2BF6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'35'!$M$3:$M$16</c:f>
              <c:numCache>
                <c:formatCode>0.0</c:formatCode>
                <c:ptCount val="14"/>
                <c:pt idx="0">
                  <c:v>4.2841724212084724</c:v>
                </c:pt>
                <c:pt idx="1">
                  <c:v>4.2841724212084724</c:v>
                </c:pt>
                <c:pt idx="2">
                  <c:v>4.2841724212084724</c:v>
                </c:pt>
                <c:pt idx="3">
                  <c:v>4.5665934389997966</c:v>
                </c:pt>
                <c:pt idx="4">
                  <c:v>9.5158430565838721</c:v>
                </c:pt>
                <c:pt idx="5">
                  <c:v>9.5158430565838721</c:v>
                </c:pt>
                <c:pt idx="6">
                  <c:v>9.5158430565838721</c:v>
                </c:pt>
                <c:pt idx="7">
                  <c:v>11.020918636578244</c:v>
                </c:pt>
                <c:pt idx="8">
                  <c:v>11.020918636578244</c:v>
                </c:pt>
                <c:pt idx="9">
                  <c:v>21.555676076689252</c:v>
                </c:pt>
                <c:pt idx="10">
                  <c:v>24.460462997162821</c:v>
                </c:pt>
                <c:pt idx="11">
                  <c:v>28.456989600112934</c:v>
                </c:pt>
                <c:pt idx="12">
                  <c:v>31.245051056651558</c:v>
                </c:pt>
                <c:pt idx="13">
                  <c:v>32.692761464793421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3B-4210-90F3-1586FFE2B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5536"/>
        <c:axId val="188943360"/>
      </c:scatterChart>
      <c:valAx>
        <c:axId val="2214656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1440"/>
        <c:crosses val="autoZero"/>
        <c:crossBetween val="midCat"/>
        <c:majorUnit val="5"/>
      </c:valAx>
      <c:valAx>
        <c:axId val="18894144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65600"/>
        <c:crosses val="autoZero"/>
        <c:crossBetween val="midCat"/>
      </c:valAx>
      <c:valAx>
        <c:axId val="18894336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5536"/>
        <c:crosses val="max"/>
        <c:crossBetween val="midCat"/>
        <c:majorUnit val="40"/>
      </c:valAx>
      <c:valAx>
        <c:axId val="1889455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943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'36'!$C$3:$C$16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A-49A0-A5D0-5B2B288DBDC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'36'!$G$3:$G$16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DA-49A0-A5D0-5B2B288DB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24224"/>
        <c:axId val="2223261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'36'!$D$3:$D$16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DA-49A0-A5D0-5B2B288DBDC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'36'!$I$3:$I$16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DA-49A0-A5D0-5B2B288DB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38432"/>
        <c:axId val="222336512"/>
      </c:scatterChart>
      <c:valAx>
        <c:axId val="2223242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26144"/>
        <c:crosses val="autoZero"/>
        <c:crossBetween val="midCat"/>
        <c:majorUnit val="5"/>
      </c:valAx>
      <c:valAx>
        <c:axId val="2223261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24224"/>
        <c:crosses val="autoZero"/>
        <c:crossBetween val="midCat"/>
      </c:valAx>
      <c:valAx>
        <c:axId val="2223365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38432"/>
        <c:crosses val="max"/>
        <c:crossBetween val="midCat"/>
        <c:majorUnit val="40"/>
      </c:valAx>
      <c:valAx>
        <c:axId val="2223384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336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3C-4E81-87DA-99D7803D4F49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'36'!$K$3:$K$16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3C-4E81-87DA-99D7803D4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79008"/>
        <c:axId val="2223934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3C-4E81-87DA-99D7803D4F49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'36'!$M$3:$M$16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3C-4E81-87DA-99D7803D4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05760"/>
        <c:axId val="222395392"/>
      </c:scatterChart>
      <c:valAx>
        <c:axId val="2223790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93472"/>
        <c:crosses val="autoZero"/>
        <c:crossBetween val="midCat"/>
        <c:majorUnit val="5"/>
      </c:valAx>
      <c:valAx>
        <c:axId val="2223934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79008"/>
        <c:crosses val="autoZero"/>
        <c:crossBetween val="midCat"/>
      </c:valAx>
      <c:valAx>
        <c:axId val="2223953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05760"/>
        <c:crosses val="max"/>
        <c:crossBetween val="midCat"/>
        <c:majorUnit val="40"/>
      </c:valAx>
      <c:valAx>
        <c:axId val="2224057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395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'37'!$C$3:$C$16</c:f>
              <c:numCache>
                <c:formatCode>General</c:formatCode>
                <c:ptCount val="14"/>
                <c:pt idx="0">
                  <c:v>20</c:v>
                </c:pt>
                <c:pt idx="1">
                  <c:v>16</c:v>
                </c:pt>
                <c:pt idx="2">
                  <c:v>13</c:v>
                </c:pt>
                <c:pt idx="3">
                  <c:v>7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AA-41B0-9991-C2ADB88724A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'37'!$G$3:$G$16</c:f>
              <c:numCache>
                <c:formatCode>0.0</c:formatCode>
                <c:ptCount val="14"/>
                <c:pt idx="0">
                  <c:v>19.489912216010932</c:v>
                </c:pt>
                <c:pt idx="1">
                  <c:v>15.92616502349097</c:v>
                </c:pt>
                <c:pt idx="2">
                  <c:v>12.892093168762432</c:v>
                </c:pt>
                <c:pt idx="3">
                  <c:v>7.4088722788870705</c:v>
                </c:pt>
                <c:pt idx="4">
                  <c:v>12.531833565887123</c:v>
                </c:pt>
                <c:pt idx="5">
                  <c:v>9.4977617111585815</c:v>
                </c:pt>
                <c:pt idx="6">
                  <c:v>6.8985046481145744</c:v>
                </c:pt>
                <c:pt idx="7">
                  <c:v>2.394557916824521</c:v>
                </c:pt>
                <c:pt idx="8">
                  <c:v>0</c:v>
                </c:pt>
                <c:pt idx="9">
                  <c:v>2.8804330213997709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AA-41B0-9991-C2ADB887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65888"/>
        <c:axId val="2225678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'37'!$D$3:$D$16</c:f>
              <c:numCache>
                <c:formatCode>General</c:formatCode>
                <c:ptCount val="1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21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31</c:v>
                </c:pt>
                <c:pt idx="13">
                  <c:v>31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AA-41B0-9991-C2ADB88724A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'37'!$I$3:$I$16</c:f>
              <c:numCache>
                <c:formatCode>0.0</c:formatCode>
                <c:ptCount val="14"/>
                <c:pt idx="0">
                  <c:v>7.4898467189381854</c:v>
                </c:pt>
                <c:pt idx="1">
                  <c:v>7.4898467189381854</c:v>
                </c:pt>
                <c:pt idx="2">
                  <c:v>7.4898467189381854</c:v>
                </c:pt>
                <c:pt idx="3">
                  <c:v>8.1557027707015308</c:v>
                </c:pt>
                <c:pt idx="4">
                  <c:v>15.932482690548312</c:v>
                </c:pt>
                <c:pt idx="5">
                  <c:v>15.932482690548312</c:v>
                </c:pt>
                <c:pt idx="6">
                  <c:v>15.932482690548312</c:v>
                </c:pt>
                <c:pt idx="7">
                  <c:v>17.593867673553564</c:v>
                </c:pt>
                <c:pt idx="8">
                  <c:v>17.593867673553564</c:v>
                </c:pt>
                <c:pt idx="9">
                  <c:v>25.660884684625117</c:v>
                </c:pt>
                <c:pt idx="10">
                  <c:v>27.28466549153498</c:v>
                </c:pt>
                <c:pt idx="11">
                  <c:v>29.319633665281764</c:v>
                </c:pt>
                <c:pt idx="12">
                  <c:v>30.685226997832764</c:v>
                </c:pt>
                <c:pt idx="13">
                  <c:v>31.440160244128002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AA-41B0-9991-C2ADB887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76000"/>
        <c:axId val="222574080"/>
      </c:scatterChart>
      <c:valAx>
        <c:axId val="2225658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67808"/>
        <c:crosses val="autoZero"/>
        <c:crossBetween val="midCat"/>
        <c:majorUnit val="5"/>
      </c:valAx>
      <c:valAx>
        <c:axId val="2225678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65888"/>
        <c:crosses val="autoZero"/>
        <c:crossBetween val="midCat"/>
      </c:valAx>
      <c:valAx>
        <c:axId val="222574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76000"/>
        <c:crosses val="max"/>
        <c:crossBetween val="midCat"/>
        <c:majorUnit val="40"/>
      </c:valAx>
      <c:valAx>
        <c:axId val="222576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57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24</c:v>
                </c:pt>
                <c:pt idx="6">
                  <c:v>20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C-40A4-B13E-6D92D582EA6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'37'!$K$3:$K$16</c:f>
              <c:numCache>
                <c:formatCode>0.0</c:formatCode>
                <c:ptCount val="14"/>
                <c:pt idx="0">
                  <c:v>39.339220235396873</c:v>
                </c:pt>
                <c:pt idx="1">
                  <c:v>34.682718787432869</c:v>
                </c:pt>
                <c:pt idx="2">
                  <c:v>30.560331986094951</c:v>
                </c:pt>
                <c:pt idx="3">
                  <c:v>22.427130274661408</c:v>
                </c:pt>
                <c:pt idx="4">
                  <c:v>28.041021533072765</c:v>
                </c:pt>
                <c:pt idx="5">
                  <c:v>23.918634731734834</c:v>
                </c:pt>
                <c:pt idx="6">
                  <c:v>20.255926296396659</c:v>
                </c:pt>
                <c:pt idx="7">
                  <c:v>13.39149825623177</c:v>
                </c:pt>
                <c:pt idx="8">
                  <c:v>4.3649008022434543</c:v>
                </c:pt>
                <c:pt idx="9">
                  <c:v>13.139536059096052</c:v>
                </c:pt>
                <c:pt idx="10">
                  <c:v>6.8042352941397297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6C-40A4-B13E-6D92D582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104576"/>
        <c:axId val="2221067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27</c:v>
                </c:pt>
                <c:pt idx="10">
                  <c:v>29</c:v>
                </c:pt>
                <c:pt idx="11">
                  <c:v>31</c:v>
                </c:pt>
                <c:pt idx="12">
                  <c:v>32</c:v>
                </c:pt>
                <c:pt idx="13">
                  <c:v>32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6C-40A4-B13E-6D92D582EA6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15.252052426314737</c:v>
                </c:pt>
                <c:pt idx="5">
                  <c:v>15.252052426314737</c:v>
                </c:pt>
                <c:pt idx="6">
                  <c:v>15.252052426314737</c:v>
                </c:pt>
                <c:pt idx="7">
                  <c:v>18.080815767391758</c:v>
                </c:pt>
                <c:pt idx="8">
                  <c:v>18.080815767391758</c:v>
                </c:pt>
                <c:pt idx="9">
                  <c:v>27.665625163892447</c:v>
                </c:pt>
                <c:pt idx="10">
                  <c:v>29.061884837051249</c:v>
                </c:pt>
                <c:pt idx="11">
                  <c:v>30.653773533252949</c:v>
                </c:pt>
                <c:pt idx="12">
                  <c:v>31.645730701642403</c:v>
                </c:pt>
                <c:pt idx="13">
                  <c:v>32.180106423024867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6C-40A4-B13E-6D92D582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123136"/>
        <c:axId val="222108672"/>
      </c:scatterChart>
      <c:valAx>
        <c:axId val="2221045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06752"/>
        <c:crosses val="autoZero"/>
        <c:crossBetween val="midCat"/>
        <c:majorUnit val="5"/>
      </c:valAx>
      <c:valAx>
        <c:axId val="2221067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04576"/>
        <c:crosses val="autoZero"/>
        <c:crossBetween val="midCat"/>
      </c:valAx>
      <c:valAx>
        <c:axId val="222108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23136"/>
        <c:crosses val="max"/>
        <c:crossBetween val="midCat"/>
        <c:majorUnit val="40"/>
      </c:valAx>
      <c:valAx>
        <c:axId val="2221231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108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'38'!$C$3:$C$16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74-4556-9D1F-27F2C9A1FC8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'38'!$G$3:$G$16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74-4556-9D1F-27F2C9A1F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33728"/>
        <c:axId val="2222356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'38'!$D$3:$D$16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74-4556-9D1F-27F2C9A1FC8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'38'!$I$3:$I$16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74-4556-9D1F-27F2C9A1F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47936"/>
        <c:axId val="222246016"/>
      </c:scatterChart>
      <c:valAx>
        <c:axId val="2222337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35648"/>
        <c:crosses val="autoZero"/>
        <c:crossBetween val="midCat"/>
        <c:majorUnit val="5"/>
      </c:valAx>
      <c:valAx>
        <c:axId val="2222356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33728"/>
        <c:crosses val="autoZero"/>
        <c:crossBetween val="midCat"/>
      </c:valAx>
      <c:valAx>
        <c:axId val="222246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47936"/>
        <c:crosses val="max"/>
        <c:crossBetween val="midCat"/>
        <c:majorUnit val="40"/>
      </c:valAx>
      <c:valAx>
        <c:axId val="222247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246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39-4D67-8F64-80B13EE610F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'38'!$K$3:$K$16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39-4D67-8F64-80B13EE6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72128"/>
        <c:axId val="22228249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39-4D67-8F64-80B13EE610F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'38'!$M$3:$M$16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B39-4D67-8F64-80B13EE6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94784"/>
        <c:axId val="222284416"/>
      </c:scatterChart>
      <c:valAx>
        <c:axId val="2222721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82496"/>
        <c:crosses val="autoZero"/>
        <c:crossBetween val="midCat"/>
        <c:majorUnit val="5"/>
      </c:valAx>
      <c:valAx>
        <c:axId val="22228249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72128"/>
        <c:crosses val="autoZero"/>
        <c:crossBetween val="midCat"/>
      </c:valAx>
      <c:valAx>
        <c:axId val="222284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94784"/>
        <c:crosses val="max"/>
        <c:crossBetween val="midCat"/>
        <c:majorUnit val="40"/>
      </c:valAx>
      <c:valAx>
        <c:axId val="2222947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284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'39'!$C$3:$C$16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1F-4466-8B5C-F9AA2A88E0F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'39'!$G$3:$G$16</c:f>
              <c:numCache>
                <c:formatCode>0.0</c:formatCode>
                <c:ptCount val="14"/>
                <c:pt idx="0">
                  <c:v>21.209367371115921</c:v>
                </c:pt>
                <c:pt idx="1">
                  <c:v>17.338153795748038</c:v>
                </c:pt>
                <c:pt idx="2">
                  <c:v>14.029811444826503</c:v>
                </c:pt>
                <c:pt idx="3">
                  <c:v>8.0032342151393756</c:v>
                </c:pt>
                <c:pt idx="4">
                  <c:v>13.510079732969967</c:v>
                </c:pt>
                <c:pt idx="5">
                  <c:v>10.201737382048432</c:v>
                </c:pt>
                <c:pt idx="6">
                  <c:v>7.3575733355011295</c:v>
                </c:pt>
                <c:pt idx="7">
                  <c:v>2.3948524207680748</c:v>
                </c:pt>
                <c:pt idx="8">
                  <c:v>0</c:v>
                </c:pt>
                <c:pt idx="9">
                  <c:v>2.8752784842170769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1F-4466-8B5C-F9AA2A88E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2752"/>
        <c:axId val="1888446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'39'!$D$3:$D$16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11</c:v>
                </c:pt>
                <c:pt idx="10">
                  <c:v>14</c:v>
                </c:pt>
                <c:pt idx="11">
                  <c:v>20</c:v>
                </c:pt>
                <c:pt idx="12">
                  <c:v>25</c:v>
                </c:pt>
                <c:pt idx="13">
                  <c:v>29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1F-4466-8B5C-F9AA2A88E0F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'39'!$I$3:$I$16</c:f>
              <c:numCache>
                <c:formatCode>0.0</c:formatCode>
                <c:ptCount val="14"/>
                <c:pt idx="0">
                  <c:v>2.0337451484569922</c:v>
                </c:pt>
                <c:pt idx="1">
                  <c:v>2.0337451484569922</c:v>
                </c:pt>
                <c:pt idx="2">
                  <c:v>2.0337451484569922</c:v>
                </c:pt>
                <c:pt idx="3">
                  <c:v>2.1495160182732698</c:v>
                </c:pt>
                <c:pt idx="4">
                  <c:v>4.2002341729093704</c:v>
                </c:pt>
                <c:pt idx="5">
                  <c:v>4.2002341729093704</c:v>
                </c:pt>
                <c:pt idx="6">
                  <c:v>4.2002341729093704</c:v>
                </c:pt>
                <c:pt idx="7">
                  <c:v>4.8861728882528244</c:v>
                </c:pt>
                <c:pt idx="8">
                  <c:v>4.8861728882528244</c:v>
                </c:pt>
                <c:pt idx="9">
                  <c:v>11.477139098410285</c:v>
                </c:pt>
                <c:pt idx="10">
                  <c:v>14.265252396341907</c:v>
                </c:pt>
                <c:pt idx="11">
                  <c:v>19.537792913253682</c:v>
                </c:pt>
                <c:pt idx="12">
                  <c:v>25.017988118945439</c:v>
                </c:pt>
                <c:pt idx="13">
                  <c:v>29.077995113546283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1F-4466-8B5C-F9AA2A88E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65152"/>
        <c:axId val="188863232"/>
      </c:scatterChart>
      <c:valAx>
        <c:axId val="1888427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44672"/>
        <c:crosses val="autoZero"/>
        <c:crossBetween val="midCat"/>
        <c:majorUnit val="5"/>
      </c:valAx>
      <c:valAx>
        <c:axId val="1888446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42752"/>
        <c:crosses val="autoZero"/>
        <c:crossBetween val="midCat"/>
      </c:valAx>
      <c:valAx>
        <c:axId val="188863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65152"/>
        <c:crosses val="max"/>
        <c:crossBetween val="midCat"/>
        <c:majorUnit val="40"/>
      </c:valAx>
      <c:valAx>
        <c:axId val="188865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863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3A-4CF3-8B14-8D8F838ADE1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'39'!$K$3:$K$16</c:f>
              <c:numCache>
                <c:formatCode>0.0</c:formatCode>
                <c:ptCount val="14"/>
                <c:pt idx="0">
                  <c:v>41.128517239546809</c:v>
                </c:pt>
                <c:pt idx="1">
                  <c:v>36.265481994517529</c:v>
                </c:pt>
                <c:pt idx="2">
                  <c:v>31.949812574558067</c:v>
                </c:pt>
                <c:pt idx="3">
                  <c:v>23.384823319911568</c:v>
                </c:pt>
                <c:pt idx="4">
                  <c:v>29.144100645922322</c:v>
                </c:pt>
                <c:pt idx="5">
                  <c:v>24.828431225962845</c:v>
                </c:pt>
                <c:pt idx="6">
                  <c:v>20.985232771243361</c:v>
                </c:pt>
                <c:pt idx="7">
                  <c:v>13.743346933010912</c:v>
                </c:pt>
                <c:pt idx="8">
                  <c:v>4.1906262248336432</c:v>
                </c:pt>
                <c:pt idx="9">
                  <c:v>13.393268823992955</c:v>
                </c:pt>
                <c:pt idx="10">
                  <c:v>6.6884560750034723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3A-4CF3-8B14-8D8F838AD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77056"/>
        <c:axId val="1888833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10</c:v>
                </c:pt>
                <c:pt idx="10">
                  <c:v>13</c:v>
                </c:pt>
                <c:pt idx="11">
                  <c:v>18</c:v>
                </c:pt>
                <c:pt idx="12">
                  <c:v>25</c:v>
                </c:pt>
                <c:pt idx="13">
                  <c:v>29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3A-4CF3-8B14-8D8F838ADE1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'39'!$M$3:$M$16</c:f>
              <c:numCache>
                <c:formatCode>0.0</c:formatCode>
                <c:ptCount val="14"/>
                <c:pt idx="0">
                  <c:v>3.1318126122872805</c:v>
                </c:pt>
                <c:pt idx="1">
                  <c:v>3.1318126122872805</c:v>
                </c:pt>
                <c:pt idx="2">
                  <c:v>3.1318126122872805</c:v>
                </c:pt>
                <c:pt idx="3">
                  <c:v>3.1875387462797309</c:v>
                </c:pt>
                <c:pt idx="4">
                  <c:v>4.3925149794225735</c:v>
                </c:pt>
                <c:pt idx="5">
                  <c:v>4.3925149794225735</c:v>
                </c:pt>
                <c:pt idx="6">
                  <c:v>4.3925149794225735</c:v>
                </c:pt>
                <c:pt idx="7">
                  <c:v>4.8508473175612954</c:v>
                </c:pt>
                <c:pt idx="8">
                  <c:v>4.8508473175612954</c:v>
                </c:pt>
                <c:pt idx="9">
                  <c:v>10.160578735031796</c:v>
                </c:pt>
                <c:pt idx="10">
                  <c:v>12.81739163237598</c:v>
                </c:pt>
                <c:pt idx="11">
                  <c:v>18.374234634942471</c:v>
                </c:pt>
                <c:pt idx="12">
                  <c:v>24.624027545088545</c:v>
                </c:pt>
                <c:pt idx="13">
                  <c:v>29.144640235698827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53A-4CF3-8B14-8D8F838AD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91520"/>
        <c:axId val="188885248"/>
      </c:scatterChart>
      <c:valAx>
        <c:axId val="1888770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3328"/>
        <c:crosses val="autoZero"/>
        <c:crossBetween val="midCat"/>
        <c:majorUnit val="5"/>
      </c:valAx>
      <c:valAx>
        <c:axId val="1888833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7056"/>
        <c:crosses val="autoZero"/>
        <c:crossBetween val="midCat"/>
      </c:valAx>
      <c:valAx>
        <c:axId val="188885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1520"/>
        <c:crosses val="max"/>
        <c:crossBetween val="midCat"/>
        <c:majorUnit val="40"/>
      </c:valAx>
      <c:valAx>
        <c:axId val="188891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885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'40'!$C$3:$C$16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78-4608-87F4-58373E89977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'40'!$G$3:$G$16</c:f>
              <c:numCache>
                <c:formatCode>0.0</c:formatCode>
                <c:ptCount val="14"/>
                <c:pt idx="0">
                  <c:v>24.691950427658558</c:v>
                </c:pt>
                <c:pt idx="1">
                  <c:v>20.387001487034791</c:v>
                </c:pt>
                <c:pt idx="2">
                  <c:v>16.750732308845119</c:v>
                </c:pt>
                <c:pt idx="3">
                  <c:v>10.285098322753694</c:v>
                </c:pt>
                <c:pt idx="4">
                  <c:v>16.591358973776021</c:v>
                </c:pt>
                <c:pt idx="5">
                  <c:v>12.95508979558635</c:v>
                </c:pt>
                <c:pt idx="6">
                  <c:v>9.8625514725933563</c:v>
                </c:pt>
                <c:pt idx="7">
                  <c:v>4.5791438160241604</c:v>
                </c:pt>
                <c:pt idx="8">
                  <c:v>0</c:v>
                </c:pt>
                <c:pt idx="9">
                  <c:v>5.2626878403255333</c:v>
                </c:pt>
                <c:pt idx="10">
                  <c:v>0.63410384434399347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78-4608-87F4-58373E89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16992"/>
        <c:axId val="2229189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22</c:v>
                </c:pt>
                <c:pt idx="13">
                  <c:v>26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78-4608-87F4-58373E89977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'40'!$I$3:$I$16</c:f>
              <c:numCache>
                <c:formatCode>0.0</c:formatCode>
                <c:ptCount val="14"/>
                <c:pt idx="0">
                  <c:v>1.1570676202979202</c:v>
                </c:pt>
                <c:pt idx="1">
                  <c:v>1.1570676202979202</c:v>
                </c:pt>
                <c:pt idx="2">
                  <c:v>1.1570676202979202</c:v>
                </c:pt>
                <c:pt idx="3">
                  <c:v>1.1960090284881935</c:v>
                </c:pt>
                <c:pt idx="4">
                  <c:v>2.0866425998271372</c:v>
                </c:pt>
                <c:pt idx="5">
                  <c:v>2.0866425998271372</c:v>
                </c:pt>
                <c:pt idx="6">
                  <c:v>2.0866425998271372</c:v>
                </c:pt>
                <c:pt idx="7">
                  <c:v>2.4385577607621736</c:v>
                </c:pt>
                <c:pt idx="8">
                  <c:v>2.4385577607621736</c:v>
                </c:pt>
                <c:pt idx="9">
                  <c:v>6.8354781425499187</c:v>
                </c:pt>
                <c:pt idx="10">
                  <c:v>9.2250551748103753</c:v>
                </c:pt>
                <c:pt idx="11">
                  <c:v>14.601071264543759</c:v>
                </c:pt>
                <c:pt idx="12">
                  <c:v>21.224294384522103</c:v>
                </c:pt>
                <c:pt idx="13">
                  <c:v>26.309778375132929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78-4608-87F4-58373E89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31200"/>
        <c:axId val="222929280"/>
      </c:scatterChart>
      <c:valAx>
        <c:axId val="2229169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18912"/>
        <c:crosses val="autoZero"/>
        <c:crossBetween val="midCat"/>
        <c:majorUnit val="5"/>
      </c:valAx>
      <c:valAx>
        <c:axId val="2229189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16992"/>
        <c:crosses val="autoZero"/>
        <c:crossBetween val="midCat"/>
      </c:valAx>
      <c:valAx>
        <c:axId val="2229292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31200"/>
        <c:crosses val="max"/>
        <c:crossBetween val="midCat"/>
        <c:majorUnit val="40"/>
      </c:valAx>
      <c:valAx>
        <c:axId val="2229312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929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6-4B4E-9554-079660D8AAC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'40'!$K$3:$K$16</c:f>
              <c:numCache>
                <c:formatCode>0.0</c:formatCode>
                <c:ptCount val="14"/>
                <c:pt idx="0">
                  <c:v>42.052968294493908</c:v>
                </c:pt>
                <c:pt idx="1">
                  <c:v>36.043902880741712</c:v>
                </c:pt>
                <c:pt idx="2">
                  <c:v>31.035397190376809</c:v>
                </c:pt>
                <c:pt idx="3">
                  <c:v>22.362254645842963</c:v>
                </c:pt>
                <c:pt idx="4">
                  <c:v>31.378415750983915</c:v>
                </c:pt>
                <c:pt idx="5">
                  <c:v>26.369910060619002</c:v>
                </c:pt>
                <c:pt idx="6">
                  <c:v>22.162087471553182</c:v>
                </c:pt>
                <c:pt idx="7">
                  <c:v>15.13564800458748</c:v>
                </c:pt>
                <c:pt idx="8">
                  <c:v>6.6569116094990868</c:v>
                </c:pt>
                <c:pt idx="9">
                  <c:v>16.268810879312912</c:v>
                </c:pt>
                <c:pt idx="10">
                  <c:v>10.189849375606912</c:v>
                </c:pt>
                <c:pt idx="11">
                  <c:v>0.82538831149200753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E6-4B4E-9554-079660D8A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96064"/>
        <c:axId val="22350233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27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E6-4B4E-9554-079660D8AAC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'40'!$M$3:$M$16</c:f>
              <c:numCache>
                <c:formatCode>0.0</c:formatCode>
                <c:ptCount val="14"/>
                <c:pt idx="0">
                  <c:v>1.4513984852781114</c:v>
                </c:pt>
                <c:pt idx="1">
                  <c:v>1.4513984852781114</c:v>
                </c:pt>
                <c:pt idx="2">
                  <c:v>1.4513984852781114</c:v>
                </c:pt>
                <c:pt idx="3">
                  <c:v>1.4746593766434175</c:v>
                </c:pt>
                <c:pt idx="4">
                  <c:v>2.0818355610793153</c:v>
                </c:pt>
                <c:pt idx="5">
                  <c:v>2.0818355610793153</c:v>
                </c:pt>
                <c:pt idx="6">
                  <c:v>2.0818355610793153</c:v>
                </c:pt>
                <c:pt idx="7">
                  <c:v>2.3407132302874603</c:v>
                </c:pt>
                <c:pt idx="8">
                  <c:v>2.3407132302874603</c:v>
                </c:pt>
                <c:pt idx="9">
                  <c:v>6.0036174724834925</c:v>
                </c:pt>
                <c:pt idx="10">
                  <c:v>8.2348364828571068</c:v>
                </c:pt>
                <c:pt idx="11">
                  <c:v>13.726993297654573</c:v>
                </c:pt>
                <c:pt idx="12">
                  <c:v>21.151144046858281</c:v>
                </c:pt>
                <c:pt idx="13">
                  <c:v>26.956594067700326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FE6-4B4E-9554-079660D8A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10528"/>
        <c:axId val="223504256"/>
      </c:scatterChart>
      <c:valAx>
        <c:axId val="22349606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02336"/>
        <c:crosses val="autoZero"/>
        <c:crossBetween val="midCat"/>
        <c:majorUnit val="5"/>
      </c:valAx>
      <c:valAx>
        <c:axId val="22350233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96064"/>
        <c:crosses val="autoZero"/>
        <c:crossBetween val="midCat"/>
      </c:valAx>
      <c:valAx>
        <c:axId val="2235042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10528"/>
        <c:crosses val="max"/>
        <c:crossBetween val="midCat"/>
        <c:majorUnit val="40"/>
      </c:valAx>
      <c:valAx>
        <c:axId val="2235105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504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'41'!$C$3:$C$16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20-44DB-BDEC-06B43AFDA47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'41'!$G$3:$G$16</c:f>
              <c:numCache>
                <c:formatCode>0.0</c:formatCode>
                <c:ptCount val="14"/>
                <c:pt idx="0">
                  <c:v>21.209367371115921</c:v>
                </c:pt>
                <c:pt idx="1">
                  <c:v>17.338153795748038</c:v>
                </c:pt>
                <c:pt idx="2">
                  <c:v>14.029811444826503</c:v>
                </c:pt>
                <c:pt idx="3">
                  <c:v>8.0032342151393756</c:v>
                </c:pt>
                <c:pt idx="4">
                  <c:v>13.510079732969967</c:v>
                </c:pt>
                <c:pt idx="5">
                  <c:v>10.201737382048432</c:v>
                </c:pt>
                <c:pt idx="6">
                  <c:v>7.3575733355011295</c:v>
                </c:pt>
                <c:pt idx="7">
                  <c:v>2.3948524207680748</c:v>
                </c:pt>
                <c:pt idx="8">
                  <c:v>0</c:v>
                </c:pt>
                <c:pt idx="9">
                  <c:v>2.8752784842170769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20-44DB-BDEC-06B43AFD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08128"/>
        <c:axId val="2234100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'41'!$D$3:$D$16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24</c:v>
                </c:pt>
                <c:pt idx="12">
                  <c:v>28</c:v>
                </c:pt>
                <c:pt idx="13">
                  <c:v>29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20-44DB-BDEC-06B43AFDA47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'41'!$I$3:$I$16</c:f>
              <c:numCache>
                <c:formatCode>0.0</c:formatCode>
                <c:ptCount val="14"/>
                <c:pt idx="0">
                  <c:v>2.0672972193206247</c:v>
                </c:pt>
                <c:pt idx="1">
                  <c:v>2.0672972193206247</c:v>
                </c:pt>
                <c:pt idx="2">
                  <c:v>2.0672972193206247</c:v>
                </c:pt>
                <c:pt idx="3">
                  <c:v>2.5008386365622921</c:v>
                </c:pt>
                <c:pt idx="4">
                  <c:v>7.3996902705369854</c:v>
                </c:pt>
                <c:pt idx="5">
                  <c:v>7.3996902705369854</c:v>
                </c:pt>
                <c:pt idx="6">
                  <c:v>7.3996902705369854</c:v>
                </c:pt>
                <c:pt idx="7">
                  <c:v>8.5831882467289642</c:v>
                </c:pt>
                <c:pt idx="8">
                  <c:v>8.5831882467289642</c:v>
                </c:pt>
                <c:pt idx="9">
                  <c:v>16.453396879892903</c:v>
                </c:pt>
                <c:pt idx="10">
                  <c:v>18.886710496135311</c:v>
                </c:pt>
                <c:pt idx="11">
                  <c:v>22.895071020059675</c:v>
                </c:pt>
                <c:pt idx="12">
                  <c:v>26.759090047700024</c:v>
                </c:pt>
                <c:pt idx="13">
                  <c:v>29.93756723605631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20-44DB-BDEC-06B43AFD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14144"/>
        <c:axId val="223412224"/>
      </c:scatterChart>
      <c:valAx>
        <c:axId val="2234081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10048"/>
        <c:crosses val="autoZero"/>
        <c:crossBetween val="midCat"/>
        <c:majorUnit val="5"/>
      </c:valAx>
      <c:valAx>
        <c:axId val="2234100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08128"/>
        <c:crosses val="autoZero"/>
        <c:crossBetween val="midCat"/>
      </c:valAx>
      <c:valAx>
        <c:axId val="2234122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14144"/>
        <c:crosses val="max"/>
        <c:crossBetween val="midCat"/>
        <c:majorUnit val="40"/>
      </c:valAx>
      <c:valAx>
        <c:axId val="2234141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412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E-4B5B-9695-59496C33C5B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'41'!$K$3:$K$16</c:f>
              <c:numCache>
                <c:formatCode>0.0</c:formatCode>
                <c:ptCount val="14"/>
                <c:pt idx="0">
                  <c:v>41.147099487346267</c:v>
                </c:pt>
                <c:pt idx="1">
                  <c:v>36.297996454307551</c:v>
                </c:pt>
                <c:pt idx="2">
                  <c:v>31.991929769593639</c:v>
                </c:pt>
                <c:pt idx="3">
                  <c:v>23.43252463755308</c:v>
                </c:pt>
                <c:pt idx="4">
                  <c:v>29.147112311476661</c:v>
                </c:pt>
                <c:pt idx="5">
                  <c:v>24.841045626762742</c:v>
                </c:pt>
                <c:pt idx="6">
                  <c:v>21.004078408884077</c:v>
                </c:pt>
                <c:pt idx="7">
                  <c:v>13.763438227374962</c:v>
                </c:pt>
                <c:pt idx="8">
                  <c:v>4.2045255875639072</c:v>
                </c:pt>
                <c:pt idx="9">
                  <c:v>13.390640250234064</c:v>
                </c:pt>
                <c:pt idx="10">
                  <c:v>6.6812995614238844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E-4B5B-9695-59496C33C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75200"/>
        <c:axId val="2234771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25</c:v>
                </c:pt>
                <c:pt idx="12">
                  <c:v>28</c:v>
                </c:pt>
                <c:pt idx="13">
                  <c:v>29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5E-4B5B-9695-59496C33C5B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'41'!$M$3:$M$16</c:f>
              <c:numCache>
                <c:formatCode>0.0</c:formatCode>
                <c:ptCount val="14"/>
                <c:pt idx="0">
                  <c:v>5.609376825123908</c:v>
                </c:pt>
                <c:pt idx="1">
                  <c:v>5.609376825123908</c:v>
                </c:pt>
                <c:pt idx="2">
                  <c:v>5.609376825123908</c:v>
                </c:pt>
                <c:pt idx="3">
                  <c:v>5.6371199049314917</c:v>
                </c:pt>
                <c:pt idx="4">
                  <c:v>6.7308252085584375</c:v>
                </c:pt>
                <c:pt idx="5">
                  <c:v>6.7308252085584375</c:v>
                </c:pt>
                <c:pt idx="6">
                  <c:v>6.7308252085584375</c:v>
                </c:pt>
                <c:pt idx="7">
                  <c:v>7.2805679523001379</c:v>
                </c:pt>
                <c:pt idx="8">
                  <c:v>7.2805679523001379</c:v>
                </c:pt>
                <c:pt idx="9">
                  <c:v>15.039469438313958</c:v>
                </c:pt>
                <c:pt idx="10">
                  <c:v>18.656431895654286</c:v>
                </c:pt>
                <c:pt idx="11">
                  <c:v>24.336874281003919</c:v>
                </c:pt>
                <c:pt idx="12">
                  <c:v>27.969896940683583</c:v>
                </c:pt>
                <c:pt idx="13">
                  <c:v>29.244184043995769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5E-4B5B-9695-59496C33C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608"/>
        <c:axId val="1586688"/>
      </c:scatterChart>
      <c:valAx>
        <c:axId val="2234752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77120"/>
        <c:crosses val="autoZero"/>
        <c:crossBetween val="midCat"/>
        <c:majorUnit val="5"/>
      </c:valAx>
      <c:valAx>
        <c:axId val="2234771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75200"/>
        <c:crosses val="autoZero"/>
        <c:crossBetween val="midCat"/>
      </c:valAx>
      <c:valAx>
        <c:axId val="15866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8608"/>
        <c:crosses val="max"/>
        <c:crossBetween val="midCat"/>
        <c:majorUnit val="40"/>
      </c:valAx>
      <c:valAx>
        <c:axId val="15886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586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'42'!$C$3:$C$16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5B-4CF4-9004-CE027BA56F1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'42'!$G$3:$G$16</c:f>
              <c:numCache>
                <c:formatCode>0.0</c:formatCode>
                <c:ptCount val="14"/>
                <c:pt idx="0">
                  <c:v>24.691950427658558</c:v>
                </c:pt>
                <c:pt idx="1">
                  <c:v>20.387001487034791</c:v>
                </c:pt>
                <c:pt idx="2">
                  <c:v>16.750732308845119</c:v>
                </c:pt>
                <c:pt idx="3">
                  <c:v>10.285098322753694</c:v>
                </c:pt>
                <c:pt idx="4">
                  <c:v>16.591358973776021</c:v>
                </c:pt>
                <c:pt idx="5">
                  <c:v>12.95508979558635</c:v>
                </c:pt>
                <c:pt idx="6">
                  <c:v>9.8625514725933563</c:v>
                </c:pt>
                <c:pt idx="7">
                  <c:v>4.5791438160241604</c:v>
                </c:pt>
                <c:pt idx="8">
                  <c:v>0</c:v>
                </c:pt>
                <c:pt idx="9">
                  <c:v>5.2626878403255333</c:v>
                </c:pt>
                <c:pt idx="10">
                  <c:v>0.63410384434399347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5B-4CF4-9004-CE027BA56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98464"/>
        <c:axId val="2231188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13</c:v>
                </c:pt>
                <c:pt idx="10">
                  <c:v>16</c:v>
                </c:pt>
                <c:pt idx="11">
                  <c:v>22</c:v>
                </c:pt>
                <c:pt idx="12">
                  <c:v>25</c:v>
                </c:pt>
                <c:pt idx="13">
                  <c:v>26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5B-4CF4-9004-CE027BA56F1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'42'!$I$3:$I$16</c:f>
              <c:numCache>
                <c:formatCode>0.0</c:formatCode>
                <c:ptCount val="14"/>
                <c:pt idx="0">
                  <c:v>1.2837297902678704</c:v>
                </c:pt>
                <c:pt idx="1">
                  <c:v>1.2837297902678704</c:v>
                </c:pt>
                <c:pt idx="2">
                  <c:v>1.2837297902678704</c:v>
                </c:pt>
                <c:pt idx="3">
                  <c:v>1.6262320685145706</c:v>
                </c:pt>
                <c:pt idx="4">
                  <c:v>5.8825868185256809</c:v>
                </c:pt>
                <c:pt idx="5">
                  <c:v>5.8825868185256809</c:v>
                </c:pt>
                <c:pt idx="6">
                  <c:v>5.8825868185256809</c:v>
                </c:pt>
                <c:pt idx="7">
                  <c:v>6.9741757092851389</c:v>
                </c:pt>
                <c:pt idx="8">
                  <c:v>6.9741757092851389</c:v>
                </c:pt>
                <c:pt idx="9">
                  <c:v>14.487571500407938</c:v>
                </c:pt>
                <c:pt idx="10">
                  <c:v>16.831719195647402</c:v>
                </c:pt>
                <c:pt idx="11">
                  <c:v>20.634208641510096</c:v>
                </c:pt>
                <c:pt idx="12">
                  <c:v>24.149221568621158</c:v>
                </c:pt>
                <c:pt idx="13">
                  <c:v>26.823767693109311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5B-4CF4-9004-CE027BA56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27040"/>
        <c:axId val="223120768"/>
      </c:scatterChart>
      <c:valAx>
        <c:axId val="2219984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18848"/>
        <c:crosses val="autoZero"/>
        <c:crossBetween val="midCat"/>
        <c:majorUnit val="5"/>
      </c:valAx>
      <c:valAx>
        <c:axId val="2231188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98464"/>
        <c:crosses val="autoZero"/>
        <c:crossBetween val="midCat"/>
      </c:valAx>
      <c:valAx>
        <c:axId val="2231207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27040"/>
        <c:crosses val="max"/>
        <c:crossBetween val="midCat"/>
        <c:majorUnit val="40"/>
      </c:valAx>
      <c:valAx>
        <c:axId val="2231270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120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96-4EAB-A900-01E26B930EE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'42'!$K$3:$K$16</c:f>
              <c:numCache>
                <c:formatCode>0.0</c:formatCode>
                <c:ptCount val="14"/>
                <c:pt idx="0">
                  <c:v>42.048720890694995</c:v>
                </c:pt>
                <c:pt idx="1">
                  <c:v>36.032884416809736</c:v>
                </c:pt>
                <c:pt idx="2">
                  <c:v>31.020525847343492</c:v>
                </c:pt>
                <c:pt idx="3">
                  <c:v>22.346729846196844</c:v>
                </c:pt>
                <c:pt idx="4">
                  <c:v>31.377798521092267</c:v>
                </c:pt>
                <c:pt idx="5">
                  <c:v>26.36543995162603</c:v>
                </c:pt>
                <c:pt idx="6">
                  <c:v>22.155755874967014</c:v>
                </c:pt>
                <c:pt idx="7">
                  <c:v>15.13039718248289</c:v>
                </c:pt>
                <c:pt idx="8">
                  <c:v>6.6574987377023138</c:v>
                </c:pt>
                <c:pt idx="9">
                  <c:v>16.26891418705992</c:v>
                </c:pt>
                <c:pt idx="10">
                  <c:v>10.192868557480365</c:v>
                </c:pt>
                <c:pt idx="11">
                  <c:v>0.83943050652101192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96-4EAB-A900-01E26B930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36256"/>
        <c:axId val="2235381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13</c:v>
                </c:pt>
                <c:pt idx="10">
                  <c:v>16</c:v>
                </c:pt>
                <c:pt idx="11">
                  <c:v>22</c:v>
                </c:pt>
                <c:pt idx="12">
                  <c:v>26</c:v>
                </c:pt>
                <c:pt idx="13">
                  <c:v>27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96-4EAB-A900-01E26B930EE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'42'!$M$3:$M$16</c:f>
              <c:numCache>
                <c:formatCode>0.0</c:formatCode>
                <c:ptCount val="14"/>
                <c:pt idx="0">
                  <c:v>4.2686403200936462</c:v>
                </c:pt>
                <c:pt idx="1">
                  <c:v>4.2686403200936462</c:v>
                </c:pt>
                <c:pt idx="2">
                  <c:v>4.2686403200936462</c:v>
                </c:pt>
                <c:pt idx="3">
                  <c:v>4.2986554507347021</c:v>
                </c:pt>
                <c:pt idx="4">
                  <c:v>5.3713291755402208</c:v>
                </c:pt>
                <c:pt idx="5">
                  <c:v>5.3713291755402208</c:v>
                </c:pt>
                <c:pt idx="6">
                  <c:v>5.3713291755402208</c:v>
                </c:pt>
                <c:pt idx="7">
                  <c:v>5.8878983958766566</c:v>
                </c:pt>
                <c:pt idx="8">
                  <c:v>5.8878983958766566</c:v>
                </c:pt>
                <c:pt idx="9">
                  <c:v>12.961127724487923</c:v>
                </c:pt>
                <c:pt idx="10">
                  <c:v>16.317639355918711</c:v>
                </c:pt>
                <c:pt idx="11">
                  <c:v>21.863172623037428</c:v>
                </c:pt>
                <c:pt idx="12">
                  <c:v>25.733954956895822</c:v>
                </c:pt>
                <c:pt idx="13">
                  <c:v>27.234409561403346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96-4EAB-A900-01E26B930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57248"/>
        <c:axId val="223155328"/>
      </c:scatterChart>
      <c:valAx>
        <c:axId val="2235362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38176"/>
        <c:crosses val="autoZero"/>
        <c:crossBetween val="midCat"/>
        <c:majorUnit val="5"/>
      </c:valAx>
      <c:valAx>
        <c:axId val="2235381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36256"/>
        <c:crosses val="autoZero"/>
        <c:crossBetween val="midCat"/>
      </c:valAx>
      <c:valAx>
        <c:axId val="2231553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57248"/>
        <c:crosses val="max"/>
        <c:crossBetween val="midCat"/>
        <c:majorUnit val="40"/>
      </c:valAx>
      <c:valAx>
        <c:axId val="2231572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155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'43'!$C$3:$C$16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7B-4590-87FC-702707E32744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7B-4590-87FC-702707E32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46528"/>
        <c:axId val="22186508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'43'!$D$3:$D$16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7B-4590-87FC-702707E32744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'43'!$I$3:$I$16</c:f>
              <c:numCache>
                <c:formatCode>0.0</c:formatCode>
                <c:ptCount val="14"/>
                <c:pt idx="0">
                  <c:v>1.2500056770258143</c:v>
                </c:pt>
                <c:pt idx="1">
                  <c:v>1.2500056770258143</c:v>
                </c:pt>
                <c:pt idx="2">
                  <c:v>1.2500056770258143</c:v>
                </c:pt>
                <c:pt idx="3">
                  <c:v>1.2945204406003532</c:v>
                </c:pt>
                <c:pt idx="4">
                  <c:v>2.2374714311000874</c:v>
                </c:pt>
                <c:pt idx="5">
                  <c:v>2.2374714311000874</c:v>
                </c:pt>
                <c:pt idx="6">
                  <c:v>2.2374714311000874</c:v>
                </c:pt>
                <c:pt idx="7">
                  <c:v>2.5950486047182437</c:v>
                </c:pt>
                <c:pt idx="8">
                  <c:v>2.5950486047182437</c:v>
                </c:pt>
                <c:pt idx="9">
                  <c:v>6.8658565419769779</c:v>
                </c:pt>
                <c:pt idx="10">
                  <c:v>9.1309242995203554</c:v>
                </c:pt>
                <c:pt idx="11">
                  <c:v>14.232228557244756</c:v>
                </c:pt>
                <c:pt idx="12">
                  <c:v>20.720996409691917</c:v>
                </c:pt>
                <c:pt idx="13">
                  <c:v>26.102791909338094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D7B-4590-87FC-702707E32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69184"/>
        <c:axId val="221867008"/>
      </c:scatterChart>
      <c:valAx>
        <c:axId val="2218465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65088"/>
        <c:crosses val="autoZero"/>
        <c:crossBetween val="midCat"/>
        <c:majorUnit val="5"/>
      </c:valAx>
      <c:valAx>
        <c:axId val="22186508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46528"/>
        <c:crosses val="autoZero"/>
        <c:crossBetween val="midCat"/>
      </c:valAx>
      <c:valAx>
        <c:axId val="2218670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69184"/>
        <c:crosses val="max"/>
        <c:crossBetween val="midCat"/>
        <c:majorUnit val="40"/>
      </c:valAx>
      <c:valAx>
        <c:axId val="2218691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867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0A-4D30-B1A3-41585CEE4AA1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'43'!$K$3:$K$16</c:f>
              <c:numCache>
                <c:formatCode>0.0</c:formatCode>
                <c:ptCount val="14"/>
                <c:pt idx="0">
                  <c:v>42.137789216188096</c:v>
                </c:pt>
                <c:pt idx="1">
                  <c:v>37.3329081088809</c:v>
                </c:pt>
                <c:pt idx="2">
                  <c:v>33.058632876026707</c:v>
                </c:pt>
                <c:pt idx="3">
                  <c:v>24.525610732976624</c:v>
                </c:pt>
                <c:pt idx="4">
                  <c:v>30.110041193702116</c:v>
                </c:pt>
                <c:pt idx="5">
                  <c:v>25.835765960847915</c:v>
                </c:pt>
                <c:pt idx="6">
                  <c:v>22.020829016754625</c:v>
                </c:pt>
                <c:pt idx="7">
                  <c:v>14.792987963898597</c:v>
                </c:pt>
                <c:pt idx="8">
                  <c:v>5.2297336431907695</c:v>
                </c:pt>
                <c:pt idx="9">
                  <c:v>14.357757345448782</c:v>
                </c:pt>
                <c:pt idx="10">
                  <c:v>7.6446190521829038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0A-4D30-B1A3-41585CEE4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01568"/>
        <c:axId val="2219034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0A-4D30-B1A3-41585CEE4AA1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'43'!$M$3:$M$16</c:f>
              <c:numCache>
                <c:formatCode>0.0</c:formatCode>
                <c:ptCount val="14"/>
                <c:pt idx="0">
                  <c:v>1.7924337208791064</c:v>
                </c:pt>
                <c:pt idx="1">
                  <c:v>1.7924337208791064</c:v>
                </c:pt>
                <c:pt idx="2">
                  <c:v>1.7924337208791064</c:v>
                </c:pt>
                <c:pt idx="3">
                  <c:v>1.8083539281503895</c:v>
                </c:pt>
                <c:pt idx="4">
                  <c:v>2.2918432342491242</c:v>
                </c:pt>
                <c:pt idx="5">
                  <c:v>2.2918432342491242</c:v>
                </c:pt>
                <c:pt idx="6">
                  <c:v>2.2918432342491242</c:v>
                </c:pt>
                <c:pt idx="7">
                  <c:v>2.5142568028973424</c:v>
                </c:pt>
                <c:pt idx="8">
                  <c:v>2.5142568028973424</c:v>
                </c:pt>
                <c:pt idx="9">
                  <c:v>5.9865261794884717</c:v>
                </c:pt>
                <c:pt idx="10">
                  <c:v>8.2309562054836451</c:v>
                </c:pt>
                <c:pt idx="11">
                  <c:v>13.829627790397646</c:v>
                </c:pt>
                <c:pt idx="12">
                  <c:v>21.060571468553153</c:v>
                </c:pt>
                <c:pt idx="13">
                  <c:v>25.988300479158397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0A-4D30-B1A3-41585CEE4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01920"/>
        <c:axId val="223200000"/>
      </c:scatterChart>
      <c:valAx>
        <c:axId val="2219015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03488"/>
        <c:crosses val="autoZero"/>
        <c:crossBetween val="midCat"/>
        <c:majorUnit val="5"/>
      </c:valAx>
      <c:valAx>
        <c:axId val="2219034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01568"/>
        <c:crosses val="autoZero"/>
        <c:crossBetween val="midCat"/>
      </c:valAx>
      <c:valAx>
        <c:axId val="2232000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01920"/>
        <c:crosses val="max"/>
        <c:crossBetween val="midCat"/>
        <c:majorUnit val="40"/>
      </c:valAx>
      <c:valAx>
        <c:axId val="2232019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200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55-434F-91E5-A94E2980CAED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'44'!$G$3:$G$16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55-434F-91E5-A94E2980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57984"/>
        <c:axId val="2240765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55-434F-91E5-A94E2980CAED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'44'!$I$3:$I$16</c:f>
              <c:numCache>
                <c:formatCode>0.0</c:formatCode>
                <c:ptCount val="14"/>
                <c:pt idx="0">
                  <c:v>0.25838777765006432</c:v>
                </c:pt>
                <c:pt idx="1">
                  <c:v>0.25838777765006432</c:v>
                </c:pt>
                <c:pt idx="2">
                  <c:v>0.25838777765006432</c:v>
                </c:pt>
                <c:pt idx="3">
                  <c:v>0.27586515534234768</c:v>
                </c:pt>
                <c:pt idx="4">
                  <c:v>0.67083440169299602</c:v>
                </c:pt>
                <c:pt idx="5">
                  <c:v>0.67083440169299602</c:v>
                </c:pt>
                <c:pt idx="6">
                  <c:v>0.67083440169299602</c:v>
                </c:pt>
                <c:pt idx="7">
                  <c:v>0.82848549462329235</c:v>
                </c:pt>
                <c:pt idx="8">
                  <c:v>0.82848549462329235</c:v>
                </c:pt>
                <c:pt idx="9">
                  <c:v>2.9814632174722262</c:v>
                </c:pt>
                <c:pt idx="10">
                  <c:v>4.3388709591452068</c:v>
                </c:pt>
                <c:pt idx="11">
                  <c:v>8.0862911537041455</c:v>
                </c:pt>
                <c:pt idx="12">
                  <c:v>14.819579777773532</c:v>
                </c:pt>
                <c:pt idx="13">
                  <c:v>23.053352103918083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155-434F-91E5-A94E2980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84736"/>
        <c:axId val="224078464"/>
      </c:scatterChart>
      <c:valAx>
        <c:axId val="2240579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76544"/>
        <c:crosses val="autoZero"/>
        <c:crossBetween val="midCat"/>
        <c:majorUnit val="5"/>
      </c:valAx>
      <c:valAx>
        <c:axId val="2240765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57984"/>
        <c:crosses val="autoZero"/>
        <c:crossBetween val="midCat"/>
      </c:valAx>
      <c:valAx>
        <c:axId val="2240784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84736"/>
        <c:crosses val="max"/>
        <c:crossBetween val="midCat"/>
        <c:majorUnit val="40"/>
      </c:valAx>
      <c:valAx>
        <c:axId val="2240847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078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54-4CF9-9969-29938886D74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'44'!$K$3:$K$16</c:f>
              <c:numCache>
                <c:formatCode>0.0</c:formatCode>
                <c:ptCount val="14"/>
                <c:pt idx="0">
                  <c:v>43.160482074301264</c:v>
                </c:pt>
                <c:pt idx="1">
                  <c:v>37.465613861560577</c:v>
                </c:pt>
                <c:pt idx="2">
                  <c:v>32.640243701225572</c:v>
                </c:pt>
                <c:pt idx="3">
                  <c:v>24.005345962600948</c:v>
                </c:pt>
                <c:pt idx="4">
                  <c:v>32.289429501169572</c:v>
                </c:pt>
                <c:pt idx="5">
                  <c:v>27.464059340834567</c:v>
                </c:pt>
                <c:pt idx="6">
                  <c:v>23.348379544460592</c:v>
                </c:pt>
                <c:pt idx="7">
                  <c:v>16.277886962955755</c:v>
                </c:pt>
                <c:pt idx="8">
                  <c:v>7.5347115809099527</c:v>
                </c:pt>
                <c:pt idx="9">
                  <c:v>17.13418824417883</c:v>
                </c:pt>
                <c:pt idx="10">
                  <c:v>10.921064442947959</c:v>
                </c:pt>
                <c:pt idx="11">
                  <c:v>1.0324184154548135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54-4CF9-9969-29938886D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08928"/>
        <c:axId val="2241108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54-4CF9-9969-29938886D74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'44'!$M$3:$M$16</c:f>
              <c:numCache>
                <c:formatCode>0.0</c:formatCode>
                <c:ptCount val="14"/>
                <c:pt idx="0">
                  <c:v>0.82816386890778293</c:v>
                </c:pt>
                <c:pt idx="1">
                  <c:v>0.82816386890778293</c:v>
                </c:pt>
                <c:pt idx="2">
                  <c:v>0.82816386890778293</c:v>
                </c:pt>
                <c:pt idx="3">
                  <c:v>0.83407828526127403</c:v>
                </c:pt>
                <c:pt idx="4">
                  <c:v>1.0199287081606614</c:v>
                </c:pt>
                <c:pt idx="5">
                  <c:v>1.0199287081606614</c:v>
                </c:pt>
                <c:pt idx="6">
                  <c:v>1.0199287081606614</c:v>
                </c:pt>
                <c:pt idx="7">
                  <c:v>1.1078116517744916</c:v>
                </c:pt>
                <c:pt idx="8">
                  <c:v>1.1078116517744916</c:v>
                </c:pt>
                <c:pt idx="9">
                  <c:v>2.635821794938765</c:v>
                </c:pt>
                <c:pt idx="10">
                  <c:v>3.7926703500067251</c:v>
                </c:pt>
                <c:pt idx="11">
                  <c:v>7.4484277557476215</c:v>
                </c:pt>
                <c:pt idx="12">
                  <c:v>14.803635670157577</c:v>
                </c:pt>
                <c:pt idx="13">
                  <c:v>23.043924326113007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454-4CF9-9969-29938886D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31328"/>
        <c:axId val="224129408"/>
      </c:scatterChart>
      <c:valAx>
        <c:axId val="2241089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10848"/>
        <c:crosses val="autoZero"/>
        <c:crossBetween val="midCat"/>
        <c:majorUnit val="5"/>
      </c:valAx>
      <c:valAx>
        <c:axId val="2241108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08928"/>
        <c:crosses val="autoZero"/>
        <c:crossBetween val="midCat"/>
      </c:valAx>
      <c:valAx>
        <c:axId val="2241294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31328"/>
        <c:crosses val="max"/>
        <c:crossBetween val="midCat"/>
        <c:majorUnit val="40"/>
      </c:valAx>
      <c:valAx>
        <c:axId val="2241313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129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'45'!$C$3:$C$16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9-4D82-BB3B-9CB4F3F540F4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'45'!$G$3:$G$16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59-4D82-BB3B-9CB4F3F54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17344"/>
        <c:axId val="2242359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9</c:v>
                </c:pt>
                <c:pt idx="10">
                  <c:v>11</c:v>
                </c:pt>
                <c:pt idx="11">
                  <c:v>17</c:v>
                </c:pt>
                <c:pt idx="12">
                  <c:v>24</c:v>
                </c:pt>
                <c:pt idx="13">
                  <c:v>26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59-4D82-BB3B-9CB4F3F540F4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'45'!$I$3:$I$16</c:f>
              <c:numCache>
                <c:formatCode>0.0</c:formatCode>
                <c:ptCount val="14"/>
                <c:pt idx="0">
                  <c:v>1.2500564619277936</c:v>
                </c:pt>
                <c:pt idx="1">
                  <c:v>1.2500564619277936</c:v>
                </c:pt>
                <c:pt idx="2">
                  <c:v>1.2500564619277936</c:v>
                </c:pt>
                <c:pt idx="3">
                  <c:v>1.3023859846681514</c:v>
                </c:pt>
                <c:pt idx="4">
                  <c:v>2.5371633955905892</c:v>
                </c:pt>
                <c:pt idx="5">
                  <c:v>2.5371633955905892</c:v>
                </c:pt>
                <c:pt idx="6">
                  <c:v>2.5371633955905892</c:v>
                </c:pt>
                <c:pt idx="7">
                  <c:v>3.0266093500874414</c:v>
                </c:pt>
                <c:pt idx="8">
                  <c:v>3.0266093500874414</c:v>
                </c:pt>
                <c:pt idx="9">
                  <c:v>8.8137699906013669</c:v>
                </c:pt>
                <c:pt idx="10">
                  <c:v>11.653746987494097</c:v>
                </c:pt>
                <c:pt idx="11">
                  <c:v>17.288687423720248</c:v>
                </c:pt>
                <c:pt idx="12">
                  <c:v>22.981322856258679</c:v>
                </c:pt>
                <c:pt idx="13">
                  <c:v>26.545227698770542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59-4D82-BB3B-9CB4F3F54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40000"/>
        <c:axId val="224237824"/>
      </c:scatterChart>
      <c:valAx>
        <c:axId val="2242173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35904"/>
        <c:crosses val="autoZero"/>
        <c:crossBetween val="midCat"/>
        <c:majorUnit val="5"/>
      </c:valAx>
      <c:valAx>
        <c:axId val="2242359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17344"/>
        <c:crosses val="autoZero"/>
        <c:crossBetween val="midCat"/>
      </c:valAx>
      <c:valAx>
        <c:axId val="2242378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40000"/>
        <c:crosses val="max"/>
        <c:crossBetween val="midCat"/>
        <c:majorUnit val="40"/>
      </c:valAx>
      <c:valAx>
        <c:axId val="224240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237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8D-47E9-8C61-8AA0946108C5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'45'!$K$3:$K$16</c:f>
              <c:numCache>
                <c:formatCode>0.0</c:formatCode>
                <c:ptCount val="14"/>
                <c:pt idx="0">
                  <c:v>42.068046461365732</c:v>
                </c:pt>
                <c:pt idx="1">
                  <c:v>37.210870505652728</c:v>
                </c:pt>
                <c:pt idx="2">
                  <c:v>32.901359849470659</c:v>
                </c:pt>
                <c:pt idx="3">
                  <c:v>24.353256913164792</c:v>
                </c:pt>
                <c:pt idx="4">
                  <c:v>30.115307550389822</c:v>
                </c:pt>
                <c:pt idx="5">
                  <c:v>25.805796894207759</c:v>
                </c:pt>
                <c:pt idx="6">
                  <c:v>21.968887892138852</c:v>
                </c:pt>
                <c:pt idx="7">
                  <c:v>14.742481160873801</c:v>
                </c:pt>
                <c:pt idx="8">
                  <c:v>5.2128961627842401</c:v>
                </c:pt>
                <c:pt idx="9">
                  <c:v>14.400991392327221</c:v>
                </c:pt>
                <c:pt idx="10">
                  <c:v>7.7124685714022121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8D-47E9-8C61-8AA094610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616448"/>
        <c:axId val="2246183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9</c:v>
                </c:pt>
                <c:pt idx="10">
                  <c:v>11</c:v>
                </c:pt>
                <c:pt idx="11">
                  <c:v>18</c:v>
                </c:pt>
                <c:pt idx="12">
                  <c:v>24</c:v>
                </c:pt>
                <c:pt idx="13">
                  <c:v>26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8D-47E9-8C61-8AA0946108C5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'45'!$M$3:$M$16</c:f>
              <c:numCache>
                <c:formatCode>0.0</c:formatCode>
                <c:ptCount val="14"/>
                <c:pt idx="0">
                  <c:v>1.4116711677986167</c:v>
                </c:pt>
                <c:pt idx="1">
                  <c:v>1.4116711677986167</c:v>
                </c:pt>
                <c:pt idx="2">
                  <c:v>1.4116711677986167</c:v>
                </c:pt>
                <c:pt idx="3">
                  <c:v>1.4359557408404526</c:v>
                </c:pt>
                <c:pt idx="4">
                  <c:v>2.2547308272095723</c:v>
                </c:pt>
                <c:pt idx="5">
                  <c:v>2.2547308272095723</c:v>
                </c:pt>
                <c:pt idx="6">
                  <c:v>2.2547308272095723</c:v>
                </c:pt>
                <c:pt idx="7">
                  <c:v>2.6446508717292789</c:v>
                </c:pt>
                <c:pt idx="8">
                  <c:v>2.6446508717292789</c:v>
                </c:pt>
                <c:pt idx="9">
                  <c:v>8.4315823759764257</c:v>
                </c:pt>
                <c:pt idx="10">
                  <c:v>11.649660152650767</c:v>
                </c:pt>
                <c:pt idx="11">
                  <c:v>18.010485613910273</c:v>
                </c:pt>
                <c:pt idx="12">
                  <c:v>23.618066918577469</c:v>
                </c:pt>
                <c:pt idx="13">
                  <c:v>26.236670544372952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8D-47E9-8C61-8AA094610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630656"/>
        <c:axId val="224628736"/>
      </c:scatterChart>
      <c:valAx>
        <c:axId val="2246164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18368"/>
        <c:crosses val="autoZero"/>
        <c:crossBetween val="midCat"/>
        <c:majorUnit val="5"/>
      </c:valAx>
      <c:valAx>
        <c:axId val="2246183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16448"/>
        <c:crosses val="autoZero"/>
        <c:crossBetween val="midCat"/>
      </c:valAx>
      <c:valAx>
        <c:axId val="2246287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30656"/>
        <c:crosses val="max"/>
        <c:crossBetween val="midCat"/>
        <c:majorUnit val="40"/>
      </c:valAx>
      <c:valAx>
        <c:axId val="2246306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628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'46'!$C$3:$C$16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5F-4097-948B-6AFCE401C67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'46'!$G$3:$G$16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5F-4097-948B-6AFCE401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778112"/>
        <c:axId val="224788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'46'!$D$3:$D$16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21</c:v>
                </c:pt>
                <c:pt idx="13">
                  <c:v>23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5F-4097-948B-6AFCE401C67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'46'!$I$3:$I$16</c:f>
              <c:numCache>
                <c:formatCode>0.0</c:formatCode>
                <c:ptCount val="14"/>
                <c:pt idx="0">
                  <c:v>0.30527472846698833</c:v>
                </c:pt>
                <c:pt idx="1">
                  <c:v>0.30527472846698833</c:v>
                </c:pt>
                <c:pt idx="2">
                  <c:v>0.30527472846698833</c:v>
                </c:pt>
                <c:pt idx="3">
                  <c:v>0.38070891155142017</c:v>
                </c:pt>
                <c:pt idx="4">
                  <c:v>1.791301713267746</c:v>
                </c:pt>
                <c:pt idx="5">
                  <c:v>1.791301713267746</c:v>
                </c:pt>
                <c:pt idx="6">
                  <c:v>1.791301713267746</c:v>
                </c:pt>
                <c:pt idx="7">
                  <c:v>2.2831378098220192</c:v>
                </c:pt>
                <c:pt idx="8">
                  <c:v>2.2831378098220192</c:v>
                </c:pt>
                <c:pt idx="9">
                  <c:v>7.3746019500764977</c:v>
                </c:pt>
                <c:pt idx="10">
                  <c:v>9.7085585929051401</c:v>
                </c:pt>
                <c:pt idx="11">
                  <c:v>14.396574122308003</c:v>
                </c:pt>
                <c:pt idx="12">
                  <c:v>19.621514443376906</c:v>
                </c:pt>
                <c:pt idx="13">
                  <c:v>23.66207986677864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5F-4097-948B-6AFCE401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00768"/>
        <c:axId val="224790400"/>
      </c:scatterChart>
      <c:valAx>
        <c:axId val="22477811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788480"/>
        <c:crosses val="autoZero"/>
        <c:crossBetween val="midCat"/>
        <c:majorUnit val="5"/>
      </c:valAx>
      <c:valAx>
        <c:axId val="224788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778112"/>
        <c:crosses val="autoZero"/>
        <c:crossBetween val="midCat"/>
      </c:valAx>
      <c:valAx>
        <c:axId val="2247904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00768"/>
        <c:crosses val="max"/>
        <c:crossBetween val="midCat"/>
        <c:majorUnit val="40"/>
      </c:valAx>
      <c:valAx>
        <c:axId val="2248007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790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F1-4EBA-96E4-38EBFF95FFD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'46'!$K$3:$K$16</c:f>
              <c:numCache>
                <c:formatCode>0.0</c:formatCode>
                <c:ptCount val="14"/>
                <c:pt idx="0">
                  <c:v>43.140515629158116</c:v>
                </c:pt>
                <c:pt idx="1">
                  <c:v>37.453024380894803</c:v>
                </c:pt>
                <c:pt idx="2">
                  <c:v>32.632972228890395</c:v>
                </c:pt>
                <c:pt idx="3">
                  <c:v>24.004167019969451</c:v>
                </c:pt>
                <c:pt idx="4">
                  <c:v>32.273776064420105</c:v>
                </c:pt>
                <c:pt idx="5">
                  <c:v>27.453723912415697</c:v>
                </c:pt>
                <c:pt idx="6">
                  <c:v>23.341846455223887</c:v>
                </c:pt>
                <c:pt idx="7">
                  <c:v>16.275445285951605</c:v>
                </c:pt>
                <c:pt idx="8">
                  <c:v>7.5348379951490081</c:v>
                </c:pt>
                <c:pt idx="9">
                  <c:v>17.12756460690607</c:v>
                </c:pt>
                <c:pt idx="10">
                  <c:v>10.91685377831546</c:v>
                </c:pt>
                <c:pt idx="11">
                  <c:v>1.0281986573911261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F1-4EBA-96E4-38EBFF95F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32896"/>
        <c:axId val="2248350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19</c:v>
                </c:pt>
                <c:pt idx="13">
                  <c:v>23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F1-4EBA-96E4-38EBFF95FFD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'46'!$M$3:$M$16</c:f>
              <c:numCache>
                <c:formatCode>0.0</c:formatCode>
                <c:ptCount val="14"/>
                <c:pt idx="0">
                  <c:v>0.72557364324091589</c:v>
                </c:pt>
                <c:pt idx="1">
                  <c:v>0.72557364324091589</c:v>
                </c:pt>
                <c:pt idx="2">
                  <c:v>0.72557364324091589</c:v>
                </c:pt>
                <c:pt idx="3">
                  <c:v>0.77614671825482084</c:v>
                </c:pt>
                <c:pt idx="4">
                  <c:v>1.8505355831884995</c:v>
                </c:pt>
                <c:pt idx="5">
                  <c:v>1.8505355831884995</c:v>
                </c:pt>
                <c:pt idx="6">
                  <c:v>1.8505355831884995</c:v>
                </c:pt>
                <c:pt idx="7">
                  <c:v>2.2548240719910435</c:v>
                </c:pt>
                <c:pt idx="8">
                  <c:v>2.2548240719910435</c:v>
                </c:pt>
                <c:pt idx="9">
                  <c:v>6.8644345041326824</c:v>
                </c:pt>
                <c:pt idx="10">
                  <c:v>9.1390336907198968</c:v>
                </c:pt>
                <c:pt idx="11">
                  <c:v>13.855825815735349</c:v>
                </c:pt>
                <c:pt idx="12">
                  <c:v>19.127153083462964</c:v>
                </c:pt>
                <c:pt idx="13">
                  <c:v>22.952305460932735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F1-4EBA-96E4-38EBFF95F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39168"/>
        <c:axId val="224836992"/>
      </c:scatterChart>
      <c:valAx>
        <c:axId val="2248328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5072"/>
        <c:crosses val="autoZero"/>
        <c:crossBetween val="midCat"/>
        <c:majorUnit val="5"/>
      </c:valAx>
      <c:valAx>
        <c:axId val="2248350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2896"/>
        <c:crosses val="autoZero"/>
        <c:crossBetween val="midCat"/>
      </c:valAx>
      <c:valAx>
        <c:axId val="2248369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9168"/>
        <c:crosses val="max"/>
        <c:crossBetween val="midCat"/>
        <c:majorUnit val="40"/>
      </c:valAx>
      <c:valAx>
        <c:axId val="224839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83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'47'!$C$3:$C$16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7-4617-97E5-03F096BD1547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'47'!$G$3:$G$16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77-4617-97E5-03F096BD1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49760"/>
        <c:axId val="22495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'47'!$D$3:$D$16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13</c:v>
                </c:pt>
                <c:pt idx="13">
                  <c:v>20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77-4617-97E5-03F096BD1547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'47'!$I$3:$I$16</c:f>
              <c:numCache>
                <c:formatCode>0.0</c:formatCode>
                <c:ptCount val="14"/>
                <c:pt idx="0">
                  <c:v>0.8583724560407906</c:v>
                </c:pt>
                <c:pt idx="1">
                  <c:v>0.8583724560407906</c:v>
                </c:pt>
                <c:pt idx="2">
                  <c:v>0.8583724560407906</c:v>
                </c:pt>
                <c:pt idx="3">
                  <c:v>0.86778542533971248</c:v>
                </c:pt>
                <c:pt idx="4">
                  <c:v>1.112614290984038</c:v>
                </c:pt>
                <c:pt idx="5">
                  <c:v>1.112614290984038</c:v>
                </c:pt>
                <c:pt idx="6">
                  <c:v>1.112614290984038</c:v>
                </c:pt>
                <c:pt idx="7">
                  <c:v>1.2178981954133268</c:v>
                </c:pt>
                <c:pt idx="8">
                  <c:v>1.2178981954133268</c:v>
                </c:pt>
                <c:pt idx="9">
                  <c:v>2.8112938628342841</c:v>
                </c:pt>
                <c:pt idx="10">
                  <c:v>3.8978711540190072</c:v>
                </c:pt>
                <c:pt idx="11">
                  <c:v>7.0675828061034558</c:v>
                </c:pt>
                <c:pt idx="12">
                  <c:v>13.016024891914114</c:v>
                </c:pt>
                <c:pt idx="13">
                  <c:v>19.990717533975808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77-4617-97E5-03F096BD1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68064"/>
        <c:axId val="224966144"/>
      </c:scatterChart>
      <c:valAx>
        <c:axId val="224949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51680"/>
        <c:crosses val="autoZero"/>
        <c:crossBetween val="midCat"/>
        <c:majorUnit val="5"/>
      </c:valAx>
      <c:valAx>
        <c:axId val="22495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49760"/>
        <c:crosses val="autoZero"/>
        <c:crossBetween val="midCat"/>
      </c:valAx>
      <c:valAx>
        <c:axId val="2249661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68064"/>
        <c:crosses val="max"/>
        <c:crossBetween val="midCat"/>
        <c:majorUnit val="40"/>
      </c:valAx>
      <c:valAx>
        <c:axId val="2249680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966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5A-4E78-973A-EF315F316D6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'47'!$K$3:$K$16</c:f>
              <c:numCache>
                <c:formatCode>0.0</c:formatCode>
                <c:ptCount val="14"/>
                <c:pt idx="0">
                  <c:v>42.093264144737681</c:v>
                </c:pt>
                <c:pt idx="1">
                  <c:v>37.277913107501398</c:v>
                </c:pt>
                <c:pt idx="2">
                  <c:v>32.997840394656571</c:v>
                </c:pt>
                <c:pt idx="3">
                  <c:v>24.470585733153733</c:v>
                </c:pt>
                <c:pt idx="4">
                  <c:v>30.104193272747345</c:v>
                </c:pt>
                <c:pt idx="5">
                  <c:v>25.824120559902518</c:v>
                </c:pt>
                <c:pt idx="6">
                  <c:v>22.006968575179137</c:v>
                </c:pt>
                <c:pt idx="7">
                  <c:v>14.788484834852341</c:v>
                </c:pt>
                <c:pt idx="8">
                  <c:v>5.2475377793092122</c:v>
                </c:pt>
                <c:pt idx="9">
                  <c:v>14.383553144536123</c:v>
                </c:pt>
                <c:pt idx="10">
                  <c:v>7.6864714704276551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5A-4E78-973A-EF315F316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14880"/>
        <c:axId val="22271705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22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5A-4E78-973A-EF315F316D6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'47'!$M$3:$M$16</c:f>
              <c:numCache>
                <c:formatCode>0.0</c:formatCode>
                <c:ptCount val="14"/>
                <c:pt idx="0">
                  <c:v>0.7331044636121955</c:v>
                </c:pt>
                <c:pt idx="1">
                  <c:v>0.7331044636121955</c:v>
                </c:pt>
                <c:pt idx="2">
                  <c:v>0.7331044636121955</c:v>
                </c:pt>
                <c:pt idx="3">
                  <c:v>0.7405468908431827</c:v>
                </c:pt>
                <c:pt idx="4">
                  <c:v>0.96730691580799033</c:v>
                </c:pt>
                <c:pt idx="5">
                  <c:v>0.96730691580799033</c:v>
                </c:pt>
                <c:pt idx="6">
                  <c:v>0.96730691580799033</c:v>
                </c:pt>
                <c:pt idx="7">
                  <c:v>1.072752406303743</c:v>
                </c:pt>
                <c:pt idx="8">
                  <c:v>1.072752406303743</c:v>
                </c:pt>
                <c:pt idx="9">
                  <c:v>2.8416478029437942</c:v>
                </c:pt>
                <c:pt idx="10">
                  <c:v>4.1287593087594292</c:v>
                </c:pt>
                <c:pt idx="11">
                  <c:v>7.9840853280588719</c:v>
                </c:pt>
                <c:pt idx="12">
                  <c:v>14.996384678859147</c:v>
                </c:pt>
                <c:pt idx="13">
                  <c:v>22.001754214508846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65A-4E78-973A-EF315F316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29344"/>
        <c:axId val="222718976"/>
      </c:scatterChart>
      <c:valAx>
        <c:axId val="22271488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17056"/>
        <c:crosses val="autoZero"/>
        <c:crossBetween val="midCat"/>
        <c:majorUnit val="5"/>
      </c:valAx>
      <c:valAx>
        <c:axId val="22271705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14880"/>
        <c:crosses val="autoZero"/>
        <c:crossBetween val="midCat"/>
      </c:valAx>
      <c:valAx>
        <c:axId val="22271897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29344"/>
        <c:crosses val="max"/>
        <c:crossBetween val="midCat"/>
        <c:majorUnit val="40"/>
      </c:valAx>
      <c:valAx>
        <c:axId val="222729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718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'48'!$C$3:$C$16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4-4515-B4BC-E26D509053E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'48'!$G$3:$G$16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B4-4515-B4BC-E26D5090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41760"/>
        <c:axId val="223943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B4-4515-B4BC-E26D509053E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'48'!$I$3:$I$16</c:f>
              <c:numCache>
                <c:formatCode>0.0</c:formatCode>
                <c:ptCount val="14"/>
                <c:pt idx="0">
                  <c:v>0.38866290128789549</c:v>
                </c:pt>
                <c:pt idx="1">
                  <c:v>0.38866290128789549</c:v>
                </c:pt>
                <c:pt idx="2">
                  <c:v>0.38866290128789549</c:v>
                </c:pt>
                <c:pt idx="3">
                  <c:v>0.39800767359383765</c:v>
                </c:pt>
                <c:pt idx="4">
                  <c:v>0.59737706448873384</c:v>
                </c:pt>
                <c:pt idx="5">
                  <c:v>0.59737706448873384</c:v>
                </c:pt>
                <c:pt idx="6">
                  <c:v>0.59737706448873384</c:v>
                </c:pt>
                <c:pt idx="7">
                  <c:v>0.67493788451585779</c:v>
                </c:pt>
                <c:pt idx="8">
                  <c:v>0.67493788451585779</c:v>
                </c:pt>
                <c:pt idx="9">
                  <c:v>1.7266016779907603</c:v>
                </c:pt>
                <c:pt idx="10">
                  <c:v>2.4060507732343508</c:v>
                </c:pt>
                <c:pt idx="11">
                  <c:v>4.4082512008654451</c:v>
                </c:pt>
                <c:pt idx="12">
                  <c:v>8.6997066717105458</c:v>
                </c:pt>
                <c:pt idx="13">
                  <c:v>16.053326649368053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B4-4515-B4BC-E26D5090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60064"/>
        <c:axId val="223958144"/>
      </c:scatterChart>
      <c:valAx>
        <c:axId val="223941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3680"/>
        <c:crosses val="autoZero"/>
        <c:crossBetween val="midCat"/>
        <c:majorUnit val="5"/>
      </c:valAx>
      <c:valAx>
        <c:axId val="223943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1760"/>
        <c:crosses val="autoZero"/>
        <c:crossBetween val="midCat"/>
      </c:valAx>
      <c:valAx>
        <c:axId val="2239581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60064"/>
        <c:crosses val="max"/>
        <c:crossBetween val="midCat"/>
        <c:majorUnit val="40"/>
      </c:valAx>
      <c:valAx>
        <c:axId val="2239600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958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44-4604-B9BE-4E7DB016563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'48'!$K$3:$K$16</c:f>
              <c:numCache>
                <c:formatCode>0.0</c:formatCode>
                <c:ptCount val="14"/>
                <c:pt idx="0">
                  <c:v>43.133366309381302</c:v>
                </c:pt>
                <c:pt idx="1">
                  <c:v>37.432693934682959</c:v>
                </c:pt>
                <c:pt idx="2">
                  <c:v>32.604794750000011</c:v>
                </c:pt>
                <c:pt idx="3">
                  <c:v>23.974122346287547</c:v>
                </c:pt>
                <c:pt idx="4">
                  <c:v>32.276162876046044</c:v>
                </c:pt>
                <c:pt idx="5">
                  <c:v>27.448263691363085</c:v>
                </c:pt>
                <c:pt idx="6">
                  <c:v>23.332304202863273</c:v>
                </c:pt>
                <c:pt idx="7">
                  <c:v>16.267564112257897</c:v>
                </c:pt>
                <c:pt idx="8">
                  <c:v>7.5378690841721543</c:v>
                </c:pt>
                <c:pt idx="9">
                  <c:v>17.132551143457935</c:v>
                </c:pt>
                <c:pt idx="10">
                  <c:v>10.927498033488909</c:v>
                </c:pt>
                <c:pt idx="11">
                  <c:v>1.0615168292800128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44-4604-B9BE-4E7DB016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96544"/>
        <c:axId val="225260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17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44-4604-B9BE-4E7DB016563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'48'!$M$3:$M$16</c:f>
              <c:numCache>
                <c:formatCode>0.0</c:formatCode>
                <c:ptCount val="14"/>
                <c:pt idx="0">
                  <c:v>0.33974444875108933</c:v>
                </c:pt>
                <c:pt idx="1">
                  <c:v>0.33974444875108933</c:v>
                </c:pt>
                <c:pt idx="2">
                  <c:v>0.33974444875108933</c:v>
                </c:pt>
                <c:pt idx="3">
                  <c:v>0.34277882268100029</c:v>
                </c:pt>
                <c:pt idx="4">
                  <c:v>0.44226178315859943</c:v>
                </c:pt>
                <c:pt idx="5">
                  <c:v>0.44226178315859943</c:v>
                </c:pt>
                <c:pt idx="6">
                  <c:v>0.44226178315859943</c:v>
                </c:pt>
                <c:pt idx="7">
                  <c:v>0.4903586352092244</c:v>
                </c:pt>
                <c:pt idx="8">
                  <c:v>0.4903586352092244</c:v>
                </c:pt>
                <c:pt idx="9">
                  <c:v>1.3652705720541269</c:v>
                </c:pt>
                <c:pt idx="10">
                  <c:v>2.060359574481589</c:v>
                </c:pt>
                <c:pt idx="11">
                  <c:v>4.4091544510167342</c:v>
                </c:pt>
                <c:pt idx="12">
                  <c:v>9.8231002699513237</c:v>
                </c:pt>
                <c:pt idx="13">
                  <c:v>17.034572823203625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44-4604-B9BE-4E7DB016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76672"/>
        <c:axId val="225262208"/>
      </c:scatterChart>
      <c:valAx>
        <c:axId val="2239965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60288"/>
        <c:crosses val="autoZero"/>
        <c:crossBetween val="midCat"/>
        <c:majorUnit val="5"/>
      </c:valAx>
      <c:valAx>
        <c:axId val="225260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96544"/>
        <c:crosses val="autoZero"/>
        <c:crossBetween val="midCat"/>
      </c:valAx>
      <c:valAx>
        <c:axId val="225262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76672"/>
        <c:crosses val="max"/>
        <c:crossBetween val="midCat"/>
        <c:majorUnit val="40"/>
      </c:valAx>
      <c:valAx>
        <c:axId val="225276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262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'49'!$C$3:$C$16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73-49DF-9009-6A3F7EDB02B0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'49'!$G$3:$G$16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73-49DF-9009-6A3F7EDB0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66784"/>
        <c:axId val="2253687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13</c:v>
                </c:pt>
                <c:pt idx="13">
                  <c:v>20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73-49DF-9009-6A3F7EDB02B0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'49'!$I$3:$I$16</c:f>
              <c:numCache>
                <c:formatCode>0.0</c:formatCode>
                <c:ptCount val="14"/>
                <c:pt idx="0">
                  <c:v>0.85837132542025585</c:v>
                </c:pt>
                <c:pt idx="1">
                  <c:v>0.85837132542025585</c:v>
                </c:pt>
                <c:pt idx="2">
                  <c:v>0.85837132542025585</c:v>
                </c:pt>
                <c:pt idx="3">
                  <c:v>0.86778434510965341</c:v>
                </c:pt>
                <c:pt idx="4">
                  <c:v>1.1126139881528005</c:v>
                </c:pt>
                <c:pt idx="5">
                  <c:v>1.1126139881528005</c:v>
                </c:pt>
                <c:pt idx="6">
                  <c:v>1.1126139881528005</c:v>
                </c:pt>
                <c:pt idx="7">
                  <c:v>1.2178981100089883</c:v>
                </c:pt>
                <c:pt idx="8">
                  <c:v>1.2178981100089883</c:v>
                </c:pt>
                <c:pt idx="9">
                  <c:v>2.8112947209755212</c:v>
                </c:pt>
                <c:pt idx="10">
                  <c:v>3.8978715624256823</c:v>
                </c:pt>
                <c:pt idx="11">
                  <c:v>7.0675801720301132</c:v>
                </c:pt>
                <c:pt idx="12">
                  <c:v>13.016016594710603</c:v>
                </c:pt>
                <c:pt idx="13">
                  <c:v>19.990714155572828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73-49DF-9009-6A3F7EDB0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72800"/>
        <c:axId val="225370880"/>
      </c:scatterChart>
      <c:valAx>
        <c:axId val="2253667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68704"/>
        <c:crosses val="autoZero"/>
        <c:crossBetween val="midCat"/>
        <c:majorUnit val="5"/>
      </c:valAx>
      <c:valAx>
        <c:axId val="2253687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66784"/>
        <c:crosses val="autoZero"/>
        <c:crossBetween val="midCat"/>
      </c:valAx>
      <c:valAx>
        <c:axId val="2253708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72800"/>
        <c:crosses val="max"/>
        <c:crossBetween val="midCat"/>
        <c:majorUnit val="40"/>
      </c:valAx>
      <c:valAx>
        <c:axId val="2253728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370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BB-48CD-908C-51FB5F781E7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'49'!$K$3:$K$16</c:f>
              <c:numCache>
                <c:formatCode>0.0</c:formatCode>
                <c:ptCount val="14"/>
                <c:pt idx="0">
                  <c:v>42.058798685836521</c:v>
                </c:pt>
                <c:pt idx="1">
                  <c:v>37.234256796906294</c:v>
                </c:pt>
                <c:pt idx="2">
                  <c:v>32.948505739317</c:v>
                </c:pt>
                <c:pt idx="3">
                  <c:v>24.42216469137513</c:v>
                </c:pt>
                <c:pt idx="4">
                  <c:v>30.0924059150273</c:v>
                </c:pt>
                <c:pt idx="5">
                  <c:v>25.806654857437991</c:v>
                </c:pt>
                <c:pt idx="6">
                  <c:v>21.986533220949426</c:v>
                </c:pt>
                <c:pt idx="7">
                  <c:v>14.7719748310097</c:v>
                </c:pt>
                <c:pt idx="8">
                  <c:v>5.243257721964028</c:v>
                </c:pt>
                <c:pt idx="9">
                  <c:v>14.388091511638322</c:v>
                </c:pt>
                <c:pt idx="10">
                  <c:v>7.699825606744966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BB-48CD-908C-51FB5F78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25664"/>
        <c:axId val="22543603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22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BB-48CD-908C-51FB5F781E7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'49'!$M$3:$M$16</c:f>
              <c:numCache>
                <c:formatCode>0.0</c:formatCode>
                <c:ptCount val="14"/>
                <c:pt idx="0">
                  <c:v>0.73310445191197016</c:v>
                </c:pt>
                <c:pt idx="1">
                  <c:v>0.73310445191197016</c:v>
                </c:pt>
                <c:pt idx="2">
                  <c:v>0.73310445191197016</c:v>
                </c:pt>
                <c:pt idx="3">
                  <c:v>0.74054687745375802</c:v>
                </c:pt>
                <c:pt idx="4">
                  <c:v>0.96730687273948113</c:v>
                </c:pt>
                <c:pt idx="5">
                  <c:v>0.96730687273948113</c:v>
                </c:pt>
                <c:pt idx="6">
                  <c:v>0.96730687273948113</c:v>
                </c:pt>
                <c:pt idx="7">
                  <c:v>1.0727523543441766</c:v>
                </c:pt>
                <c:pt idx="8">
                  <c:v>1.0727523543441766</c:v>
                </c:pt>
                <c:pt idx="9">
                  <c:v>2.8416477150681159</c:v>
                </c:pt>
                <c:pt idx="10">
                  <c:v>4.1287592477693149</c:v>
                </c:pt>
                <c:pt idx="11">
                  <c:v>7.9840854223235844</c:v>
                </c:pt>
                <c:pt idx="12">
                  <c:v>14.996384964740637</c:v>
                </c:pt>
                <c:pt idx="13">
                  <c:v>22.001754084475408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BB-48CD-908C-51FB5F78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40128"/>
        <c:axId val="225437952"/>
      </c:scatterChart>
      <c:valAx>
        <c:axId val="22542566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36032"/>
        <c:crosses val="autoZero"/>
        <c:crossBetween val="midCat"/>
        <c:majorUnit val="5"/>
      </c:valAx>
      <c:valAx>
        <c:axId val="22543603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25664"/>
        <c:crosses val="autoZero"/>
        <c:crossBetween val="midCat"/>
      </c:valAx>
      <c:valAx>
        <c:axId val="225437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40128"/>
        <c:crosses val="max"/>
        <c:crossBetween val="midCat"/>
        <c:majorUnit val="40"/>
      </c:valAx>
      <c:valAx>
        <c:axId val="2254401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437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A2-4A34-94B2-3BE998E914C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'50'!$G$3:$G$16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A2-4A34-94B2-3BE998E91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08064"/>
        <c:axId val="2256099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'50'!$D$3:$D$16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A2-4A34-94B2-3BE998E914C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'50'!$I$3:$I$16</c:f>
              <c:numCache>
                <c:formatCode>0.0</c:formatCode>
                <c:ptCount val="14"/>
                <c:pt idx="0">
                  <c:v>0.3886841467869605</c:v>
                </c:pt>
                <c:pt idx="1">
                  <c:v>0.3886841467869605</c:v>
                </c:pt>
                <c:pt idx="2">
                  <c:v>0.3886841467869605</c:v>
                </c:pt>
                <c:pt idx="3">
                  <c:v>0.39802713861539724</c:v>
                </c:pt>
                <c:pt idx="4">
                  <c:v>0.59737263073824654</c:v>
                </c:pt>
                <c:pt idx="5">
                  <c:v>0.59737263073824654</c:v>
                </c:pt>
                <c:pt idx="6">
                  <c:v>0.59737263073824654</c:v>
                </c:pt>
                <c:pt idx="7">
                  <c:v>0.6749271074513542</c:v>
                </c:pt>
                <c:pt idx="8">
                  <c:v>0.6749271074513542</c:v>
                </c:pt>
                <c:pt idx="9">
                  <c:v>1.7265547455287971</c:v>
                </c:pt>
                <c:pt idx="10">
                  <c:v>2.4060034950415643</c:v>
                </c:pt>
                <c:pt idx="11">
                  <c:v>4.4082438937650856</c:v>
                </c:pt>
                <c:pt idx="12">
                  <c:v>8.6998253036653832</c:v>
                </c:pt>
                <c:pt idx="13">
                  <c:v>16.053328112426534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A2-4A34-94B2-3BE998E91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30464"/>
        <c:axId val="225628544"/>
      </c:scatterChart>
      <c:valAx>
        <c:axId val="2256080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09984"/>
        <c:crosses val="autoZero"/>
        <c:crossBetween val="midCat"/>
        <c:majorUnit val="5"/>
      </c:valAx>
      <c:valAx>
        <c:axId val="2256099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08064"/>
        <c:crosses val="autoZero"/>
        <c:crossBetween val="midCat"/>
      </c:valAx>
      <c:valAx>
        <c:axId val="2256285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30464"/>
        <c:crosses val="max"/>
        <c:crossBetween val="midCat"/>
        <c:majorUnit val="40"/>
      </c:valAx>
      <c:valAx>
        <c:axId val="2256304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628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75-4AF5-AC10-4E9D00FBE8B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'50'!$K$3:$K$16</c:f>
              <c:numCache>
                <c:formatCode>0.0</c:formatCode>
                <c:ptCount val="14"/>
                <c:pt idx="0">
                  <c:v>43.170223538416039</c:v>
                </c:pt>
                <c:pt idx="1">
                  <c:v>37.458168819099804</c:v>
                </c:pt>
                <c:pt idx="2">
                  <c:v>32.621359398983543</c:v>
                </c:pt>
                <c:pt idx="3">
                  <c:v>23.977426354307873</c:v>
                </c:pt>
                <c:pt idx="4">
                  <c:v>32.298926942833774</c:v>
                </c:pt>
                <c:pt idx="5">
                  <c:v>27.46211752271752</c:v>
                </c:pt>
                <c:pt idx="6">
                  <c:v>23.339134834423582</c:v>
                </c:pt>
                <c:pt idx="7">
                  <c:v>16.264239552502985</c:v>
                </c:pt>
                <c:pt idx="8">
                  <c:v>7.5239396717312488</c:v>
                </c:pt>
                <c:pt idx="9">
                  <c:v>17.133322917598093</c:v>
                </c:pt>
                <c:pt idx="10">
                  <c:v>10.920269282754351</c:v>
                </c:pt>
                <c:pt idx="11">
                  <c:v>1.044561064319943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75-4AF5-AC10-4E9D00FBE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58752"/>
        <c:axId val="22567321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17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75-4AF5-AC10-4E9D00FBE8B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'50'!$M$3:$M$16</c:f>
              <c:numCache>
                <c:formatCode>0.0</c:formatCode>
                <c:ptCount val="14"/>
                <c:pt idx="0">
                  <c:v>0.33974859560485704</c:v>
                </c:pt>
                <c:pt idx="1">
                  <c:v>0.33974859560485704</c:v>
                </c:pt>
                <c:pt idx="2">
                  <c:v>0.33974859560485704</c:v>
                </c:pt>
                <c:pt idx="3">
                  <c:v>0.34278290393562777</c:v>
                </c:pt>
                <c:pt idx="4">
                  <c:v>0.44226462970891472</c:v>
                </c:pt>
                <c:pt idx="5">
                  <c:v>0.44226462970891472</c:v>
                </c:pt>
                <c:pt idx="6">
                  <c:v>0.44226462970891472</c:v>
                </c:pt>
                <c:pt idx="7">
                  <c:v>0.49036109240407227</c:v>
                </c:pt>
                <c:pt idx="8">
                  <c:v>0.49036109240407227</c:v>
                </c:pt>
                <c:pt idx="9">
                  <c:v>1.3652711472513142</c:v>
                </c:pt>
                <c:pt idx="10">
                  <c:v>2.0603611818493945</c:v>
                </c:pt>
                <c:pt idx="11">
                  <c:v>4.4091634362457777</c:v>
                </c:pt>
                <c:pt idx="12">
                  <c:v>9.8231153539275962</c:v>
                </c:pt>
                <c:pt idx="13">
                  <c:v>17.034514552753148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75-4AF5-AC10-4E9D00FBE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81408"/>
        <c:axId val="225675136"/>
      </c:scatterChart>
      <c:valAx>
        <c:axId val="2256587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73216"/>
        <c:crosses val="autoZero"/>
        <c:crossBetween val="midCat"/>
        <c:majorUnit val="5"/>
      </c:valAx>
      <c:valAx>
        <c:axId val="22567321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58752"/>
        <c:crosses val="autoZero"/>
        <c:crossBetween val="midCat"/>
      </c:valAx>
      <c:valAx>
        <c:axId val="2256751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81408"/>
        <c:crosses val="max"/>
        <c:crossBetween val="midCat"/>
        <c:majorUnit val="40"/>
      </c:valAx>
      <c:valAx>
        <c:axId val="2256814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675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'51'!$C$3:$C$16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81-415B-A213-43236491D2D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'51'!$G$3:$G$16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81-415B-A213-43236491D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32960"/>
        <c:axId val="225834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'51'!$D$3:$D$16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5</c:v>
                </c:pt>
                <c:pt idx="12">
                  <c:v>12</c:v>
                </c:pt>
                <c:pt idx="13">
                  <c:v>19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81-415B-A213-43236491D2D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'51'!$I$3:$I$16</c:f>
              <c:numCache>
                <c:formatCode>0.0</c:formatCode>
                <c:ptCount val="14"/>
                <c:pt idx="0">
                  <c:v>0.43944043570683217</c:v>
                </c:pt>
                <c:pt idx="1">
                  <c:v>0.43944043570683217</c:v>
                </c:pt>
                <c:pt idx="2">
                  <c:v>0.43944043570683217</c:v>
                </c:pt>
                <c:pt idx="3">
                  <c:v>0.44477232736524214</c:v>
                </c:pt>
                <c:pt idx="4">
                  <c:v>0.60261709589224777</c:v>
                </c:pt>
                <c:pt idx="5">
                  <c:v>0.60261709589224777</c:v>
                </c:pt>
                <c:pt idx="6">
                  <c:v>0.60261709589224777</c:v>
                </c:pt>
                <c:pt idx="7">
                  <c:v>0.67517815738052145</c:v>
                </c:pt>
                <c:pt idx="8">
                  <c:v>0.67517815738052145</c:v>
                </c:pt>
                <c:pt idx="9">
                  <c:v>1.8930464470095909</c:v>
                </c:pt>
                <c:pt idx="10">
                  <c:v>2.7985808804414871</c:v>
                </c:pt>
                <c:pt idx="11">
                  <c:v>5.6616505171640146</c:v>
                </c:pt>
                <c:pt idx="12">
                  <c:v>11.644813446263516</c:v>
                </c:pt>
                <c:pt idx="13">
                  <c:v>19.080493113172057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81-415B-A213-43236491D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45920"/>
        <c:axId val="223744000"/>
      </c:scatterChart>
      <c:valAx>
        <c:axId val="225832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834880"/>
        <c:crosses val="autoZero"/>
        <c:crossBetween val="midCat"/>
        <c:majorUnit val="5"/>
      </c:valAx>
      <c:valAx>
        <c:axId val="225834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832960"/>
        <c:crosses val="autoZero"/>
        <c:crossBetween val="midCat"/>
      </c:valAx>
      <c:valAx>
        <c:axId val="2237440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745920"/>
        <c:crosses val="max"/>
        <c:crossBetween val="midCat"/>
        <c:majorUnit val="40"/>
      </c:valAx>
      <c:valAx>
        <c:axId val="2237459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744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62-4F0F-BBD0-73A108306995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'51'!$K$3:$K$16</c:f>
              <c:numCache>
                <c:formatCode>0.0</c:formatCode>
                <c:ptCount val="14"/>
                <c:pt idx="0">
                  <c:v>42.09302713857263</c:v>
                </c:pt>
                <c:pt idx="1">
                  <c:v>37.240509303029491</c:v>
                </c:pt>
                <c:pt idx="2">
                  <c:v>32.933003751678733</c:v>
                </c:pt>
                <c:pt idx="3">
                  <c:v>24.378517301494142</c:v>
                </c:pt>
                <c:pt idx="4">
                  <c:v>30.113437851279933</c:v>
                </c:pt>
                <c:pt idx="5">
                  <c:v>25.805932299929168</c:v>
                </c:pt>
                <c:pt idx="6">
                  <c:v>21.969021512345947</c:v>
                </c:pt>
                <c:pt idx="7">
                  <c:v>14.734546623104514</c:v>
                </c:pt>
                <c:pt idx="8">
                  <c:v>5.1882845057717262</c:v>
                </c:pt>
                <c:pt idx="9">
                  <c:v>14.37521406241293</c:v>
                </c:pt>
                <c:pt idx="10">
                  <c:v>7.6748634589564659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62-4F0F-BBD0-73A108306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98784"/>
        <c:axId val="22380070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17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62-4F0F-BBD0-73A108306995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'51'!$M$3:$M$16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4.5714339619942271E-2</c:v>
                </c:pt>
                <c:pt idx="5">
                  <c:v>4.5714339619942271E-2</c:v>
                </c:pt>
                <c:pt idx="6">
                  <c:v>4.5714339619942271E-2</c:v>
                </c:pt>
                <c:pt idx="7">
                  <c:v>8.6749488587269358E-2</c:v>
                </c:pt>
                <c:pt idx="8">
                  <c:v>8.6749488587269358E-2</c:v>
                </c:pt>
                <c:pt idx="9">
                  <c:v>0.8374943431795776</c:v>
                </c:pt>
                <c:pt idx="10">
                  <c:v>1.44223929936577</c:v>
                </c:pt>
                <c:pt idx="11">
                  <c:v>3.5493012456833615</c:v>
                </c:pt>
                <c:pt idx="12">
                  <c:v>8.8355362696622777</c:v>
                </c:pt>
                <c:pt idx="13">
                  <c:v>17.024791269257573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62-4F0F-BBD0-73A108306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94336"/>
        <c:axId val="224892416"/>
      </c:scatterChart>
      <c:valAx>
        <c:axId val="22379878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800704"/>
        <c:crosses val="autoZero"/>
        <c:crossBetween val="midCat"/>
        <c:majorUnit val="5"/>
      </c:valAx>
      <c:valAx>
        <c:axId val="22380070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798784"/>
        <c:crosses val="autoZero"/>
        <c:crossBetween val="midCat"/>
      </c:valAx>
      <c:valAx>
        <c:axId val="224892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94336"/>
        <c:crosses val="max"/>
        <c:crossBetween val="midCat"/>
        <c:majorUnit val="40"/>
      </c:valAx>
      <c:valAx>
        <c:axId val="224894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892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'52'!$C$3:$C$16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20-42F4-B19C-DD7E6AC13C9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'52'!$G$3:$G$16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20-42F4-B19C-DD7E6AC13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36736"/>
        <c:axId val="22447052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'52'!$D$3:$D$16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13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20-42F4-B19C-DD7E6AC13C9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'52'!$I$3:$I$16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0.76479998804780824</c:v>
                </c:pt>
                <c:pt idx="10">
                  <c:v>1.1705825123402211</c:v>
                </c:pt>
                <c:pt idx="11">
                  <c:v>2.2707872765174963</c:v>
                </c:pt>
                <c:pt idx="12">
                  <c:v>4.7743345887197304</c:v>
                </c:pt>
                <c:pt idx="13">
                  <c:v>13.003570270378527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20-42F4-B19C-DD7E6AC13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531968"/>
        <c:axId val="224472448"/>
      </c:scatterChart>
      <c:valAx>
        <c:axId val="2224367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470528"/>
        <c:crosses val="autoZero"/>
        <c:crossBetween val="midCat"/>
        <c:majorUnit val="5"/>
      </c:valAx>
      <c:valAx>
        <c:axId val="22447052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36736"/>
        <c:crosses val="autoZero"/>
        <c:crossBetween val="midCat"/>
      </c:valAx>
      <c:valAx>
        <c:axId val="2244724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531968"/>
        <c:crosses val="max"/>
        <c:crossBetween val="midCat"/>
        <c:majorUnit val="40"/>
      </c:valAx>
      <c:valAx>
        <c:axId val="2245319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472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E8-43C2-9DA6-CCBAC797FB9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'52'!$K$3:$K$16</c:f>
              <c:numCache>
                <c:formatCode>0.0</c:formatCode>
                <c:ptCount val="14"/>
                <c:pt idx="0">
                  <c:v>43.144627846785561</c:v>
                </c:pt>
                <c:pt idx="1">
                  <c:v>37.452428038793684</c:v>
                </c:pt>
                <c:pt idx="2">
                  <c:v>32.629362029758092</c:v>
                </c:pt>
                <c:pt idx="3">
                  <c:v>23.998745873033243</c:v>
                </c:pt>
                <c:pt idx="4">
                  <c:v>32.279120642093815</c:v>
                </c:pt>
                <c:pt idx="5">
                  <c:v>27.456054633058223</c:v>
                </c:pt>
                <c:pt idx="6">
                  <c:v>23.342374043754404</c:v>
                </c:pt>
                <c:pt idx="7">
                  <c:v>16.275428835531159</c:v>
                </c:pt>
                <c:pt idx="8">
                  <c:v>7.5367552522729753</c:v>
                </c:pt>
                <c:pt idx="9">
                  <c:v>17.131470779789325</c:v>
                </c:pt>
                <c:pt idx="10">
                  <c:v>10.921518845027386</c:v>
                </c:pt>
                <c:pt idx="11">
                  <c:v>1.0380990111323882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E8-43C2-9DA6-CCBAC797F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776768"/>
        <c:axId val="2257786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11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E8-43C2-9DA6-CCBAC797FB9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'52'!$M$3:$M$16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0.14683796382452097</c:v>
                </c:pt>
                <c:pt idx="10">
                  <c:v>0.52189831447962298</c:v>
                </c:pt>
                <c:pt idx="11">
                  <c:v>1.5219065028996777</c:v>
                </c:pt>
                <c:pt idx="12">
                  <c:v>3.7522325617771433</c:v>
                </c:pt>
                <c:pt idx="13">
                  <c:v>11.015763658181793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E8-43C2-9DA6-CCBAC797F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84192"/>
        <c:axId val="226182272"/>
      </c:scatterChart>
      <c:valAx>
        <c:axId val="2257767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78688"/>
        <c:crosses val="autoZero"/>
        <c:crossBetween val="midCat"/>
        <c:majorUnit val="5"/>
      </c:valAx>
      <c:valAx>
        <c:axId val="2257786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76768"/>
        <c:crosses val="autoZero"/>
        <c:crossBetween val="midCat"/>
      </c:valAx>
      <c:valAx>
        <c:axId val="2261822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84192"/>
        <c:crosses val="max"/>
        <c:crossBetween val="midCat"/>
        <c:majorUnit val="40"/>
      </c:valAx>
      <c:valAx>
        <c:axId val="2261841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18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'53'!$C$3:$C$16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4A-45AB-948E-294713FC524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'53'!$G$3:$G$16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4A-45AB-948E-294713FC5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57920"/>
        <c:axId val="2262723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'53'!$D$3:$D$16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  <c:pt idx="12">
                  <c:v>12</c:v>
                </c:pt>
                <c:pt idx="13">
                  <c:v>19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4A-45AB-948E-294713FC524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'53'!$I$3:$I$16</c:f>
              <c:numCache>
                <c:formatCode>0.0</c:formatCode>
                <c:ptCount val="14"/>
                <c:pt idx="0">
                  <c:v>0.3544974384043087</c:v>
                </c:pt>
                <c:pt idx="1">
                  <c:v>0.3544974384043087</c:v>
                </c:pt>
                <c:pt idx="2">
                  <c:v>0.3544974384043087</c:v>
                </c:pt>
                <c:pt idx="3">
                  <c:v>0.36393988071360212</c:v>
                </c:pt>
                <c:pt idx="4">
                  <c:v>0.60054481449162123</c:v>
                </c:pt>
                <c:pt idx="5">
                  <c:v>0.60054481449162123</c:v>
                </c:pt>
                <c:pt idx="6">
                  <c:v>0.60054481449162123</c:v>
                </c:pt>
                <c:pt idx="7">
                  <c:v>0.70044638957919192</c:v>
                </c:pt>
                <c:pt idx="8">
                  <c:v>0.70044638957919192</c:v>
                </c:pt>
                <c:pt idx="9">
                  <c:v>2.1828222091803626</c:v>
                </c:pt>
                <c:pt idx="10">
                  <c:v>3.1854938434965674</c:v>
                </c:pt>
                <c:pt idx="11">
                  <c:v>6.1264397413502731</c:v>
                </c:pt>
                <c:pt idx="12">
                  <c:v>11.828268088289194</c:v>
                </c:pt>
                <c:pt idx="13">
                  <c:v>19.047050355991388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4A-45AB-948E-294713FC5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80576"/>
        <c:axId val="226274304"/>
      </c:scatterChart>
      <c:valAx>
        <c:axId val="2262579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72384"/>
        <c:crosses val="autoZero"/>
        <c:crossBetween val="midCat"/>
        <c:majorUnit val="5"/>
      </c:valAx>
      <c:valAx>
        <c:axId val="2262723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57920"/>
        <c:crosses val="autoZero"/>
        <c:crossBetween val="midCat"/>
      </c:valAx>
      <c:valAx>
        <c:axId val="226274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80576"/>
        <c:crosses val="max"/>
        <c:crossBetween val="midCat"/>
        <c:majorUnit val="40"/>
      </c:valAx>
      <c:valAx>
        <c:axId val="2262805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274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26-4E4B-A6CA-4CECAAA13D8D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'53'!$K$3:$K$16</c:f>
              <c:numCache>
                <c:formatCode>0.0</c:formatCode>
                <c:ptCount val="14"/>
                <c:pt idx="0">
                  <c:v>42.062370831367112</c:v>
                </c:pt>
                <c:pt idx="1">
                  <c:v>37.202846295163546</c:v>
                </c:pt>
                <c:pt idx="2">
                  <c:v>32.891326120708378</c:v>
                </c:pt>
                <c:pt idx="3">
                  <c:v>24.339598038832087</c:v>
                </c:pt>
                <c:pt idx="4">
                  <c:v>30.105185138081346</c:v>
                </c:pt>
                <c:pt idx="5">
                  <c:v>25.793664963626178</c:v>
                </c:pt>
                <c:pt idx="6">
                  <c:v>21.95502913651535</c:v>
                </c:pt>
                <c:pt idx="7">
                  <c:v>14.725650740602639</c:v>
                </c:pt>
                <c:pt idx="8">
                  <c:v>5.1923574691160823</c:v>
                </c:pt>
                <c:pt idx="9">
                  <c:v>14.384626624456324</c:v>
                </c:pt>
                <c:pt idx="10">
                  <c:v>7.6935048298055193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26-4E4B-A6CA-4CECAAA13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45728"/>
        <c:axId val="2263476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17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26-4E4B-A6CA-4CECAAA13D8D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'53'!$M$3:$M$16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4.5714318208873402E-2</c:v>
                </c:pt>
                <c:pt idx="5">
                  <c:v>4.5714318208873402E-2</c:v>
                </c:pt>
                <c:pt idx="6">
                  <c:v>4.5714318208873402E-2</c:v>
                </c:pt>
                <c:pt idx="7">
                  <c:v>8.6749468009136022E-2</c:v>
                </c:pt>
                <c:pt idx="8">
                  <c:v>8.6749468009136022E-2</c:v>
                </c:pt>
                <c:pt idx="9">
                  <c:v>0.83749433212706159</c:v>
                </c:pt>
                <c:pt idx="10">
                  <c:v>1.4422392927395007</c:v>
                </c:pt>
                <c:pt idx="11">
                  <c:v>3.5493012455296093</c:v>
                </c:pt>
                <c:pt idx="12">
                  <c:v>8.8355362657010339</c:v>
                </c:pt>
                <c:pt idx="13">
                  <c:v>17.024791287275896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26-4E4B-A6CA-4CECAAA13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64032"/>
        <c:axId val="226362112"/>
      </c:scatterChart>
      <c:valAx>
        <c:axId val="226345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47648"/>
        <c:crosses val="autoZero"/>
        <c:crossBetween val="midCat"/>
        <c:majorUnit val="5"/>
      </c:valAx>
      <c:valAx>
        <c:axId val="2263476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45728"/>
        <c:crosses val="autoZero"/>
        <c:crossBetween val="midCat"/>
      </c:valAx>
      <c:valAx>
        <c:axId val="2263621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64032"/>
        <c:crosses val="max"/>
        <c:crossBetween val="midCat"/>
        <c:majorUnit val="40"/>
      </c:valAx>
      <c:valAx>
        <c:axId val="2263640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362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FB-4DE6-BAF1-0139636E51D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'54'!$G$3:$G$16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FB-4DE6-BAF1-0139636E5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41856"/>
        <c:axId val="2264604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14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FB-4DE6-BAF1-0139636E51D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'54'!$I$3:$I$16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7.0264613946690035E-3</c:v>
                </c:pt>
                <c:pt idx="8">
                  <c:v>7.0264613946690035E-3</c:v>
                </c:pt>
                <c:pt idx="9">
                  <c:v>0.74207864110640642</c:v>
                </c:pt>
                <c:pt idx="10">
                  <c:v>1.1399330325567674</c:v>
                </c:pt>
                <c:pt idx="11">
                  <c:v>2.2423543929371696</c:v>
                </c:pt>
                <c:pt idx="12">
                  <c:v>4.8442388304503137</c:v>
                </c:pt>
                <c:pt idx="13">
                  <c:v>14.019847432466026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FB-4DE6-BAF1-0139636E5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64512"/>
        <c:axId val="226462336"/>
      </c:scatterChart>
      <c:valAx>
        <c:axId val="22644185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60416"/>
        <c:crosses val="autoZero"/>
        <c:crossBetween val="midCat"/>
        <c:majorUnit val="5"/>
      </c:valAx>
      <c:valAx>
        <c:axId val="2264604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41856"/>
        <c:crosses val="autoZero"/>
        <c:crossBetween val="midCat"/>
      </c:valAx>
      <c:valAx>
        <c:axId val="2264623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64512"/>
        <c:crosses val="max"/>
        <c:crossBetween val="midCat"/>
        <c:majorUnit val="40"/>
      </c:valAx>
      <c:valAx>
        <c:axId val="2264645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462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A-47A1-A6BB-3B99C2DF176D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'54'!$K$3:$K$16</c:f>
              <c:numCache>
                <c:formatCode>0.0</c:formatCode>
                <c:ptCount val="14"/>
                <c:pt idx="0">
                  <c:v>43.147108303638291</c:v>
                </c:pt>
                <c:pt idx="1">
                  <c:v>37.463103693371167</c:v>
                </c:pt>
                <c:pt idx="2">
                  <c:v>32.645234784514457</c:v>
                </c:pt>
                <c:pt idx="3">
                  <c:v>24.017502477848797</c:v>
                </c:pt>
                <c:pt idx="4">
                  <c:v>32.278932170412247</c:v>
                </c:pt>
                <c:pt idx="5">
                  <c:v>27.461063261555541</c:v>
                </c:pt>
                <c:pt idx="6">
                  <c:v>23.35044125116605</c:v>
                </c:pt>
                <c:pt idx="7">
                  <c:v>16.284175778404705</c:v>
                </c:pt>
                <c:pt idx="8">
                  <c:v>7.5416742849684333</c:v>
                </c:pt>
                <c:pt idx="9">
                  <c:v>17.133220816594292</c:v>
                </c:pt>
                <c:pt idx="10">
                  <c:v>10.92164962774293</c:v>
                </c:pt>
                <c:pt idx="11">
                  <c:v>1.0284358005887917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2A-47A1-A6BB-3B99C2D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00992"/>
        <c:axId val="22650291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11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2A-47A1-A6BB-3B99C2DF176D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'54'!$M$3:$M$16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0.1455066175107278</c:v>
                </c:pt>
                <c:pt idx="10">
                  <c:v>0.5210950330913533</c:v>
                </c:pt>
                <c:pt idx="11">
                  <c:v>1.5220973918831298</c:v>
                </c:pt>
                <c:pt idx="12">
                  <c:v>3.7534702536761113</c:v>
                </c:pt>
                <c:pt idx="13">
                  <c:v>11.017522436053337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2A-47A1-A6BB-3B99C2D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11104"/>
        <c:axId val="226509184"/>
      </c:scatterChart>
      <c:valAx>
        <c:axId val="22650099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02912"/>
        <c:crosses val="autoZero"/>
        <c:crossBetween val="midCat"/>
        <c:majorUnit val="5"/>
      </c:valAx>
      <c:valAx>
        <c:axId val="22650291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00992"/>
        <c:crosses val="autoZero"/>
        <c:crossBetween val="midCat"/>
      </c:valAx>
      <c:valAx>
        <c:axId val="2265091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11104"/>
        <c:crosses val="max"/>
        <c:crossBetween val="midCat"/>
        <c:majorUnit val="40"/>
      </c:valAx>
      <c:valAx>
        <c:axId val="226511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509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'55'!$C$3:$C$16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BD-46E7-AEED-C0E7F9E9079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'55'!$G$3:$G$16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BD-46E7-AEED-C0E7F9E9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679040"/>
        <c:axId val="2243301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18</c:v>
                </c:pt>
                <c:pt idx="10">
                  <c:v>22</c:v>
                </c:pt>
                <c:pt idx="11">
                  <c:v>29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BD-46E7-AEED-C0E7F9E9079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'55'!$I$3:$I$16</c:f>
              <c:numCache>
                <c:formatCode>0.0</c:formatCode>
                <c:ptCount val="14"/>
                <c:pt idx="0">
                  <c:v>0.96514649674966368</c:v>
                </c:pt>
                <c:pt idx="1">
                  <c:v>0.96514649674966368</c:v>
                </c:pt>
                <c:pt idx="2">
                  <c:v>0.96514649674966368</c:v>
                </c:pt>
                <c:pt idx="3">
                  <c:v>1.2921476584837193</c:v>
                </c:pt>
                <c:pt idx="4">
                  <c:v>6.2814033592027814</c:v>
                </c:pt>
                <c:pt idx="5">
                  <c:v>6.2814033592027814</c:v>
                </c:pt>
                <c:pt idx="6">
                  <c:v>6.2814033592027814</c:v>
                </c:pt>
                <c:pt idx="7">
                  <c:v>7.7398216316991384</c:v>
                </c:pt>
                <c:pt idx="8">
                  <c:v>7.7398216316991384</c:v>
                </c:pt>
                <c:pt idx="9">
                  <c:v>18.782317983617023</c:v>
                </c:pt>
                <c:pt idx="10">
                  <c:v>22.377005698172724</c:v>
                </c:pt>
                <c:pt idx="11">
                  <c:v>28.094609812767185</c:v>
                </c:pt>
                <c:pt idx="12">
                  <c:v>33.004612030355545</c:v>
                </c:pt>
                <c:pt idx="13">
                  <c:v>36.230389983311937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BD-46E7-AEED-C0E7F9E9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42400"/>
        <c:axId val="224332032"/>
      </c:scatterChart>
      <c:valAx>
        <c:axId val="2266790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30112"/>
        <c:crosses val="autoZero"/>
        <c:crossBetween val="midCat"/>
        <c:majorUnit val="5"/>
      </c:valAx>
      <c:valAx>
        <c:axId val="2243301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679040"/>
        <c:crosses val="autoZero"/>
        <c:crossBetween val="midCat"/>
      </c:valAx>
      <c:valAx>
        <c:axId val="2243320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42400"/>
        <c:crosses val="max"/>
        <c:crossBetween val="midCat"/>
        <c:majorUnit val="40"/>
      </c:valAx>
      <c:valAx>
        <c:axId val="2243424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332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E9-41B7-A6FB-04093C9C17E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'55'!$K$3:$K$16</c:f>
              <c:numCache>
                <c:formatCode>0.0</c:formatCode>
                <c:ptCount val="14"/>
                <c:pt idx="0">
                  <c:v>42.047579869359396</c:v>
                </c:pt>
                <c:pt idx="1">
                  <c:v>34.363196105774023</c:v>
                </c:pt>
                <c:pt idx="2">
                  <c:v>28.445886129372969</c:v>
                </c:pt>
                <c:pt idx="3">
                  <c:v>19.521783778856694</c:v>
                </c:pt>
                <c:pt idx="4">
                  <c:v>31.363318432239911</c:v>
                </c:pt>
                <c:pt idx="5">
                  <c:v>25.44600845583885</c:v>
                </c:pt>
                <c:pt idx="6">
                  <c:v>20.815681547000917</c:v>
                </c:pt>
                <c:pt idx="7">
                  <c:v>13.934521642381174</c:v>
                </c:pt>
                <c:pt idx="8">
                  <c:v>6.5596565621899039</c:v>
                </c:pt>
                <c:pt idx="9">
                  <c:v>15.836150324127637</c:v>
                </c:pt>
                <c:pt idx="10">
                  <c:v>10.249336756401096</c:v>
                </c:pt>
                <c:pt idx="11">
                  <c:v>2.7944530265633034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E9-41B7-A6FB-04093C9C1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87072"/>
        <c:axId val="22438899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18</c:v>
                </c:pt>
                <c:pt idx="10">
                  <c:v>21</c:v>
                </c:pt>
                <c:pt idx="11">
                  <c:v>28</c:v>
                </c:pt>
                <c:pt idx="12">
                  <c:v>32</c:v>
                </c:pt>
                <c:pt idx="13">
                  <c:v>33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E9-41B7-A6FB-04093C9C17E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'55'!$M$3:$M$16</c:f>
              <c:numCache>
                <c:formatCode>0.0</c:formatCode>
                <c:ptCount val="14"/>
                <c:pt idx="0">
                  <c:v>3.8084072703204499</c:v>
                </c:pt>
                <c:pt idx="1">
                  <c:v>3.8084072703204499</c:v>
                </c:pt>
                <c:pt idx="2">
                  <c:v>3.8084072703204499</c:v>
                </c:pt>
                <c:pt idx="3">
                  <c:v>3.8995469689470341</c:v>
                </c:pt>
                <c:pt idx="4">
                  <c:v>6.3669839886778572</c:v>
                </c:pt>
                <c:pt idx="5">
                  <c:v>6.3669839886778572</c:v>
                </c:pt>
                <c:pt idx="6">
                  <c:v>6.3669839886778572</c:v>
                </c:pt>
                <c:pt idx="7">
                  <c:v>7.3763143816776999</c:v>
                </c:pt>
                <c:pt idx="8">
                  <c:v>7.3763143816776999</c:v>
                </c:pt>
                <c:pt idx="9">
                  <c:v>17.81607664221794</c:v>
                </c:pt>
                <c:pt idx="10">
                  <c:v>21.732315722643452</c:v>
                </c:pt>
                <c:pt idx="11">
                  <c:v>27.601232478469715</c:v>
                </c:pt>
                <c:pt idx="12">
                  <c:v>31.623886058493763</c:v>
                </c:pt>
                <c:pt idx="13">
                  <c:v>33.373404776395937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E9-41B7-A6FB-04093C9C1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93088"/>
        <c:axId val="224391168"/>
      </c:scatterChart>
      <c:valAx>
        <c:axId val="2243870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88992"/>
        <c:crosses val="autoZero"/>
        <c:crossBetween val="midCat"/>
        <c:majorUnit val="5"/>
      </c:valAx>
      <c:valAx>
        <c:axId val="22438899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87072"/>
        <c:crosses val="autoZero"/>
        <c:crossBetween val="midCat"/>
      </c:valAx>
      <c:valAx>
        <c:axId val="2243911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93088"/>
        <c:crosses val="max"/>
        <c:crossBetween val="midCat"/>
        <c:majorUnit val="40"/>
      </c:valAx>
      <c:valAx>
        <c:axId val="2243930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39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'56'!$C$3:$C$16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D5-4D3C-8D76-EEB3DFDA8051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'56'!$G$3:$G$16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D5-4D3C-8D76-EEB3DFDA8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54944"/>
        <c:axId val="2251612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'56'!$D$3:$D$16</c:f>
              <c:numCache>
                <c:formatCode>General</c:formatCode>
                <c:ptCount val="1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15</c:v>
                </c:pt>
                <c:pt idx="8">
                  <c:v>18</c:v>
                </c:pt>
                <c:pt idx="9">
                  <c:v>25</c:v>
                </c:pt>
                <c:pt idx="10">
                  <c:v>28</c:v>
                </c:pt>
                <c:pt idx="11">
                  <c:v>32</c:v>
                </c:pt>
                <c:pt idx="12">
                  <c:v>34</c:v>
                </c:pt>
                <c:pt idx="13">
                  <c:v>36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D5-4D3C-8D76-EEB3DFDA8051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'56'!$I$3:$I$16</c:f>
              <c:numCache>
                <c:formatCode>0.0</c:formatCode>
                <c:ptCount val="14"/>
                <c:pt idx="0">
                  <c:v>6.2939980594637737</c:v>
                </c:pt>
                <c:pt idx="1">
                  <c:v>6.2939980594637737</c:v>
                </c:pt>
                <c:pt idx="2">
                  <c:v>6.2939980594637737</c:v>
                </c:pt>
                <c:pt idx="3">
                  <c:v>6.8326734405867242</c:v>
                </c:pt>
                <c:pt idx="4">
                  <c:v>13.727649766894672</c:v>
                </c:pt>
                <c:pt idx="5">
                  <c:v>13.727649766894672</c:v>
                </c:pt>
                <c:pt idx="6">
                  <c:v>13.727649766894672</c:v>
                </c:pt>
                <c:pt idx="7">
                  <c:v>15.421706455094633</c:v>
                </c:pt>
                <c:pt idx="8">
                  <c:v>15.421706455094633</c:v>
                </c:pt>
                <c:pt idx="9">
                  <c:v>25.471494948236501</c:v>
                </c:pt>
                <c:pt idx="10">
                  <c:v>28.011691867130327</c:v>
                </c:pt>
                <c:pt idx="11">
                  <c:v>31.569360358316974</c:v>
                </c:pt>
                <c:pt idx="12">
                  <c:v>34.271135327187586</c:v>
                </c:pt>
                <c:pt idx="13">
                  <c:v>35.935468998119326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D5-4D3C-8D76-EEB3DFDA8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77600"/>
        <c:axId val="225163136"/>
      </c:scatterChart>
      <c:valAx>
        <c:axId val="2251549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61216"/>
        <c:crosses val="autoZero"/>
        <c:crossBetween val="midCat"/>
        <c:majorUnit val="5"/>
      </c:valAx>
      <c:valAx>
        <c:axId val="2251612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54944"/>
        <c:crosses val="autoZero"/>
        <c:crossBetween val="midCat"/>
      </c:valAx>
      <c:valAx>
        <c:axId val="2251631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77600"/>
        <c:crosses val="max"/>
        <c:crossBetween val="midCat"/>
        <c:majorUnit val="40"/>
      </c:valAx>
      <c:valAx>
        <c:axId val="225177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163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1-4E74-B3A1-4E5173BF194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'56'!$K$3:$K$16</c:f>
              <c:numCache>
                <c:formatCode>0.0</c:formatCode>
                <c:ptCount val="14"/>
                <c:pt idx="0">
                  <c:v>42.047579869359396</c:v>
                </c:pt>
                <c:pt idx="1">
                  <c:v>34.363196105774023</c:v>
                </c:pt>
                <c:pt idx="2">
                  <c:v>28.445886129372969</c:v>
                </c:pt>
                <c:pt idx="3">
                  <c:v>19.521783778856694</c:v>
                </c:pt>
                <c:pt idx="4">
                  <c:v>31.363318432239911</c:v>
                </c:pt>
                <c:pt idx="5">
                  <c:v>25.44600845583885</c:v>
                </c:pt>
                <c:pt idx="6">
                  <c:v>20.815681547000917</c:v>
                </c:pt>
                <c:pt idx="7">
                  <c:v>13.934521642381174</c:v>
                </c:pt>
                <c:pt idx="8">
                  <c:v>6.5596565621899039</c:v>
                </c:pt>
                <c:pt idx="9">
                  <c:v>15.836150324127637</c:v>
                </c:pt>
                <c:pt idx="10">
                  <c:v>10.249336756401096</c:v>
                </c:pt>
                <c:pt idx="11">
                  <c:v>2.7944530265633034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1-4E74-B3A1-4E5173BF1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05632"/>
        <c:axId val="2252160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23</c:v>
                </c:pt>
                <c:pt idx="10">
                  <c:v>25</c:v>
                </c:pt>
                <c:pt idx="11">
                  <c:v>30</c:v>
                </c:pt>
                <c:pt idx="12">
                  <c:v>32</c:v>
                </c:pt>
                <c:pt idx="13">
                  <c:v>33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71-4E74-B3A1-4E5173BF194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'56'!$M$3:$M$16</c:f>
              <c:numCache>
                <c:formatCode>0.0</c:formatCode>
                <c:ptCount val="14"/>
                <c:pt idx="0">
                  <c:v>3.680423893696942</c:v>
                </c:pt>
                <c:pt idx="1">
                  <c:v>3.680423893696942</c:v>
                </c:pt>
                <c:pt idx="2">
                  <c:v>3.680423893696942</c:v>
                </c:pt>
                <c:pt idx="3">
                  <c:v>4.9754753363217059</c:v>
                </c:pt>
                <c:pt idx="4">
                  <c:v>14.441473775976725</c:v>
                </c:pt>
                <c:pt idx="5">
                  <c:v>14.441473775976725</c:v>
                </c:pt>
                <c:pt idx="6">
                  <c:v>14.441473775976725</c:v>
                </c:pt>
                <c:pt idx="7">
                  <c:v>16.036589354790152</c:v>
                </c:pt>
                <c:pt idx="8">
                  <c:v>16.036589354790152</c:v>
                </c:pt>
                <c:pt idx="9">
                  <c:v>23.964517898390461</c:v>
                </c:pt>
                <c:pt idx="10">
                  <c:v>25.877643220565478</c:v>
                </c:pt>
                <c:pt idx="11">
                  <c:v>28.75946026572009</c:v>
                </c:pt>
                <c:pt idx="12">
                  <c:v>31.395985501805082</c:v>
                </c:pt>
                <c:pt idx="13">
                  <c:v>33.682181100004378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71-4E74-B3A1-4E5173BF1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36480"/>
        <c:axId val="225217920"/>
      </c:scatterChart>
      <c:valAx>
        <c:axId val="22520563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16000"/>
        <c:crosses val="autoZero"/>
        <c:crossBetween val="midCat"/>
        <c:majorUnit val="5"/>
      </c:valAx>
      <c:valAx>
        <c:axId val="2252160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05632"/>
        <c:crosses val="autoZero"/>
        <c:crossBetween val="midCat"/>
      </c:valAx>
      <c:valAx>
        <c:axId val="225217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36480"/>
        <c:crosses val="max"/>
        <c:crossBetween val="midCat"/>
        <c:majorUnit val="40"/>
      </c:valAx>
      <c:valAx>
        <c:axId val="225236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217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'57'!$C$3:$C$16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8</c:v>
                </c:pt>
                <c:pt idx="4">
                  <c:v>15</c:v>
                </c:pt>
                <c:pt idx="5">
                  <c:v>11</c:v>
                </c:pt>
                <c:pt idx="6">
                  <c:v>8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83-4C83-AABF-AB3C34B7DC6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'57'!$G$3:$G$16</c:f>
              <c:numCache>
                <c:formatCode>0.0</c:formatCode>
                <c:ptCount val="14"/>
                <c:pt idx="0">
                  <c:v>23.641035690318628</c:v>
                </c:pt>
                <c:pt idx="1">
                  <c:v>18.857894884036259</c:v>
                </c:pt>
                <c:pt idx="2">
                  <c:v>14.902285553195046</c:v>
                </c:pt>
                <c:pt idx="3">
                  <c:v>8.1546284715799295</c:v>
                </c:pt>
                <c:pt idx="4">
                  <c:v>15.405769163202027</c:v>
                </c:pt>
                <c:pt idx="5">
                  <c:v>11.450159832360814</c:v>
                </c:pt>
                <c:pt idx="6">
                  <c:v>8.150586403399199</c:v>
                </c:pt>
                <c:pt idx="7">
                  <c:v>2.7113434787059099</c:v>
                </c:pt>
                <c:pt idx="8">
                  <c:v>0</c:v>
                </c:pt>
                <c:pt idx="9">
                  <c:v>3.6783512707323034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83-4C83-AABF-AB3C34B7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29824"/>
        <c:axId val="2268317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'57'!$D$3:$D$16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26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83-4C83-AABF-AB3C34B7DC6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'57'!$I$3:$I$16</c:f>
              <c:numCache>
                <c:formatCode>0.0</c:formatCode>
                <c:ptCount val="14"/>
                <c:pt idx="0">
                  <c:v>1.0103250676979361</c:v>
                </c:pt>
                <c:pt idx="1">
                  <c:v>1.0103250676979361</c:v>
                </c:pt>
                <c:pt idx="2">
                  <c:v>1.0103250676979361</c:v>
                </c:pt>
                <c:pt idx="3">
                  <c:v>1.0219564790993616</c:v>
                </c:pt>
                <c:pt idx="4">
                  <c:v>1.3021636185641574</c:v>
                </c:pt>
                <c:pt idx="5">
                  <c:v>1.3021636185641574</c:v>
                </c:pt>
                <c:pt idx="6">
                  <c:v>1.3021636185641574</c:v>
                </c:pt>
                <c:pt idx="7">
                  <c:v>1.418321358146486</c:v>
                </c:pt>
                <c:pt idx="8">
                  <c:v>1.418321358146486</c:v>
                </c:pt>
                <c:pt idx="9">
                  <c:v>3.1191413596564197</c:v>
                </c:pt>
                <c:pt idx="10">
                  <c:v>4.2739328608639289</c:v>
                </c:pt>
                <c:pt idx="11">
                  <c:v>7.7507046359506404</c:v>
                </c:pt>
                <c:pt idx="12">
                  <c:v>15.069049256452271</c:v>
                </c:pt>
                <c:pt idx="13">
                  <c:v>25.990967092417733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83-4C83-AABF-AB3C34B7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44032"/>
        <c:axId val="226842112"/>
      </c:scatterChart>
      <c:valAx>
        <c:axId val="2268298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31744"/>
        <c:crosses val="autoZero"/>
        <c:crossBetween val="midCat"/>
        <c:majorUnit val="5"/>
      </c:valAx>
      <c:valAx>
        <c:axId val="2268317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29824"/>
        <c:crosses val="autoZero"/>
        <c:crossBetween val="midCat"/>
      </c:valAx>
      <c:valAx>
        <c:axId val="2268421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44032"/>
        <c:crosses val="max"/>
        <c:crossBetween val="midCat"/>
        <c:majorUnit val="40"/>
      </c:valAx>
      <c:valAx>
        <c:axId val="2268440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842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52-4A0E-AFB9-9F94E32DF0F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'57'!$K$3:$K$16</c:f>
              <c:numCache>
                <c:formatCode>0.0</c:formatCode>
                <c:ptCount val="14"/>
                <c:pt idx="0">
                  <c:v>42.949810290198386</c:v>
                </c:pt>
                <c:pt idx="1">
                  <c:v>38.215323110453255</c:v>
                </c:pt>
                <c:pt idx="2">
                  <c:v>33.953696881810686</c:v>
                </c:pt>
                <c:pt idx="3">
                  <c:v>25.186595913555806</c:v>
                </c:pt>
                <c:pt idx="4">
                  <c:v>30.098059698253721</c:v>
                </c:pt>
                <c:pt idx="5">
                  <c:v>25.836433469611151</c:v>
                </c:pt>
                <c:pt idx="6">
                  <c:v>21.990077751999053</c:v>
                </c:pt>
                <c:pt idx="7">
                  <c:v>14.495469574364883</c:v>
                </c:pt>
                <c:pt idx="8">
                  <c:v>4.4361098451082199</c:v>
                </c:pt>
                <c:pt idx="9">
                  <c:v>13.56019694604197</c:v>
                </c:pt>
                <c:pt idx="10">
                  <c:v>6.4822554968486727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52-4A0E-AFB9-9F94E32DF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88704"/>
        <c:axId val="2269031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23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52-4A0E-AFB9-9F94E32DF0F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'57'!$M$3:$M$16</c:f>
              <c:numCache>
                <c:formatCode>0.0</c:formatCode>
                <c:ptCount val="14"/>
                <c:pt idx="0">
                  <c:v>2.1654325715849139E-2</c:v>
                </c:pt>
                <c:pt idx="1">
                  <c:v>2.1654325715849139E-2</c:v>
                </c:pt>
                <c:pt idx="2">
                  <c:v>2.1654325715849139E-2</c:v>
                </c:pt>
                <c:pt idx="3">
                  <c:v>2.7156523674734978E-2</c:v>
                </c:pt>
                <c:pt idx="4">
                  <c:v>0.16665044610690133</c:v>
                </c:pt>
                <c:pt idx="5">
                  <c:v>0.16665044610690133</c:v>
                </c:pt>
                <c:pt idx="6">
                  <c:v>0.16665044610690133</c:v>
                </c:pt>
                <c:pt idx="7">
                  <c:v>0.22625262836316171</c:v>
                </c:pt>
                <c:pt idx="8">
                  <c:v>0.22625262836316171</c:v>
                </c:pt>
                <c:pt idx="9">
                  <c:v>1.1546990549171314</c:v>
                </c:pt>
                <c:pt idx="10">
                  <c:v>1.8313595784837391</c:v>
                </c:pt>
                <c:pt idx="11">
                  <c:v>4.078893692925682</c:v>
                </c:pt>
                <c:pt idx="12">
                  <c:v>9.9804669901017959</c:v>
                </c:pt>
                <c:pt idx="13">
                  <c:v>23.001842708954012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A52-4A0E-AFB9-9F94E32DF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11360"/>
        <c:axId val="226905088"/>
      </c:scatterChart>
      <c:valAx>
        <c:axId val="22688870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03168"/>
        <c:crosses val="autoZero"/>
        <c:crossBetween val="midCat"/>
        <c:majorUnit val="5"/>
      </c:valAx>
      <c:valAx>
        <c:axId val="2269031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88704"/>
        <c:crosses val="autoZero"/>
        <c:crossBetween val="midCat"/>
      </c:valAx>
      <c:valAx>
        <c:axId val="2269050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11360"/>
        <c:crosses val="max"/>
        <c:crossBetween val="midCat"/>
        <c:majorUnit val="40"/>
      </c:valAx>
      <c:valAx>
        <c:axId val="2269113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90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'58'!$C$3:$C$16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2-4292-88B3-94716445CBE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'58'!$G$3:$G$16</c:f>
              <c:numCache>
                <c:formatCode>0.0</c:formatCode>
                <c:ptCount val="14"/>
                <c:pt idx="0">
                  <c:v>21.183819034917889</c:v>
                </c:pt>
                <c:pt idx="1">
                  <c:v>17.213485953639825</c:v>
                </c:pt>
                <c:pt idx="2">
                  <c:v>13.864383277216923</c:v>
                </c:pt>
                <c:pt idx="3">
                  <c:v>7.9256145674459866</c:v>
                </c:pt>
                <c:pt idx="4">
                  <c:v>13.758293951993309</c:v>
                </c:pt>
                <c:pt idx="5">
                  <c:v>10.409191275570407</c:v>
                </c:pt>
                <c:pt idx="6">
                  <c:v>7.5644169795780094</c:v>
                </c:pt>
                <c:pt idx="7">
                  <c:v>2.7158114915686262</c:v>
                </c:pt>
                <c:pt idx="8">
                  <c:v>0</c:v>
                </c:pt>
                <c:pt idx="9">
                  <c:v>3.3599339024552357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C2-4292-88B3-94716445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43840"/>
        <c:axId val="22744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17</c:v>
                </c:pt>
                <c:pt idx="12">
                  <c:v>22</c:v>
                </c:pt>
                <c:pt idx="13">
                  <c:v>27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C2-4292-88B3-94716445CBE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'58'!$I$3:$I$16</c:f>
              <c:numCache>
                <c:formatCode>0.0</c:formatCode>
                <c:ptCount val="14"/>
                <c:pt idx="0">
                  <c:v>2.065463981778719</c:v>
                </c:pt>
                <c:pt idx="1">
                  <c:v>2.065463981778719</c:v>
                </c:pt>
                <c:pt idx="2">
                  <c:v>2.065463981778719</c:v>
                </c:pt>
                <c:pt idx="3">
                  <c:v>2.1843572845748183</c:v>
                </c:pt>
                <c:pt idx="4">
                  <c:v>4.0031432404511715</c:v>
                </c:pt>
                <c:pt idx="5">
                  <c:v>4.0031432404511715</c:v>
                </c:pt>
                <c:pt idx="6">
                  <c:v>4.0031432404511715</c:v>
                </c:pt>
                <c:pt idx="7">
                  <c:v>4.5668592660522815</c:v>
                </c:pt>
                <c:pt idx="8">
                  <c:v>4.5668592660522815</c:v>
                </c:pt>
                <c:pt idx="9">
                  <c:v>9.7856942429950369</c:v>
                </c:pt>
                <c:pt idx="10">
                  <c:v>12.036031229563596</c:v>
                </c:pt>
                <c:pt idx="11">
                  <c:v>16.576657267136838</c:v>
                </c:pt>
                <c:pt idx="12">
                  <c:v>22.019607079828003</c:v>
                </c:pt>
                <c:pt idx="13">
                  <c:v>27.058115700656401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C2-4292-88B3-94716445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58048"/>
        <c:axId val="227456128"/>
      </c:scatterChart>
      <c:valAx>
        <c:axId val="2274438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45760"/>
        <c:crosses val="autoZero"/>
        <c:crossBetween val="midCat"/>
        <c:majorUnit val="5"/>
      </c:valAx>
      <c:valAx>
        <c:axId val="22744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43840"/>
        <c:crosses val="autoZero"/>
        <c:crossBetween val="midCat"/>
      </c:valAx>
      <c:valAx>
        <c:axId val="2274561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58048"/>
        <c:crosses val="max"/>
        <c:crossBetween val="midCat"/>
        <c:majorUnit val="40"/>
      </c:valAx>
      <c:valAx>
        <c:axId val="2274580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456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0E-4E17-86D4-7798D266B97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'58'!$K$3:$K$16</c:f>
              <c:numCache>
                <c:formatCode>0.0</c:formatCode>
                <c:ptCount val="14"/>
                <c:pt idx="0">
                  <c:v>41.124250088284164</c:v>
                </c:pt>
                <c:pt idx="1">
                  <c:v>36.335051238802059</c:v>
                </c:pt>
                <c:pt idx="2">
                  <c:v>32.072452858366681</c:v>
                </c:pt>
                <c:pt idx="3">
                  <c:v>23.551468916378958</c:v>
                </c:pt>
                <c:pt idx="4">
                  <c:v>29.093444571906524</c:v>
                </c:pt>
                <c:pt idx="5">
                  <c:v>24.830846191471146</c:v>
                </c:pt>
                <c:pt idx="6">
                  <c:v>21.024414532889281</c:v>
                </c:pt>
                <c:pt idx="7">
                  <c:v>13.803856490541911</c:v>
                </c:pt>
                <c:pt idx="8">
                  <c:v>4.2438076003200464</c:v>
                </c:pt>
                <c:pt idx="9">
                  <c:v>13.349561496700325</c:v>
                </c:pt>
                <c:pt idx="10">
                  <c:v>6.6383696864451736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0E-4E17-86D4-7798D266B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515008"/>
        <c:axId val="227521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0E-4E17-86D4-7798D266B97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'58'!$M$3:$M$16</c:f>
              <c:numCache>
                <c:formatCode>0.0</c:formatCode>
                <c:ptCount val="14"/>
                <c:pt idx="0">
                  <c:v>2.6505483973579209</c:v>
                </c:pt>
                <c:pt idx="1">
                  <c:v>2.6505483973579209</c:v>
                </c:pt>
                <c:pt idx="2">
                  <c:v>2.6505483973579209</c:v>
                </c:pt>
                <c:pt idx="3">
                  <c:v>2.7230505655961967</c:v>
                </c:pt>
                <c:pt idx="4">
                  <c:v>4.0148912212314158</c:v>
                </c:pt>
                <c:pt idx="5">
                  <c:v>4.0148912212314158</c:v>
                </c:pt>
                <c:pt idx="6">
                  <c:v>4.0148912212314158</c:v>
                </c:pt>
                <c:pt idx="7">
                  <c:v>4.4558417120129992</c:v>
                </c:pt>
                <c:pt idx="8">
                  <c:v>4.4558417120129992</c:v>
                </c:pt>
                <c:pt idx="9">
                  <c:v>9.025937381917009</c:v>
                </c:pt>
                <c:pt idx="10">
                  <c:v>11.178788531316364</c:v>
                </c:pt>
                <c:pt idx="11">
                  <c:v>15.701413807974102</c:v>
                </c:pt>
                <c:pt idx="12">
                  <c:v>21.189278446304392</c:v>
                </c:pt>
                <c:pt idx="13">
                  <c:v>25.948226952942687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0E-4E17-86D4-7798D266B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529472"/>
        <c:axId val="227523200"/>
      </c:scatterChart>
      <c:valAx>
        <c:axId val="2275150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21280"/>
        <c:crosses val="autoZero"/>
        <c:crossBetween val="midCat"/>
        <c:majorUnit val="5"/>
      </c:valAx>
      <c:valAx>
        <c:axId val="227521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15008"/>
        <c:crosses val="autoZero"/>
        <c:crossBetween val="midCat"/>
      </c:valAx>
      <c:valAx>
        <c:axId val="227523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29472"/>
        <c:crosses val="max"/>
        <c:crossBetween val="midCat"/>
        <c:majorUnit val="40"/>
      </c:valAx>
      <c:valAx>
        <c:axId val="2275294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523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'59'!$C$3:$C$16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C9-4894-9F74-5FAF77B3997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'59'!$G$3:$G$16</c:f>
              <c:numCache>
                <c:formatCode>0.0</c:formatCode>
                <c:ptCount val="14"/>
                <c:pt idx="0">
                  <c:v>24.696008282218497</c:v>
                </c:pt>
                <c:pt idx="1">
                  <c:v>20.386114547587294</c:v>
                </c:pt>
                <c:pt idx="2">
                  <c:v>16.746411766342586</c:v>
                </c:pt>
                <c:pt idx="3">
                  <c:v>10.27735136800759</c:v>
                </c:pt>
                <c:pt idx="4">
                  <c:v>16.593617014891525</c:v>
                </c:pt>
                <c:pt idx="5">
                  <c:v>12.953914233646817</c:v>
                </c:pt>
                <c:pt idx="6">
                  <c:v>9.8590373685278294</c:v>
                </c:pt>
                <c:pt idx="7">
                  <c:v>4.5735343088967113</c:v>
                </c:pt>
                <c:pt idx="8">
                  <c:v>0</c:v>
                </c:pt>
                <c:pt idx="9">
                  <c:v>5.2601424726993962</c:v>
                </c:pt>
                <c:pt idx="10">
                  <c:v>0.63063796727177746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C9-4894-9F74-5FAF77B39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89952"/>
        <c:axId val="2249918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25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C9-4894-9F74-5FAF77B3997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'59'!$I$3:$I$16</c:f>
              <c:numCache>
                <c:formatCode>0.0</c:formatCode>
                <c:ptCount val="14"/>
                <c:pt idx="0">
                  <c:v>1.0638101442801475</c:v>
                </c:pt>
                <c:pt idx="1">
                  <c:v>1.0638101442801475</c:v>
                </c:pt>
                <c:pt idx="2">
                  <c:v>1.0638101442801475</c:v>
                </c:pt>
                <c:pt idx="3">
                  <c:v>1.192527168108763</c:v>
                </c:pt>
                <c:pt idx="4">
                  <c:v>3.0176023605497173</c:v>
                </c:pt>
                <c:pt idx="5">
                  <c:v>3.0176023605497173</c:v>
                </c:pt>
                <c:pt idx="6">
                  <c:v>3.0176023605497173</c:v>
                </c:pt>
                <c:pt idx="7">
                  <c:v>3.5586175354434806</c:v>
                </c:pt>
                <c:pt idx="8">
                  <c:v>3.5586175354434806</c:v>
                </c:pt>
                <c:pt idx="9">
                  <c:v>8.3950143787493463</c:v>
                </c:pt>
                <c:pt idx="10">
                  <c:v>10.45064150172024</c:v>
                </c:pt>
                <c:pt idx="11">
                  <c:v>14.637489510233815</c:v>
                </c:pt>
                <c:pt idx="12">
                  <c:v>19.854902040074744</c:v>
                </c:pt>
                <c:pt idx="13">
                  <c:v>25.107843746598054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C9-4894-9F74-5FAF77B39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95968"/>
        <c:axId val="224994048"/>
      </c:scatterChart>
      <c:valAx>
        <c:axId val="2249899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91872"/>
        <c:crosses val="autoZero"/>
        <c:crossBetween val="midCat"/>
        <c:majorUnit val="5"/>
      </c:valAx>
      <c:valAx>
        <c:axId val="2249918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89952"/>
        <c:crosses val="autoZero"/>
        <c:crossBetween val="midCat"/>
      </c:valAx>
      <c:valAx>
        <c:axId val="2249940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95968"/>
        <c:crosses val="max"/>
        <c:crossBetween val="midCat"/>
        <c:majorUnit val="40"/>
      </c:valAx>
      <c:valAx>
        <c:axId val="2249959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994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21-4CE7-B310-D364FD9D84E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'59'!$K$3:$K$16</c:f>
              <c:numCache>
                <c:formatCode>0.0</c:formatCode>
                <c:ptCount val="14"/>
                <c:pt idx="0">
                  <c:v>43.140435180788018</c:v>
                </c:pt>
                <c:pt idx="1">
                  <c:v>38.362501703585053</c:v>
                </c:pt>
                <c:pt idx="2">
                  <c:v>34.107538529719022</c:v>
                </c:pt>
                <c:pt idx="3">
                  <c:v>25.58991472849452</c:v>
                </c:pt>
                <c:pt idx="4">
                  <c:v>31.093113333749756</c:v>
                </c:pt>
                <c:pt idx="5">
                  <c:v>26.838150159883732</c:v>
                </c:pt>
                <c:pt idx="6">
                  <c:v>23.03651893703497</c:v>
                </c:pt>
                <c:pt idx="7">
                  <c:v>15.815729810612495</c:v>
                </c:pt>
                <c:pt idx="8">
                  <c:v>6.2486158685003375</c:v>
                </c:pt>
                <c:pt idx="9">
                  <c:v>15.34071480357153</c:v>
                </c:pt>
                <c:pt idx="10">
                  <c:v>8.6242043429704083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21-4CE7-B310-D364FD9D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18432"/>
        <c:axId val="2280288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21-4CE7-B310-D364FD9D84E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'59'!$M$3:$M$16</c:f>
              <c:numCache>
                <c:formatCode>0.0</c:formatCode>
                <c:ptCount val="14"/>
                <c:pt idx="0">
                  <c:v>2.6505414605685016</c:v>
                </c:pt>
                <c:pt idx="1">
                  <c:v>2.6505414605685016</c:v>
                </c:pt>
                <c:pt idx="2">
                  <c:v>2.6505414605685016</c:v>
                </c:pt>
                <c:pt idx="3">
                  <c:v>2.7230440337839688</c:v>
                </c:pt>
                <c:pt idx="4">
                  <c:v>4.0148886615852524</c:v>
                </c:pt>
                <c:pt idx="5">
                  <c:v>4.0148886615852524</c:v>
                </c:pt>
                <c:pt idx="6">
                  <c:v>4.0148886615852524</c:v>
                </c:pt>
                <c:pt idx="7">
                  <c:v>4.4558398635075145</c:v>
                </c:pt>
                <c:pt idx="8">
                  <c:v>4.4558398635075145</c:v>
                </c:pt>
                <c:pt idx="9">
                  <c:v>9.0259360047682513</c:v>
                </c:pt>
                <c:pt idx="10">
                  <c:v>11.178785401689975</c:v>
                </c:pt>
                <c:pt idx="11">
                  <c:v>15.70140651921025</c:v>
                </c:pt>
                <c:pt idx="12">
                  <c:v>21.189270012814251</c:v>
                </c:pt>
                <c:pt idx="13">
                  <c:v>25.948227600390911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21-4CE7-B310-D364FD9D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36992"/>
        <c:axId val="228030720"/>
      </c:scatterChart>
      <c:valAx>
        <c:axId val="22801843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8800"/>
        <c:crosses val="autoZero"/>
        <c:crossBetween val="midCat"/>
        <c:majorUnit val="5"/>
      </c:valAx>
      <c:valAx>
        <c:axId val="2280288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18432"/>
        <c:crosses val="autoZero"/>
        <c:crossBetween val="midCat"/>
      </c:valAx>
      <c:valAx>
        <c:axId val="2280307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36992"/>
        <c:crosses val="max"/>
        <c:crossBetween val="midCat"/>
        <c:majorUnit val="40"/>
      </c:valAx>
      <c:valAx>
        <c:axId val="2280369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30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'60'!$C$3:$C$16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D-4D12-9AB6-57E8A87C071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'60'!$G$3:$G$16</c:f>
              <c:numCache>
                <c:formatCode>0.0</c:formatCode>
                <c:ptCount val="14"/>
                <c:pt idx="0">
                  <c:v>21.182013279459113</c:v>
                </c:pt>
                <c:pt idx="1">
                  <c:v>17.214476525594542</c:v>
                </c:pt>
                <c:pt idx="2">
                  <c:v>13.86694955502697</c:v>
                </c:pt>
                <c:pt idx="3">
                  <c:v>7.9281685207830961</c:v>
                </c:pt>
                <c:pt idx="4">
                  <c:v>13.753906771546845</c:v>
                </c:pt>
                <c:pt idx="5">
                  <c:v>10.40637980097927</c:v>
                </c:pt>
                <c:pt idx="6">
                  <c:v>7.5623318578808743</c:v>
                </c:pt>
                <c:pt idx="7">
                  <c:v>2.7129769272074817</c:v>
                </c:pt>
                <c:pt idx="8">
                  <c:v>0</c:v>
                </c:pt>
                <c:pt idx="9">
                  <c:v>3.3543023638598584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BD-4D12-9AB6-57E8A87C0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99584"/>
        <c:axId val="2261015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'60'!$D$3:$D$16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17</c:v>
                </c:pt>
                <c:pt idx="12">
                  <c:v>23</c:v>
                </c:pt>
                <c:pt idx="13">
                  <c:v>28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BD-4D12-9AB6-57E8A87C071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'60'!$I$3:$I$16</c:f>
              <c:numCache>
                <c:formatCode>0.0</c:formatCode>
                <c:ptCount val="14"/>
                <c:pt idx="0">
                  <c:v>2.113679661345421</c:v>
                </c:pt>
                <c:pt idx="1">
                  <c:v>2.113679661345421</c:v>
                </c:pt>
                <c:pt idx="2">
                  <c:v>2.113679661345421</c:v>
                </c:pt>
                <c:pt idx="3">
                  <c:v>2.223506735156163</c:v>
                </c:pt>
                <c:pt idx="4">
                  <c:v>3.9570072374398051</c:v>
                </c:pt>
                <c:pt idx="5">
                  <c:v>3.9570072374398051</c:v>
                </c:pt>
                <c:pt idx="6">
                  <c:v>3.9570072374398051</c:v>
                </c:pt>
                <c:pt idx="7">
                  <c:v>4.5062830717893814</c:v>
                </c:pt>
                <c:pt idx="8">
                  <c:v>4.5062830717893814</c:v>
                </c:pt>
                <c:pt idx="9">
                  <c:v>9.7481399417737418</c:v>
                </c:pt>
                <c:pt idx="10">
                  <c:v>12.074667287608534</c:v>
                </c:pt>
                <c:pt idx="11">
                  <c:v>16.859158427615007</c:v>
                </c:pt>
                <c:pt idx="12">
                  <c:v>22.708855246566102</c:v>
                </c:pt>
                <c:pt idx="13">
                  <c:v>28.160839714602695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DBD-4D12-9AB6-57E8A87C0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05600"/>
        <c:axId val="226103680"/>
      </c:scatterChart>
      <c:valAx>
        <c:axId val="2260995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01504"/>
        <c:crosses val="autoZero"/>
        <c:crossBetween val="midCat"/>
        <c:majorUnit val="5"/>
      </c:valAx>
      <c:valAx>
        <c:axId val="2261015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99584"/>
        <c:crosses val="autoZero"/>
        <c:crossBetween val="midCat"/>
      </c:valAx>
      <c:valAx>
        <c:axId val="226103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05600"/>
        <c:crosses val="max"/>
        <c:crossBetween val="midCat"/>
        <c:majorUnit val="40"/>
      </c:valAx>
      <c:valAx>
        <c:axId val="226105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103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70-4360-881E-15509A2AB5E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'60'!$K$3:$K$16</c:f>
              <c:numCache>
                <c:formatCode>0.0</c:formatCode>
                <c:ptCount val="14"/>
                <c:pt idx="0">
                  <c:v>41.134598027528057</c:v>
                </c:pt>
                <c:pt idx="1">
                  <c:v>36.34244427446211</c:v>
                </c:pt>
                <c:pt idx="2">
                  <c:v>32.077456599208276</c:v>
                </c:pt>
                <c:pt idx="3">
                  <c:v>23.552891494179377</c:v>
                </c:pt>
                <c:pt idx="4">
                  <c:v>29.100862693993079</c:v>
                </c:pt>
                <c:pt idx="5">
                  <c:v>24.835875018739252</c:v>
                </c:pt>
                <c:pt idx="6">
                  <c:v>21.027512683717902</c:v>
                </c:pt>
                <c:pt idx="7">
                  <c:v>13.804228763011984</c:v>
                </c:pt>
                <c:pt idx="8">
                  <c:v>4.2412505226398309</c:v>
                </c:pt>
                <c:pt idx="9">
                  <c:v>13.351832695510289</c:v>
                </c:pt>
                <c:pt idx="10">
                  <c:v>6.6386182839179426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70-4360-881E-15509A2AB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46176"/>
        <c:axId val="228065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23</c:v>
                </c:pt>
                <c:pt idx="13">
                  <c:v>26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70-4360-881E-15509A2AB5E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'60'!$M$3:$M$16</c:f>
              <c:numCache>
                <c:formatCode>0.0</c:formatCode>
                <c:ptCount val="14"/>
                <c:pt idx="0">
                  <c:v>3.1350079329853062</c:v>
                </c:pt>
                <c:pt idx="1">
                  <c:v>3.1350079329853062</c:v>
                </c:pt>
                <c:pt idx="2">
                  <c:v>3.1350079329853062</c:v>
                </c:pt>
                <c:pt idx="3">
                  <c:v>3.1712514937722167</c:v>
                </c:pt>
                <c:pt idx="4">
                  <c:v>4.0650013605342581</c:v>
                </c:pt>
                <c:pt idx="5">
                  <c:v>4.0650013605342581</c:v>
                </c:pt>
                <c:pt idx="6">
                  <c:v>4.0650013605342581</c:v>
                </c:pt>
                <c:pt idx="7">
                  <c:v>4.430446286600068</c:v>
                </c:pt>
                <c:pt idx="8">
                  <c:v>4.430446286600068</c:v>
                </c:pt>
                <c:pt idx="9">
                  <c:v>9.0592945293588798</c:v>
                </c:pt>
                <c:pt idx="10">
                  <c:v>11.515119618515648</c:v>
                </c:pt>
                <c:pt idx="11">
                  <c:v>16.730183760120838</c:v>
                </c:pt>
                <c:pt idx="12">
                  <c:v>22.442133156727003</c:v>
                </c:pt>
                <c:pt idx="13">
                  <c:v>26.197361753468176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70-4360-881E-15509A2AB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81664"/>
        <c:axId val="228067200"/>
      </c:scatterChart>
      <c:valAx>
        <c:axId val="2261461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65280"/>
        <c:crosses val="autoZero"/>
        <c:crossBetween val="midCat"/>
        <c:majorUnit val="5"/>
      </c:valAx>
      <c:valAx>
        <c:axId val="228065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46176"/>
        <c:crosses val="autoZero"/>
        <c:crossBetween val="midCat"/>
      </c:valAx>
      <c:valAx>
        <c:axId val="228067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81664"/>
        <c:crosses val="max"/>
        <c:crossBetween val="midCat"/>
        <c:majorUnit val="40"/>
      </c:valAx>
      <c:valAx>
        <c:axId val="2280816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67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16-4A1C-B275-4C03DF1EBD0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'61'!$G$3:$G$16</c:f>
              <c:numCache>
                <c:formatCode>0.0</c:formatCode>
                <c:ptCount val="14"/>
                <c:pt idx="0">
                  <c:v>24.697129018746907</c:v>
                </c:pt>
                <c:pt idx="1">
                  <c:v>20.390767433758228</c:v>
                </c:pt>
                <c:pt idx="2">
                  <c:v>16.753181418193371</c:v>
                </c:pt>
                <c:pt idx="3">
                  <c:v>10.284760010688455</c:v>
                </c:pt>
                <c:pt idx="4">
                  <c:v>16.592629382511959</c:v>
                </c:pt>
                <c:pt idx="5">
                  <c:v>12.955043366947102</c:v>
                </c:pt>
                <c:pt idx="6">
                  <c:v>9.8612883323879572</c:v>
                </c:pt>
                <c:pt idx="7">
                  <c:v>4.5754856363897396</c:v>
                </c:pt>
                <c:pt idx="8">
                  <c:v>0</c:v>
                </c:pt>
                <c:pt idx="9">
                  <c:v>5.2588738792496024</c:v>
                </c:pt>
                <c:pt idx="10">
                  <c:v>0.62803922654966016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16-4A1C-B275-4C03DF1EB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32480"/>
        <c:axId val="2273344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16-4A1C-B275-4C03DF1EBD0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'61'!$I$3:$I$16</c:f>
              <c:numCache>
                <c:formatCode>0.0</c:formatCode>
                <c:ptCount val="14"/>
                <c:pt idx="0">
                  <c:v>1.1569517515976995</c:v>
                </c:pt>
                <c:pt idx="1">
                  <c:v>1.1569517515976995</c:v>
                </c:pt>
                <c:pt idx="2">
                  <c:v>1.1569517515976995</c:v>
                </c:pt>
                <c:pt idx="3">
                  <c:v>1.2628644775415867</c:v>
                </c:pt>
                <c:pt idx="4">
                  <c:v>2.9231023327782406</c:v>
                </c:pt>
                <c:pt idx="5">
                  <c:v>2.9231023327782406</c:v>
                </c:pt>
                <c:pt idx="6">
                  <c:v>2.9231023327782406</c:v>
                </c:pt>
                <c:pt idx="7">
                  <c:v>3.4462658730456157</c:v>
                </c:pt>
                <c:pt idx="8">
                  <c:v>3.4462658730456157</c:v>
                </c:pt>
                <c:pt idx="9">
                  <c:v>8.3919083999733974</c:v>
                </c:pt>
                <c:pt idx="10">
                  <c:v>10.564197604942544</c:v>
                </c:pt>
                <c:pt idx="11">
                  <c:v>14.994414799292873</c:v>
                </c:pt>
                <c:pt idx="12">
                  <c:v>20.35236059982978</c:v>
                </c:pt>
                <c:pt idx="13">
                  <c:v>25.301471517215873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016-4A1C-B275-4C03DF1EB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55296"/>
        <c:axId val="228053376"/>
      </c:scatterChart>
      <c:valAx>
        <c:axId val="2273324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34400"/>
        <c:crosses val="autoZero"/>
        <c:crossBetween val="midCat"/>
        <c:majorUnit val="5"/>
      </c:valAx>
      <c:valAx>
        <c:axId val="2273344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32480"/>
        <c:crosses val="autoZero"/>
        <c:crossBetween val="midCat"/>
      </c:valAx>
      <c:valAx>
        <c:axId val="22805337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55296"/>
        <c:crosses val="max"/>
        <c:crossBetween val="midCat"/>
        <c:majorUnit val="40"/>
      </c:valAx>
      <c:valAx>
        <c:axId val="2280552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53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FD-4A0B-9EF1-2C70C5153DF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'61'!$K$3:$K$16</c:f>
              <c:numCache>
                <c:formatCode>0.0</c:formatCode>
                <c:ptCount val="14"/>
                <c:pt idx="0">
                  <c:v>43.139885675892145</c:v>
                </c:pt>
                <c:pt idx="1">
                  <c:v>38.361013749549656</c:v>
                </c:pt>
                <c:pt idx="2">
                  <c:v>34.105392417004154</c:v>
                </c:pt>
                <c:pt idx="3">
                  <c:v>25.58733624062863</c:v>
                </c:pt>
                <c:pt idx="4">
                  <c:v>31.093536175725049</c:v>
                </c:pt>
                <c:pt idx="5">
                  <c:v>26.837914843179547</c:v>
                </c:pt>
                <c:pt idx="6">
                  <c:v>23.035845411053167</c:v>
                </c:pt>
                <c:pt idx="7">
                  <c:v>15.814918552134728</c:v>
                </c:pt>
                <c:pt idx="8">
                  <c:v>6.2481231548861302</c:v>
                </c:pt>
                <c:pt idx="9">
                  <c:v>15.34143668949558</c:v>
                </c:pt>
                <c:pt idx="10">
                  <c:v>8.6251778773068892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FD-4A0B-9EF1-2C70C5153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78368"/>
        <c:axId val="2271969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23</c:v>
                </c:pt>
                <c:pt idx="13">
                  <c:v>26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FD-4A0B-9EF1-2C70C5153DF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'61'!$M$3:$M$16</c:f>
              <c:numCache>
                <c:formatCode>0.0</c:formatCode>
                <c:ptCount val="14"/>
                <c:pt idx="0">
                  <c:v>3.1349381061544621</c:v>
                </c:pt>
                <c:pt idx="1">
                  <c:v>3.1349381061544621</c:v>
                </c:pt>
                <c:pt idx="2">
                  <c:v>3.1349381061544621</c:v>
                </c:pt>
                <c:pt idx="3">
                  <c:v>3.1711840856922078</c:v>
                </c:pt>
                <c:pt idx="4">
                  <c:v>4.0649693346858689</c:v>
                </c:pt>
                <c:pt idx="5">
                  <c:v>4.0649693346858689</c:v>
                </c:pt>
                <c:pt idx="6">
                  <c:v>4.0649693346858689</c:v>
                </c:pt>
                <c:pt idx="7">
                  <c:v>4.430423435536861</c:v>
                </c:pt>
                <c:pt idx="8">
                  <c:v>4.430423435536861</c:v>
                </c:pt>
                <c:pt idx="9">
                  <c:v>9.0593057946926852</c:v>
                </c:pt>
                <c:pt idx="10">
                  <c:v>11.51512241006944</c:v>
                </c:pt>
                <c:pt idx="11">
                  <c:v>16.730159776940145</c:v>
                </c:pt>
                <c:pt idx="12">
                  <c:v>22.442124709507183</c:v>
                </c:pt>
                <c:pt idx="13">
                  <c:v>26.197445556354907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FD-4A0B-9EF1-2C70C5153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201024"/>
        <c:axId val="227198848"/>
      </c:scatterChart>
      <c:valAx>
        <c:axId val="2271783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96928"/>
        <c:crosses val="autoZero"/>
        <c:crossBetween val="midCat"/>
        <c:majorUnit val="5"/>
      </c:valAx>
      <c:valAx>
        <c:axId val="2271969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78368"/>
        <c:crosses val="autoZero"/>
        <c:crossBetween val="midCat"/>
      </c:valAx>
      <c:valAx>
        <c:axId val="2271988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01024"/>
        <c:crosses val="max"/>
        <c:crossBetween val="midCat"/>
        <c:majorUnit val="40"/>
      </c:valAx>
      <c:valAx>
        <c:axId val="2272010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198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'62'!$C$3:$C$16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D-4B3C-8286-8E2DD8B2E871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'62'!$G$3:$G$16</c:f>
              <c:numCache>
                <c:formatCode>0.0</c:formatCode>
                <c:ptCount val="14"/>
                <c:pt idx="0">
                  <c:v>22.978851185384336</c:v>
                </c:pt>
                <c:pt idx="1">
                  <c:v>18.766944253512342</c:v>
                </c:pt>
                <c:pt idx="2">
                  <c:v>15.220240468394493</c:v>
                </c:pt>
                <c:pt idx="3">
                  <c:v>8.9530662910418997</c:v>
                </c:pt>
                <c:pt idx="4">
                  <c:v>15.162452318154841</c:v>
                </c:pt>
                <c:pt idx="5">
                  <c:v>11.615748533036989</c:v>
                </c:pt>
                <c:pt idx="6">
                  <c:v>8.6079435122973074</c:v>
                </c:pt>
                <c:pt idx="7">
                  <c:v>3.4970057328790602</c:v>
                </c:pt>
                <c:pt idx="8">
                  <c:v>0</c:v>
                </c:pt>
                <c:pt idx="9">
                  <c:v>4.1984034660286689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6D-4B3C-8286-8E2DD8B2E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68960"/>
        <c:axId val="227370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18</c:v>
                </c:pt>
                <c:pt idx="13">
                  <c:v>24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6D-4B3C-8286-8E2DD8B2E871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'62'!$I$3:$I$16</c:f>
              <c:numCache>
                <c:formatCode>0.0</c:formatCode>
                <c:ptCount val="14"/>
                <c:pt idx="0">
                  <c:v>1.029775007738333</c:v>
                </c:pt>
                <c:pt idx="1">
                  <c:v>1.029775007738333</c:v>
                </c:pt>
                <c:pt idx="2">
                  <c:v>1.029775007738333</c:v>
                </c:pt>
                <c:pt idx="3">
                  <c:v>1.0956668432703742</c:v>
                </c:pt>
                <c:pt idx="4">
                  <c:v>2.1776620807010043</c:v>
                </c:pt>
                <c:pt idx="5">
                  <c:v>2.1776620807010043</c:v>
                </c:pt>
                <c:pt idx="6">
                  <c:v>2.1776620807010043</c:v>
                </c:pt>
                <c:pt idx="7">
                  <c:v>2.5334780323930373</c:v>
                </c:pt>
                <c:pt idx="8">
                  <c:v>2.5334780323930373</c:v>
                </c:pt>
                <c:pt idx="9">
                  <c:v>6.2135455353670617</c:v>
                </c:pt>
                <c:pt idx="10">
                  <c:v>8.0175044273349041</c:v>
                </c:pt>
                <c:pt idx="11">
                  <c:v>12.09257355569415</c:v>
                </c:pt>
                <c:pt idx="12">
                  <c:v>17.834413845307932</c:v>
                </c:pt>
                <c:pt idx="13">
                  <c:v>24.05702933708011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6D-4B3C-8286-8E2DD8B2E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83168"/>
        <c:axId val="227381248"/>
      </c:scatterChart>
      <c:valAx>
        <c:axId val="227368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70880"/>
        <c:crosses val="autoZero"/>
        <c:crossBetween val="midCat"/>
        <c:majorUnit val="5"/>
      </c:valAx>
      <c:valAx>
        <c:axId val="227370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68960"/>
        <c:crosses val="autoZero"/>
        <c:crossBetween val="midCat"/>
      </c:valAx>
      <c:valAx>
        <c:axId val="227381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83168"/>
        <c:crosses val="max"/>
        <c:crossBetween val="midCat"/>
        <c:majorUnit val="40"/>
      </c:valAx>
      <c:valAx>
        <c:axId val="227383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38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7D-420D-BAAA-2387A48B275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'62'!$K$3:$K$16</c:f>
              <c:numCache>
                <c:formatCode>0.0</c:formatCode>
                <c:ptCount val="14"/>
                <c:pt idx="0">
                  <c:v>42.136488606433481</c:v>
                </c:pt>
                <c:pt idx="1">
                  <c:v>37.350421113493631</c:v>
                </c:pt>
                <c:pt idx="2">
                  <c:v>33.089730877566076</c:v>
                </c:pt>
                <c:pt idx="3">
                  <c:v>24.568193084022965</c:v>
                </c:pt>
                <c:pt idx="4">
                  <c:v>30.097115776851446</c:v>
                </c:pt>
                <c:pt idx="5">
                  <c:v>25.836425540923898</c:v>
                </c:pt>
                <c:pt idx="6">
                  <c:v>22.03095661816436</c:v>
                </c:pt>
                <c:pt idx="7">
                  <c:v>14.808800186759399</c:v>
                </c:pt>
                <c:pt idx="8">
                  <c:v>5.2441521560599966</c:v>
                </c:pt>
                <c:pt idx="9">
                  <c:v>14.346823600098595</c:v>
                </c:pt>
                <c:pt idx="10">
                  <c:v>7.6322761306741143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7D-420D-BAAA-2387A48B2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07360"/>
        <c:axId val="227409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13</c:v>
                </c:pt>
                <c:pt idx="12">
                  <c:v>19</c:v>
                </c:pt>
                <c:pt idx="13">
                  <c:v>25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7D-420D-BAAA-2387A48B275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'62'!$M$3:$M$16</c:f>
              <c:numCache>
                <c:formatCode>0.0</c:formatCode>
                <c:ptCount val="14"/>
                <c:pt idx="0">
                  <c:v>1.4037654795760228</c:v>
                </c:pt>
                <c:pt idx="1">
                  <c:v>1.4037654795760228</c:v>
                </c:pt>
                <c:pt idx="2">
                  <c:v>1.4037654795760228</c:v>
                </c:pt>
                <c:pt idx="3">
                  <c:v>1.4429281135994554</c:v>
                </c:pt>
                <c:pt idx="4">
                  <c:v>2.2484049287843222</c:v>
                </c:pt>
                <c:pt idx="5">
                  <c:v>2.2484049287843222</c:v>
                </c:pt>
                <c:pt idx="6">
                  <c:v>2.2484049287843222</c:v>
                </c:pt>
                <c:pt idx="7">
                  <c:v>2.5502440245521552</c:v>
                </c:pt>
                <c:pt idx="8">
                  <c:v>2.5502440245521552</c:v>
                </c:pt>
                <c:pt idx="9">
                  <c:v>6.1717903967743046</c:v>
                </c:pt>
                <c:pt idx="10">
                  <c:v>8.1392868276812251</c:v>
                </c:pt>
                <c:pt idx="11">
                  <c:v>12.754474926487847</c:v>
                </c:pt>
                <c:pt idx="12">
                  <c:v>19.112363304409648</c:v>
                </c:pt>
                <c:pt idx="13">
                  <c:v>24.976225340412814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7D-420D-BAAA-2387A48B2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78336"/>
        <c:axId val="228476416"/>
      </c:scatterChart>
      <c:valAx>
        <c:axId val="2274073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09280"/>
        <c:crosses val="autoZero"/>
        <c:crossBetween val="midCat"/>
        <c:majorUnit val="5"/>
      </c:valAx>
      <c:valAx>
        <c:axId val="227409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07360"/>
        <c:crosses val="autoZero"/>
        <c:crossBetween val="midCat"/>
      </c:valAx>
      <c:valAx>
        <c:axId val="228476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478336"/>
        <c:crosses val="max"/>
        <c:crossBetween val="midCat"/>
        <c:majorUnit val="40"/>
      </c:valAx>
      <c:valAx>
        <c:axId val="228478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476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'63'!$C$3:$C$16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A7-490E-9557-173B6F2C5B1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'63'!$G$3:$G$16</c:f>
              <c:numCache>
                <c:formatCode>0.0</c:formatCode>
                <c:ptCount val="14"/>
                <c:pt idx="0">
                  <c:v>26.540496174932265</c:v>
                </c:pt>
                <c:pt idx="1">
                  <c:v>22.082465461436442</c:v>
                </c:pt>
                <c:pt idx="2">
                  <c:v>18.316481833021221</c:v>
                </c:pt>
                <c:pt idx="3">
                  <c:v>11.618721576271348</c:v>
                </c:pt>
                <c:pt idx="4">
                  <c:v>18.147698264832222</c:v>
                </c:pt>
                <c:pt idx="5">
                  <c:v>14.381714636417001</c:v>
                </c:pt>
                <c:pt idx="6">
                  <c:v>11.178536566442876</c:v>
                </c:pt>
                <c:pt idx="7">
                  <c:v>5.7050567106502186</c:v>
                </c:pt>
                <c:pt idx="8">
                  <c:v>0</c:v>
                </c:pt>
                <c:pt idx="9">
                  <c:v>6.4116437571926319</c:v>
                </c:pt>
                <c:pt idx="10">
                  <c:v>1.6160384324130419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A7-490E-9557-173B6F2C5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629888"/>
        <c:axId val="2286361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'63'!$D$3:$D$16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A7-490E-9557-173B6F2C5B1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'63'!$I$3:$I$16</c:f>
              <c:numCache>
                <c:formatCode>0.0</c:formatCode>
                <c:ptCount val="14"/>
                <c:pt idx="0">
                  <c:v>1.1544250437927412</c:v>
                </c:pt>
                <c:pt idx="1">
                  <c:v>1.1544250437927412</c:v>
                </c:pt>
                <c:pt idx="2">
                  <c:v>1.1544250437927412</c:v>
                </c:pt>
                <c:pt idx="3">
                  <c:v>1.1826862285709316</c:v>
                </c:pt>
                <c:pt idx="4">
                  <c:v>1.7362879558218753</c:v>
                </c:pt>
                <c:pt idx="5">
                  <c:v>1.7362879558218753</c:v>
                </c:pt>
                <c:pt idx="6">
                  <c:v>1.7362879558218753</c:v>
                </c:pt>
                <c:pt idx="7">
                  <c:v>1.9396137638989379</c:v>
                </c:pt>
                <c:pt idx="8">
                  <c:v>1.9396137638989379</c:v>
                </c:pt>
                <c:pt idx="9">
                  <c:v>4.3936182403373145</c:v>
                </c:pt>
                <c:pt idx="10">
                  <c:v>5.7777712775454209</c:v>
                </c:pt>
                <c:pt idx="11">
                  <c:v>9.2525111471172341</c:v>
                </c:pt>
                <c:pt idx="12">
                  <c:v>14.776987869877191</c:v>
                </c:pt>
                <c:pt idx="13">
                  <c:v>21.065018585411199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A7-490E-9557-173B6F2C5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08224"/>
        <c:axId val="228638080"/>
      </c:scatterChart>
      <c:valAx>
        <c:axId val="2286298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36160"/>
        <c:crosses val="autoZero"/>
        <c:crossBetween val="midCat"/>
        <c:majorUnit val="5"/>
      </c:valAx>
      <c:valAx>
        <c:axId val="2286361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29888"/>
        <c:crosses val="autoZero"/>
        <c:crossBetween val="midCat"/>
      </c:valAx>
      <c:valAx>
        <c:axId val="228638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08224"/>
        <c:crosses val="max"/>
        <c:crossBetween val="midCat"/>
        <c:majorUnit val="40"/>
      </c:valAx>
      <c:valAx>
        <c:axId val="2259082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638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7-4705-BE53-382D0ED432B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'63'!$K$3:$K$16</c:f>
              <c:numCache>
                <c:formatCode>0.0</c:formatCode>
                <c:ptCount val="14"/>
                <c:pt idx="0">
                  <c:v>44.127666302959113</c:v>
                </c:pt>
                <c:pt idx="1">
                  <c:v>39.322549118198012</c:v>
                </c:pt>
                <c:pt idx="2">
                  <c:v>35.048327988699484</c:v>
                </c:pt>
                <c:pt idx="3">
                  <c:v>26.516720300400429</c:v>
                </c:pt>
                <c:pt idx="4">
                  <c:v>32.104224279691309</c:v>
                </c:pt>
                <c:pt idx="5">
                  <c:v>27.83000315019278</c:v>
                </c:pt>
                <c:pt idx="6">
                  <c:v>24.01533698596571</c:v>
                </c:pt>
                <c:pt idx="7">
                  <c:v>16.789031381232618</c:v>
                </c:pt>
                <c:pt idx="8">
                  <c:v>7.228555037126803</c:v>
                </c:pt>
                <c:pt idx="9">
                  <c:v>16.356144591242632</c:v>
                </c:pt>
                <c:pt idx="10">
                  <c:v>9.6449892329881308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7-4705-BE53-382D0ED43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48800"/>
        <c:axId val="2259507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07-4705-BE53-382D0ED432B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'63'!$M$3:$M$16</c:f>
              <c:numCache>
                <c:formatCode>0.0</c:formatCode>
                <c:ptCount val="14"/>
                <c:pt idx="0">
                  <c:v>1.4212981755217742</c:v>
                </c:pt>
                <c:pt idx="1">
                  <c:v>1.4212981755217742</c:v>
                </c:pt>
                <c:pt idx="2">
                  <c:v>1.4212981755217742</c:v>
                </c:pt>
                <c:pt idx="3">
                  <c:v>1.441196080352745</c:v>
                </c:pt>
                <c:pt idx="4">
                  <c:v>1.8939272757094923</c:v>
                </c:pt>
                <c:pt idx="5">
                  <c:v>1.8939272757094923</c:v>
                </c:pt>
                <c:pt idx="6">
                  <c:v>1.8939272757094923</c:v>
                </c:pt>
                <c:pt idx="7">
                  <c:v>2.0743175229117252</c:v>
                </c:pt>
                <c:pt idx="8">
                  <c:v>2.0743175229117252</c:v>
                </c:pt>
                <c:pt idx="9">
                  <c:v>4.4698576597213195</c:v>
                </c:pt>
                <c:pt idx="10">
                  <c:v>5.9072566182655963</c:v>
                </c:pt>
                <c:pt idx="11">
                  <c:v>9.5896244048484878</c:v>
                </c:pt>
                <c:pt idx="12">
                  <c:v>15.277259881910721</c:v>
                </c:pt>
                <c:pt idx="13">
                  <c:v>20.925511553762302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07-4705-BE53-382D0ED43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58912"/>
        <c:axId val="225956992"/>
      </c:scatterChart>
      <c:valAx>
        <c:axId val="2259488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50720"/>
        <c:crosses val="autoZero"/>
        <c:crossBetween val="midCat"/>
        <c:majorUnit val="5"/>
      </c:valAx>
      <c:valAx>
        <c:axId val="2259507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48800"/>
        <c:crosses val="autoZero"/>
        <c:crossBetween val="midCat"/>
      </c:valAx>
      <c:valAx>
        <c:axId val="2259569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58912"/>
        <c:crosses val="max"/>
        <c:crossBetween val="midCat"/>
        <c:majorUnit val="40"/>
      </c:valAx>
      <c:valAx>
        <c:axId val="2259589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95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'64'!$C$3:$C$16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2F-4733-B02D-670574C6D90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'64'!$G$3:$G$16</c:f>
              <c:numCache>
                <c:formatCode>0.0</c:formatCode>
                <c:ptCount val="14"/>
                <c:pt idx="0">
                  <c:v>22.87457659988096</c:v>
                </c:pt>
                <c:pt idx="1">
                  <c:v>18.600665216234681</c:v>
                </c:pt>
                <c:pt idx="2">
                  <c:v>15.043034049199377</c:v>
                </c:pt>
                <c:pt idx="3">
                  <c:v>8.8977637137143297</c:v>
                </c:pt>
                <c:pt idx="4">
                  <c:v>15.322084966744782</c:v>
                </c:pt>
                <c:pt idx="5">
                  <c:v>11.764453799709475</c:v>
                </c:pt>
                <c:pt idx="6">
                  <c:v>8.7791111267039561</c:v>
                </c:pt>
                <c:pt idx="7">
                  <c:v>3.8047122136509834</c:v>
                </c:pt>
                <c:pt idx="8">
                  <c:v>-2.5553537014589255E-8</c:v>
                </c:pt>
                <c:pt idx="9">
                  <c:v>4.6207013236231909</c:v>
                </c:pt>
                <c:pt idx="10">
                  <c:v>0.32208431548031768</c:v>
                </c:pt>
                <c:pt idx="11">
                  <c:v>-2.5553537014589255E-8</c:v>
                </c:pt>
                <c:pt idx="12">
                  <c:v>-2.5553537014589255E-8</c:v>
                </c:pt>
                <c:pt idx="13">
                  <c:v>-2.5553537014589255E-8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2F-4733-B02D-670574C6D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65408"/>
        <c:axId val="22607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'64'!$D$3:$D$16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18</c:v>
                </c:pt>
                <c:pt idx="13">
                  <c:v>24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2F-4733-B02D-670574C6D90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'64'!$I$3:$I$16</c:f>
              <c:numCache>
                <c:formatCode>0.0</c:formatCode>
                <c:ptCount val="14"/>
                <c:pt idx="0">
                  <c:v>1.029775148757146</c:v>
                </c:pt>
                <c:pt idx="1">
                  <c:v>1.029775148757146</c:v>
                </c:pt>
                <c:pt idx="2">
                  <c:v>1.029775148757146</c:v>
                </c:pt>
                <c:pt idx="3">
                  <c:v>1.0956669621789978</c:v>
                </c:pt>
                <c:pt idx="4">
                  <c:v>2.1776619683584508</c:v>
                </c:pt>
                <c:pt idx="5">
                  <c:v>2.1776619683584508</c:v>
                </c:pt>
                <c:pt idx="6">
                  <c:v>2.1776619683584508</c:v>
                </c:pt>
                <c:pt idx="7">
                  <c:v>2.5334778702975935</c:v>
                </c:pt>
                <c:pt idx="8">
                  <c:v>2.5334778702975935</c:v>
                </c:pt>
                <c:pt idx="9">
                  <c:v>6.2135451610466559</c:v>
                </c:pt>
                <c:pt idx="10">
                  <c:v>8.0175040574594618</c:v>
                </c:pt>
                <c:pt idx="11">
                  <c:v>12.092573300063341</c:v>
                </c:pt>
                <c:pt idx="12">
                  <c:v>17.834413746506915</c:v>
                </c:pt>
                <c:pt idx="13">
                  <c:v>24.057028957360632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2F-4733-B02D-670574C6D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92160"/>
        <c:axId val="226073600"/>
      </c:scatterChart>
      <c:valAx>
        <c:axId val="22606540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71680"/>
        <c:crosses val="autoZero"/>
        <c:crossBetween val="midCat"/>
        <c:majorUnit val="5"/>
      </c:valAx>
      <c:valAx>
        <c:axId val="22607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65408"/>
        <c:crosses val="autoZero"/>
        <c:crossBetween val="midCat"/>
      </c:valAx>
      <c:valAx>
        <c:axId val="2260736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92160"/>
        <c:crosses val="max"/>
        <c:crossBetween val="midCat"/>
        <c:majorUnit val="40"/>
      </c:valAx>
      <c:valAx>
        <c:axId val="2260921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073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8E-4C4A-BFC7-77533B706132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'64'!$K$3:$K$16</c:f>
              <c:numCache>
                <c:formatCode>0.0</c:formatCode>
                <c:ptCount val="14"/>
                <c:pt idx="0">
                  <c:v>42.1208845081918</c:v>
                </c:pt>
                <c:pt idx="1">
                  <c:v>37.302030702317701</c:v>
                </c:pt>
                <c:pt idx="2">
                  <c:v>33.018354901497624</c:v>
                </c:pt>
                <c:pt idx="3">
                  <c:v>24.481511454491148</c:v>
                </c:pt>
                <c:pt idx="4">
                  <c:v>30.114096329381773</c:v>
                </c:pt>
                <c:pt idx="5">
                  <c:v>25.830420528561675</c:v>
                </c:pt>
                <c:pt idx="6">
                  <c:v>22.009643029824751</c:v>
                </c:pt>
                <c:pt idx="7">
                  <c:v>14.782420114150447</c:v>
                </c:pt>
                <c:pt idx="8">
                  <c:v>5.2285363634789874</c:v>
                </c:pt>
                <c:pt idx="9">
                  <c:v>14.372873466895449</c:v>
                </c:pt>
                <c:pt idx="10">
                  <c:v>7.666660682094097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8E-4C4A-BFC7-77533B70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81728"/>
        <c:axId val="2278836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20</c:v>
                </c:pt>
                <c:pt idx="13">
                  <c:v>25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8E-4C4A-BFC7-77533B706132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'64'!$M$3:$M$16</c:f>
              <c:numCache>
                <c:formatCode>0.0</c:formatCode>
                <c:ptCount val="14"/>
                <c:pt idx="0">
                  <c:v>1.6851693757151887</c:v>
                </c:pt>
                <c:pt idx="1">
                  <c:v>1.6851693757151887</c:v>
                </c:pt>
                <c:pt idx="2">
                  <c:v>1.6851693757151887</c:v>
                </c:pt>
                <c:pt idx="3">
                  <c:v>1.7053970964110992</c:v>
                </c:pt>
                <c:pt idx="4">
                  <c:v>2.2678940130771861</c:v>
                </c:pt>
                <c:pt idx="5">
                  <c:v>2.2678940130771861</c:v>
                </c:pt>
                <c:pt idx="6">
                  <c:v>2.2678940130771861</c:v>
                </c:pt>
                <c:pt idx="7">
                  <c:v>2.515064318007906</c:v>
                </c:pt>
                <c:pt idx="8">
                  <c:v>2.515064318007906</c:v>
                </c:pt>
                <c:pt idx="9">
                  <c:v>6.1093239487582967</c:v>
                </c:pt>
                <c:pt idx="10">
                  <c:v>8.3051435298782472</c:v>
                </c:pt>
                <c:pt idx="11">
                  <c:v>13.581363499864702</c:v>
                </c:pt>
                <c:pt idx="12">
                  <c:v>20.244358777128554</c:v>
                </c:pt>
                <c:pt idx="13">
                  <c:v>24.925802502951406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8E-4C4A-BFC7-77533B70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95936"/>
        <c:axId val="227894016"/>
      </c:scatterChart>
      <c:valAx>
        <c:axId val="227881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83648"/>
        <c:crosses val="autoZero"/>
        <c:crossBetween val="midCat"/>
        <c:majorUnit val="5"/>
      </c:valAx>
      <c:valAx>
        <c:axId val="2278836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81728"/>
        <c:crosses val="autoZero"/>
        <c:crossBetween val="midCat"/>
      </c:valAx>
      <c:valAx>
        <c:axId val="227894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95936"/>
        <c:crosses val="max"/>
        <c:crossBetween val="midCat"/>
        <c:majorUnit val="40"/>
      </c:valAx>
      <c:valAx>
        <c:axId val="227895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894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'65'!$C$3:$C$16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2-488C-8B11-AB9B199E592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'65'!$G$3:$G$16</c:f>
              <c:numCache>
                <c:formatCode>0.0</c:formatCode>
                <c:ptCount val="14"/>
                <c:pt idx="0">
                  <c:v>26.54095924797905</c:v>
                </c:pt>
                <c:pt idx="1">
                  <c:v>22.081404111858507</c:v>
                </c:pt>
                <c:pt idx="2">
                  <c:v>18.314386932106711</c:v>
                </c:pt>
                <c:pt idx="3">
                  <c:v>11.615705902855701</c:v>
                </c:pt>
                <c:pt idx="4">
                  <c:v>18.147863815265868</c:v>
                </c:pt>
                <c:pt idx="5">
                  <c:v>14.380846635514079</c:v>
                </c:pt>
                <c:pt idx="6">
                  <c:v>11.17698851530395</c:v>
                </c:pt>
                <c:pt idx="7">
                  <c:v>5.7029974349763357</c:v>
                </c:pt>
                <c:pt idx="8">
                  <c:v>0</c:v>
                </c:pt>
                <c:pt idx="9">
                  <c:v>6.4106087522384065</c:v>
                </c:pt>
                <c:pt idx="10">
                  <c:v>1.6148691511468982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E2-488C-8B11-AB9B199E5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30112"/>
        <c:axId val="22833228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E2-488C-8B11-AB9B199E592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'65'!$I$3:$I$16</c:f>
              <c:numCache>
                <c:formatCode>0.0</c:formatCode>
                <c:ptCount val="14"/>
                <c:pt idx="0">
                  <c:v>1.1544249998864196</c:v>
                </c:pt>
                <c:pt idx="1">
                  <c:v>1.1544249998864196</c:v>
                </c:pt>
                <c:pt idx="2">
                  <c:v>1.1544249998864196</c:v>
                </c:pt>
                <c:pt idx="3">
                  <c:v>1.1826861869961325</c:v>
                </c:pt>
                <c:pt idx="4">
                  <c:v>1.7362879430595739</c:v>
                </c:pt>
                <c:pt idx="5">
                  <c:v>1.7362879430595739</c:v>
                </c:pt>
                <c:pt idx="6">
                  <c:v>1.7362879430595739</c:v>
                </c:pt>
                <c:pt idx="7">
                  <c:v>1.9396137582262991</c:v>
                </c:pt>
                <c:pt idx="8">
                  <c:v>1.9396137582262991</c:v>
                </c:pt>
                <c:pt idx="9">
                  <c:v>4.3936182695297639</c:v>
                </c:pt>
                <c:pt idx="10">
                  <c:v>5.7777713058232614</c:v>
                </c:pt>
                <c:pt idx="11">
                  <c:v>9.252511147841302</c:v>
                </c:pt>
                <c:pt idx="12">
                  <c:v>14.776987823641409</c:v>
                </c:pt>
                <c:pt idx="13">
                  <c:v>21.065018607044898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5E2-488C-8B11-AB9B199E5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48672"/>
        <c:axId val="228334208"/>
      </c:scatterChart>
      <c:valAx>
        <c:axId val="22833011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32288"/>
        <c:crosses val="autoZero"/>
        <c:crossBetween val="midCat"/>
        <c:majorUnit val="5"/>
      </c:valAx>
      <c:valAx>
        <c:axId val="22833228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30112"/>
        <c:crosses val="autoZero"/>
        <c:crossBetween val="midCat"/>
      </c:valAx>
      <c:valAx>
        <c:axId val="228334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48672"/>
        <c:crosses val="max"/>
        <c:crossBetween val="midCat"/>
        <c:majorUnit val="40"/>
      </c:valAx>
      <c:valAx>
        <c:axId val="228348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334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1-4BFE-AF07-E12F54C05E7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'65'!$K$3:$K$16</c:f>
              <c:numCache>
                <c:formatCode>0.0</c:formatCode>
                <c:ptCount val="14"/>
                <c:pt idx="0">
                  <c:v>44.124625283312085</c:v>
                </c:pt>
                <c:pt idx="1">
                  <c:v>39.320583493385016</c:v>
                </c:pt>
                <c:pt idx="2">
                  <c:v>35.04737895212152</c:v>
                </c:pt>
                <c:pt idx="3">
                  <c:v>26.51809720510186</c:v>
                </c:pt>
                <c:pt idx="4">
                  <c:v>32.104986245322792</c:v>
                </c:pt>
                <c:pt idx="5">
                  <c:v>27.831781704059303</c:v>
                </c:pt>
                <c:pt idx="6">
                  <c:v>24.018073377657494</c:v>
                </c:pt>
                <c:pt idx="7">
                  <c:v>16.7938144862893</c:v>
                </c:pt>
                <c:pt idx="8">
                  <c:v>7.2362155827981951</c:v>
                </c:pt>
                <c:pt idx="9">
                  <c:v>16.361561566235736</c:v>
                </c:pt>
                <c:pt idx="10">
                  <c:v>9.6524334839506523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01-4BFE-AF07-E12F54C05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85152"/>
        <c:axId val="2283870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01-4BFE-AF07-E12F54C05E7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'65'!$M$3:$M$16</c:f>
              <c:numCache>
                <c:formatCode>0.0</c:formatCode>
                <c:ptCount val="14"/>
                <c:pt idx="0">
                  <c:v>1.4212992549379515</c:v>
                </c:pt>
                <c:pt idx="1">
                  <c:v>1.4212992549379515</c:v>
                </c:pt>
                <c:pt idx="2">
                  <c:v>1.4212992549379515</c:v>
                </c:pt>
                <c:pt idx="3">
                  <c:v>1.4411971066269909</c:v>
                </c:pt>
                <c:pt idx="4">
                  <c:v>1.893927557172179</c:v>
                </c:pt>
                <c:pt idx="5">
                  <c:v>1.893927557172179</c:v>
                </c:pt>
                <c:pt idx="6">
                  <c:v>1.893927557172179</c:v>
                </c:pt>
                <c:pt idx="7">
                  <c:v>2.0743176072536116</c:v>
                </c:pt>
                <c:pt idx="8">
                  <c:v>2.0743176072536116</c:v>
                </c:pt>
                <c:pt idx="9">
                  <c:v>4.4698568044823084</c:v>
                </c:pt>
                <c:pt idx="10">
                  <c:v>5.9072559003108642</c:v>
                </c:pt>
                <c:pt idx="11">
                  <c:v>9.5896248759874751</c:v>
                </c:pt>
                <c:pt idx="12">
                  <c:v>15.277261937808188</c:v>
                </c:pt>
                <c:pt idx="13">
                  <c:v>20.925511077125542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01-4BFE-AF07-E12F54C05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07552"/>
        <c:axId val="228405632"/>
      </c:scatterChart>
      <c:valAx>
        <c:axId val="2283851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87072"/>
        <c:crosses val="autoZero"/>
        <c:crossBetween val="midCat"/>
        <c:majorUnit val="5"/>
      </c:valAx>
      <c:valAx>
        <c:axId val="2283870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85152"/>
        <c:crosses val="autoZero"/>
        <c:crossBetween val="midCat"/>
      </c:valAx>
      <c:valAx>
        <c:axId val="2284056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407552"/>
        <c:crosses val="max"/>
        <c:crossBetween val="midCat"/>
        <c:majorUnit val="40"/>
      </c:valAx>
      <c:valAx>
        <c:axId val="2284075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405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'66'!$C$3:$C$16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20-469E-A432-8759519FA8E7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'66'!$G$3:$G$16</c:f>
              <c:numCache>
                <c:formatCode>0.0</c:formatCode>
                <c:ptCount val="14"/>
                <c:pt idx="0">
                  <c:v>26.540931575471777</c:v>
                </c:pt>
                <c:pt idx="1">
                  <c:v>22.081902334276439</c:v>
                </c:pt>
                <c:pt idx="2">
                  <c:v>18.315307434720641</c:v>
                </c:pt>
                <c:pt idx="3">
                  <c:v>11.617298137053599</c:v>
                </c:pt>
                <c:pt idx="4">
                  <c:v>18.148603906602258</c:v>
                </c:pt>
                <c:pt idx="5">
                  <c:v>14.382009007046459</c:v>
                </c:pt>
                <c:pt idx="6">
                  <c:v>11.178492854371047</c:v>
                </c:pt>
                <c:pt idx="7">
                  <c:v>5.7050298704435463</c:v>
                </c:pt>
                <c:pt idx="8">
                  <c:v>0</c:v>
                </c:pt>
                <c:pt idx="9">
                  <c:v>6.4124902222603808</c:v>
                </c:pt>
                <c:pt idx="10">
                  <c:v>1.6171862119129905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20-469E-A432-8759519FA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53728"/>
        <c:axId val="2293600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'66'!$D$3:$D$16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13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20-469E-A432-8759519FA8E7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'66'!$I$3:$I$16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4.135033102417407E-2</c:v>
                </c:pt>
                <c:pt idx="8">
                  <c:v>4.135033102417407E-2</c:v>
                </c:pt>
                <c:pt idx="9">
                  <c:v>0.75838762659828185</c:v>
                </c:pt>
                <c:pt idx="10">
                  <c:v>1.152036701705053</c:v>
                </c:pt>
                <c:pt idx="11">
                  <c:v>2.2465039499611081</c:v>
                </c:pt>
                <c:pt idx="12">
                  <c:v>4.7979520085807685</c:v>
                </c:pt>
                <c:pt idx="13">
                  <c:v>13.021659275185067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20-469E-A432-8759519FA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68192"/>
        <c:axId val="229361920"/>
      </c:scatterChart>
      <c:valAx>
        <c:axId val="2293537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60000"/>
        <c:crosses val="autoZero"/>
        <c:crossBetween val="midCat"/>
        <c:majorUnit val="5"/>
      </c:valAx>
      <c:valAx>
        <c:axId val="2293600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53728"/>
        <c:crosses val="autoZero"/>
        <c:crossBetween val="midCat"/>
      </c:valAx>
      <c:valAx>
        <c:axId val="229361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68192"/>
        <c:crosses val="max"/>
        <c:crossBetween val="midCat"/>
        <c:majorUnit val="40"/>
      </c:valAx>
      <c:valAx>
        <c:axId val="2293681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361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B0-4B8C-B4B5-C188F54EB4C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'66'!$K$3:$K$16</c:f>
              <c:numCache>
                <c:formatCode>0.0</c:formatCode>
                <c:ptCount val="14"/>
                <c:pt idx="0">
                  <c:v>43.721154619073758</c:v>
                </c:pt>
                <c:pt idx="1">
                  <c:v>38.718040920456346</c:v>
                </c:pt>
                <c:pt idx="2">
                  <c:v>34.323682612160724</c:v>
                </c:pt>
                <c:pt idx="3">
                  <c:v>25.815958098232365</c:v>
                </c:pt>
                <c:pt idx="4">
                  <c:v>32.162552629982613</c:v>
                </c:pt>
                <c:pt idx="5">
                  <c:v>27.768194321686998</c:v>
                </c:pt>
                <c:pt idx="6">
                  <c:v>23.892749565771965</c:v>
                </c:pt>
                <c:pt idx="7">
                  <c:v>16.753447773668505</c:v>
                </c:pt>
                <c:pt idx="8">
                  <c:v>7.4630176654876408</c:v>
                </c:pt>
                <c:pt idx="9">
                  <c:v>16.744593620272909</c:v>
                </c:pt>
                <c:pt idx="10">
                  <c:v>10.220619206921562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B0-4B8C-B4B5-C188F54EB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16960"/>
        <c:axId val="2294188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3</c:v>
                </c:pt>
                <c:pt idx="13">
                  <c:v>9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B0-4B8C-B4B5-C188F54EB4C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'66'!$M$3:$M$16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1.2730394326508021E-2</c:v>
                </c:pt>
                <c:pt idx="11">
                  <c:v>0.97760464656578083</c:v>
                </c:pt>
                <c:pt idx="12">
                  <c:v>3.0111028707431862</c:v>
                </c:pt>
                <c:pt idx="13">
                  <c:v>8.998566877139357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CB0-4B8C-B4B5-C188F54EB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22976"/>
        <c:axId val="229421056"/>
      </c:scatterChart>
      <c:valAx>
        <c:axId val="2294169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18880"/>
        <c:crosses val="autoZero"/>
        <c:crossBetween val="midCat"/>
        <c:majorUnit val="5"/>
      </c:valAx>
      <c:valAx>
        <c:axId val="2294188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16960"/>
        <c:crosses val="autoZero"/>
        <c:crossBetween val="midCat"/>
      </c:valAx>
      <c:valAx>
        <c:axId val="2294210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22976"/>
        <c:crosses val="max"/>
        <c:crossBetween val="midCat"/>
        <c:majorUnit val="40"/>
      </c:valAx>
      <c:valAx>
        <c:axId val="2294229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421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'67'!$C$3:$C$16</c:f>
              <c:numCache>
                <c:formatCode>General</c:formatCode>
                <c:ptCount val="14"/>
                <c:pt idx="0">
                  <c:v>29</c:v>
                </c:pt>
                <c:pt idx="1">
                  <c:v>24</c:v>
                </c:pt>
                <c:pt idx="2">
                  <c:v>20</c:v>
                </c:pt>
                <c:pt idx="3">
                  <c:v>13</c:v>
                </c:pt>
                <c:pt idx="4">
                  <c:v>19</c:v>
                </c:pt>
                <c:pt idx="5">
                  <c:v>16</c:v>
                </c:pt>
                <c:pt idx="6">
                  <c:v>13</c:v>
                </c:pt>
                <c:pt idx="7">
                  <c:v>8</c:v>
                </c:pt>
                <c:pt idx="8">
                  <c:v>2</c:v>
                </c:pt>
                <c:pt idx="9">
                  <c:v>9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21-4AC9-A7CD-0750568874C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'67'!$G$3:$G$16</c:f>
              <c:numCache>
                <c:formatCode>0.0</c:formatCode>
                <c:ptCount val="14"/>
                <c:pt idx="0">
                  <c:v>28.233386964444041</c:v>
                </c:pt>
                <c:pt idx="1">
                  <c:v>23.620034115359214</c:v>
                </c:pt>
                <c:pt idx="2">
                  <c:v>19.798984564916697</c:v>
                </c:pt>
                <c:pt idx="3">
                  <c:v>13.261840508182182</c:v>
                </c:pt>
                <c:pt idx="4">
                  <c:v>20.242832876016497</c:v>
                </c:pt>
                <c:pt idx="5">
                  <c:v>16.421783325573973</c:v>
                </c:pt>
                <c:pt idx="6">
                  <c:v>13.229995982980633</c:v>
                </c:pt>
                <c:pt idx="7">
                  <c:v>7.9552979031009166</c:v>
                </c:pt>
                <c:pt idx="8">
                  <c:v>2</c:v>
                </c:pt>
                <c:pt idx="9">
                  <c:v>8.8766291668253068</c:v>
                </c:pt>
                <c:pt idx="10">
                  <c:v>4.3390360590828472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21-4AC9-A7CD-07505688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78240"/>
        <c:axId val="2276843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21-4AC9-A7CD-0750568874C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'67'!$I$3:$I$16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1.0000000019177084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21-4AC9-A7CD-07505688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92544"/>
        <c:axId val="227686272"/>
      </c:scatterChart>
      <c:valAx>
        <c:axId val="2259782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84352"/>
        <c:crosses val="autoZero"/>
        <c:crossBetween val="midCat"/>
        <c:majorUnit val="5"/>
      </c:valAx>
      <c:valAx>
        <c:axId val="2276843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78240"/>
        <c:crosses val="autoZero"/>
        <c:crossBetween val="midCat"/>
      </c:valAx>
      <c:valAx>
        <c:axId val="2276862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92544"/>
        <c:crosses val="max"/>
        <c:crossBetween val="midCat"/>
        <c:majorUnit val="40"/>
      </c:valAx>
      <c:valAx>
        <c:axId val="2276925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686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20</c:v>
                </c:pt>
                <c:pt idx="8">
                  <c:v>10</c:v>
                </c:pt>
                <c:pt idx="9">
                  <c:v>18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0B-44C5-912A-828CB258176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'67'!$K$3:$K$16</c:f>
              <c:numCache>
                <c:formatCode>0.0</c:formatCode>
                <c:ptCount val="14"/>
                <c:pt idx="0">
                  <c:v>45</c:v>
                </c:pt>
                <c:pt idx="1">
                  <c:v>43.029035166370583</c:v>
                </c:pt>
                <c:pt idx="2">
                  <c:v>38.666762498551996</c:v>
                </c:pt>
                <c:pt idx="3">
                  <c:v>29.904985564665054</c:v>
                </c:pt>
                <c:pt idx="4">
                  <c:v>35.475288285797369</c:v>
                </c:pt>
                <c:pt idx="5">
                  <c:v>31.113015617978789</c:v>
                </c:pt>
                <c:pt idx="6">
                  <c:v>27.210560403954354</c:v>
                </c:pt>
                <c:pt idx="7">
                  <c:v>19.77518788470352</c:v>
                </c:pt>
                <c:pt idx="8">
                  <c:v>9.9072172477631426</c:v>
                </c:pt>
                <c:pt idx="9">
                  <c:v>19.234466723324239</c:v>
                </c:pt>
                <c:pt idx="10">
                  <c:v>12.305689216116484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0B-44C5-912A-828CB2581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49248"/>
        <c:axId val="2277555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0B-44C5-912A-828CB258176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0.99999999999763522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B0B-44C5-912A-828CB2581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59616"/>
        <c:axId val="227757440"/>
      </c:scatterChart>
      <c:valAx>
        <c:axId val="2277492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55520"/>
        <c:crosses val="autoZero"/>
        <c:crossBetween val="midCat"/>
        <c:majorUnit val="5"/>
      </c:valAx>
      <c:valAx>
        <c:axId val="2277555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49248"/>
        <c:crosses val="autoZero"/>
        <c:crossBetween val="midCat"/>
      </c:valAx>
      <c:valAx>
        <c:axId val="2277574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59616"/>
        <c:crosses val="max"/>
        <c:crossBetween val="midCat"/>
        <c:majorUnit val="40"/>
      </c:valAx>
      <c:valAx>
        <c:axId val="22775961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757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'68'!$C$3:$C$16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10</c:v>
                </c:pt>
                <c:pt idx="8">
                  <c:v>3</c:v>
                </c:pt>
                <c:pt idx="9">
                  <c:v>10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D-4382-AE2A-4509469EB61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'68'!$G$3:$G$16</c:f>
              <c:numCache>
                <c:formatCode>0.0</c:formatCode>
                <c:ptCount val="14"/>
                <c:pt idx="0">
                  <c:v>30.014708061661924</c:v>
                </c:pt>
                <c:pt idx="1">
                  <c:v>25.040210125847647</c:v>
                </c:pt>
                <c:pt idx="2">
                  <c:v>21.001414274191685</c:v>
                </c:pt>
                <c:pt idx="3">
                  <c:v>14.342230410626176</c:v>
                </c:pt>
                <c:pt idx="4">
                  <c:v>22.002295950949442</c:v>
                </c:pt>
                <c:pt idx="5">
                  <c:v>17.96350009929348</c:v>
                </c:pt>
                <c:pt idx="6">
                  <c:v>14.650350786821743</c:v>
                </c:pt>
                <c:pt idx="7">
                  <c:v>9.3445066126992558</c:v>
                </c:pt>
                <c:pt idx="8">
                  <c:v>3.1900054276072876</c:v>
                </c:pt>
                <c:pt idx="9">
                  <c:v>10.464890142596115</c:v>
                </c:pt>
                <c:pt idx="10">
                  <c:v>5.9780060787548308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4D-4382-AE2A-4509469E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53824"/>
        <c:axId val="2278557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4D-4382-AE2A-4509469EB61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'68'!$I$3:$I$16</c:f>
              <c:numCache>
                <c:formatCode>0.0</c:formatCode>
                <c:ptCount val="14"/>
                <c:pt idx="0">
                  <c:v>3.4648276831656437E-2</c:v>
                </c:pt>
                <c:pt idx="1">
                  <c:v>3.4648276831656437E-2</c:v>
                </c:pt>
                <c:pt idx="2">
                  <c:v>3.4648276831656437E-2</c:v>
                </c:pt>
                <c:pt idx="3">
                  <c:v>4.4507995600887508E-2</c:v>
                </c:pt>
                <c:pt idx="4">
                  <c:v>0.15086272118225033</c:v>
                </c:pt>
                <c:pt idx="5">
                  <c:v>0.15086272118225033</c:v>
                </c:pt>
                <c:pt idx="6">
                  <c:v>0.15086272118225033</c:v>
                </c:pt>
                <c:pt idx="7">
                  <c:v>0.17857662532951771</c:v>
                </c:pt>
                <c:pt idx="8">
                  <c:v>0.17857662532951771</c:v>
                </c:pt>
                <c:pt idx="9">
                  <c:v>0.42765209128549631</c:v>
                </c:pt>
                <c:pt idx="10">
                  <c:v>0.54877152191582146</c:v>
                </c:pt>
                <c:pt idx="11">
                  <c:v>0.86196173068443549</c:v>
                </c:pt>
                <c:pt idx="12">
                  <c:v>1.5452150864734098</c:v>
                </c:pt>
                <c:pt idx="13">
                  <c:v>3.9173270357125793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4D-4382-AE2A-4509469E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63936"/>
        <c:axId val="227862016"/>
      </c:scatterChart>
      <c:valAx>
        <c:axId val="2278538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55744"/>
        <c:crosses val="autoZero"/>
        <c:crossBetween val="midCat"/>
        <c:majorUnit val="5"/>
      </c:valAx>
      <c:valAx>
        <c:axId val="2278557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53824"/>
        <c:crosses val="autoZero"/>
        <c:crossBetween val="midCat"/>
      </c:valAx>
      <c:valAx>
        <c:axId val="227862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63936"/>
        <c:crosses val="max"/>
        <c:crossBetween val="midCat"/>
        <c:majorUnit val="40"/>
      </c:valAx>
      <c:valAx>
        <c:axId val="227863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862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31</c:v>
                </c:pt>
                <c:pt idx="7">
                  <c:v>24</c:v>
                </c:pt>
                <c:pt idx="8">
                  <c:v>13</c:v>
                </c:pt>
                <c:pt idx="9">
                  <c:v>21</c:v>
                </c:pt>
                <c:pt idx="10">
                  <c:v>16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9B-4C01-832A-193CFF14680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'68'!$K$3:$K$16</c:f>
              <c:numCache>
                <c:formatCode>0.0</c:formatCode>
                <c:ptCount val="14"/>
                <c:pt idx="0">
                  <c:v>45</c:v>
                </c:pt>
                <c:pt idx="1">
                  <c:v>45</c:v>
                </c:pt>
                <c:pt idx="2">
                  <c:v>43.706673383140078</c:v>
                </c:pt>
                <c:pt idx="3">
                  <c:v>34.718158831365592</c:v>
                </c:pt>
                <c:pt idx="4">
                  <c:v>39.479117070311595</c:v>
                </c:pt>
                <c:pt idx="5">
                  <c:v>35.150869961465638</c:v>
                </c:pt>
                <c:pt idx="6">
                  <c:v>31.231093515712693</c:v>
                </c:pt>
                <c:pt idx="7">
                  <c:v>23.524872640187944</c:v>
                </c:pt>
                <c:pt idx="8">
                  <c:v>13.139073205176686</c:v>
                </c:pt>
                <c:pt idx="9">
                  <c:v>22.395586706480309</c:v>
                </c:pt>
                <c:pt idx="10">
                  <c:v>15.07827379320981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9B-4C01-832A-193CFF14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11136"/>
        <c:axId val="22923379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9B-4C01-832A-193CFF14680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'68'!$M$3:$M$16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0.99849137975095292</c:v>
                </c:pt>
                <c:pt idx="13">
                  <c:v>3.0008649365028752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59B-4C01-832A-193CFF14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37888"/>
        <c:axId val="229235712"/>
      </c:scatterChart>
      <c:valAx>
        <c:axId val="22921113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33792"/>
        <c:crosses val="autoZero"/>
        <c:crossBetween val="midCat"/>
        <c:majorUnit val="5"/>
      </c:valAx>
      <c:valAx>
        <c:axId val="22923379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11136"/>
        <c:crosses val="autoZero"/>
        <c:crossBetween val="midCat"/>
      </c:valAx>
      <c:valAx>
        <c:axId val="2292357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37888"/>
        <c:crosses val="max"/>
        <c:crossBetween val="midCat"/>
        <c:majorUnit val="40"/>
      </c:valAx>
      <c:valAx>
        <c:axId val="2292378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235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'69'!$C$3:$C$16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33-4A67-BCD2-F9CBDF89D2B1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'69'!$G$3:$G$16</c:f>
              <c:numCache>
                <c:formatCode>0.0</c:formatCode>
                <c:ptCount val="14"/>
                <c:pt idx="0">
                  <c:v>25.054636115942891</c:v>
                </c:pt>
                <c:pt idx="1">
                  <c:v>20.498099284345734</c:v>
                </c:pt>
                <c:pt idx="2">
                  <c:v>16.695126093432684</c:v>
                </c:pt>
                <c:pt idx="3">
                  <c:v>10.092225320164857</c:v>
                </c:pt>
                <c:pt idx="4">
                  <c:v>16.915032341682128</c:v>
                </c:pt>
                <c:pt idx="5">
                  <c:v>13.112059150769085</c:v>
                </c:pt>
                <c:pt idx="6">
                  <c:v>9.9130925424497676</c:v>
                </c:pt>
                <c:pt idx="7">
                  <c:v>4.5591877335780389</c:v>
                </c:pt>
                <c:pt idx="8">
                  <c:v>0</c:v>
                </c:pt>
                <c:pt idx="9">
                  <c:v>5.4065099562480761</c:v>
                </c:pt>
                <c:pt idx="10">
                  <c:v>0.7688125003311761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33-4A67-BCD2-F9CBDF89D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38304"/>
        <c:axId val="22994022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'69'!$D$3:$D$16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12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33-4A67-BCD2-F9CBDF89D2B1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'69'!$I$3:$I$16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1.9132544381466193E-2</c:v>
                </c:pt>
                <c:pt idx="5">
                  <c:v>1.9132544381466193E-2</c:v>
                </c:pt>
                <c:pt idx="6">
                  <c:v>1.9132544381466193E-2</c:v>
                </c:pt>
                <c:pt idx="7">
                  <c:v>7.836048313255764E-2</c:v>
                </c:pt>
                <c:pt idx="8">
                  <c:v>7.836048313255764E-2</c:v>
                </c:pt>
                <c:pt idx="9">
                  <c:v>0.68982891121329204</c:v>
                </c:pt>
                <c:pt idx="10">
                  <c:v>1.0221343741008102</c:v>
                </c:pt>
                <c:pt idx="11">
                  <c:v>1.9458548274066669</c:v>
                </c:pt>
                <c:pt idx="12">
                  <c:v>4.1367293391723265</c:v>
                </c:pt>
                <c:pt idx="13">
                  <c:v>11.925166465259631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33-4A67-BCD2-F9CBDF89D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52512"/>
        <c:axId val="229950592"/>
      </c:scatterChart>
      <c:valAx>
        <c:axId val="22993830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40224"/>
        <c:crosses val="autoZero"/>
        <c:crossBetween val="midCat"/>
        <c:majorUnit val="5"/>
      </c:valAx>
      <c:valAx>
        <c:axId val="22994022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38304"/>
        <c:crosses val="autoZero"/>
        <c:crossBetween val="midCat"/>
      </c:valAx>
      <c:valAx>
        <c:axId val="2299505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52512"/>
        <c:crosses val="max"/>
        <c:crossBetween val="midCat"/>
        <c:majorUnit val="40"/>
      </c:valAx>
      <c:valAx>
        <c:axId val="2299525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950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F7-478F-9EAF-508F918DE79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'69'!$K$3:$K$16</c:f>
              <c:numCache>
                <c:formatCode>0.0</c:formatCode>
                <c:ptCount val="14"/>
                <c:pt idx="0">
                  <c:v>41.328127318026041</c:v>
                </c:pt>
                <c:pt idx="1">
                  <c:v>34.139390633102884</c:v>
                </c:pt>
                <c:pt idx="2">
                  <c:v>28.572796465718248</c:v>
                </c:pt>
                <c:pt idx="3">
                  <c:v>20.10269333285018</c:v>
                </c:pt>
                <c:pt idx="4">
                  <c:v>31.203663497688488</c:v>
                </c:pt>
                <c:pt idx="5">
                  <c:v>25.637069330303852</c:v>
                </c:pt>
                <c:pt idx="6">
                  <c:v>21.259707247526741</c:v>
                </c:pt>
                <c:pt idx="7">
                  <c:v>14.706235341667705</c:v>
                </c:pt>
                <c:pt idx="8">
                  <c:v>7.6246138377311059</c:v>
                </c:pt>
                <c:pt idx="9">
                  <c:v>16.4829469366369</c:v>
                </c:pt>
                <c:pt idx="10">
                  <c:v>11.140665877530694</c:v>
                </c:pt>
                <c:pt idx="11">
                  <c:v>3.9447689948457629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F7-478F-9EAF-508F918DE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70912"/>
        <c:axId val="2300894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8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F7-478F-9EAF-508F918DE79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'69'!$M$3:$M$16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0.17873567084633446</c:v>
                </c:pt>
                <c:pt idx="11">
                  <c:v>0.71265556039585043</c:v>
                </c:pt>
                <c:pt idx="12">
                  <c:v>2.1191809489512119</c:v>
                </c:pt>
                <c:pt idx="13">
                  <c:v>7.9887626106690348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F7-478F-9EAF-508F918DE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93568"/>
        <c:axId val="230091392"/>
      </c:scatterChart>
      <c:valAx>
        <c:axId val="2300709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89472"/>
        <c:crosses val="autoZero"/>
        <c:crossBetween val="midCat"/>
        <c:majorUnit val="5"/>
      </c:valAx>
      <c:valAx>
        <c:axId val="2300894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70912"/>
        <c:crosses val="autoZero"/>
        <c:crossBetween val="midCat"/>
      </c:valAx>
      <c:valAx>
        <c:axId val="2300913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93568"/>
        <c:crosses val="max"/>
        <c:crossBetween val="midCat"/>
        <c:majorUnit val="40"/>
      </c:valAx>
      <c:valAx>
        <c:axId val="2300935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091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'70'!$C$3:$C$16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E-473F-AF17-60F5A58CF1E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'70'!$G$3:$G$16</c:f>
              <c:numCache>
                <c:formatCode>0.0</c:formatCode>
                <c:ptCount val="14"/>
                <c:pt idx="0">
                  <c:v>27.246980501591924</c:v>
                </c:pt>
                <c:pt idx="1">
                  <c:v>22.628193812460868</c:v>
                </c:pt>
                <c:pt idx="2">
                  <c:v>18.751141809540751</c:v>
                </c:pt>
                <c:pt idx="3">
                  <c:v>11.943338846924981</c:v>
                </c:pt>
                <c:pt idx="4">
                  <c:v>18.793433981980474</c:v>
                </c:pt>
                <c:pt idx="5">
                  <c:v>14.916381979060358</c:v>
                </c:pt>
                <c:pt idx="6">
                  <c:v>11.63795232099131</c:v>
                </c:pt>
                <c:pt idx="7">
                  <c:v>6.0974945713984887</c:v>
                </c:pt>
                <c:pt idx="8">
                  <c:v>1</c:v>
                </c:pt>
                <c:pt idx="9">
                  <c:v>6.9007173881648285</c:v>
                </c:pt>
                <c:pt idx="10">
                  <c:v>2.0758206224989522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8E-473F-AF17-60F5A58CF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41024"/>
        <c:axId val="230242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'70'!$D$3:$D$16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15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8E-473F-AF17-60F5A58CF1E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'70'!$I$3:$I$16</c:f>
              <c:numCache>
                <c:formatCode>0.0</c:formatCode>
                <c:ptCount val="14"/>
                <c:pt idx="0">
                  <c:v>0.92634057635538813</c:v>
                </c:pt>
                <c:pt idx="1">
                  <c:v>0.92634057635538813</c:v>
                </c:pt>
                <c:pt idx="2">
                  <c:v>0.92634057635538813</c:v>
                </c:pt>
                <c:pt idx="3">
                  <c:v>1.0886042070985484</c:v>
                </c:pt>
                <c:pt idx="4">
                  <c:v>2.9066828204146127</c:v>
                </c:pt>
                <c:pt idx="5">
                  <c:v>2.9066828204146127</c:v>
                </c:pt>
                <c:pt idx="6">
                  <c:v>2.9066828204146127</c:v>
                </c:pt>
                <c:pt idx="7">
                  <c:v>3.359156026663153</c:v>
                </c:pt>
                <c:pt idx="8">
                  <c:v>3.359156026663153</c:v>
                </c:pt>
                <c:pt idx="9">
                  <c:v>6.6645531579924873</c:v>
                </c:pt>
                <c:pt idx="10">
                  <c:v>7.8326607699204773</c:v>
                </c:pt>
                <c:pt idx="11">
                  <c:v>9.9769510349571906</c:v>
                </c:pt>
                <c:pt idx="12">
                  <c:v>12.402637198362498</c:v>
                </c:pt>
                <c:pt idx="13">
                  <c:v>14.817224710592223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8E-473F-AF17-60F5A58CF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59328"/>
        <c:axId val="230257408"/>
      </c:scatterChart>
      <c:valAx>
        <c:axId val="230241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42944"/>
        <c:crosses val="autoZero"/>
        <c:crossBetween val="midCat"/>
        <c:majorUnit val="5"/>
      </c:valAx>
      <c:valAx>
        <c:axId val="230242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41024"/>
        <c:crosses val="autoZero"/>
        <c:crossBetween val="midCat"/>
      </c:valAx>
      <c:valAx>
        <c:axId val="2302574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59328"/>
        <c:crosses val="max"/>
        <c:crossBetween val="midCat"/>
        <c:majorUnit val="40"/>
      </c:valAx>
      <c:valAx>
        <c:axId val="2302593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257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'70'!$E$3:$E$16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B3-4FD3-B6AC-9AF934C91FF9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'70'!$K$3:$K$16</c:f>
              <c:numCache>
                <c:formatCode>0.0</c:formatCode>
                <c:ptCount val="14"/>
                <c:pt idx="0">
                  <c:v>45</c:v>
                </c:pt>
                <c:pt idx="1">
                  <c:v>38.676211266999232</c:v>
                </c:pt>
                <c:pt idx="2">
                  <c:v>32.712319314329321</c:v>
                </c:pt>
                <c:pt idx="3">
                  <c:v>23.518234106022124</c:v>
                </c:pt>
                <c:pt idx="4">
                  <c:v>35.342886230042872</c:v>
                </c:pt>
                <c:pt idx="5">
                  <c:v>29.378994277372961</c:v>
                </c:pt>
                <c:pt idx="6">
                  <c:v>24.655543397822179</c:v>
                </c:pt>
                <c:pt idx="7">
                  <c:v>17.506456111741191</c:v>
                </c:pt>
                <c:pt idx="8">
                  <c:v>9.6881461930632717</c:v>
                </c:pt>
                <c:pt idx="9">
                  <c:v>19.386187266276256</c:v>
                </c:pt>
                <c:pt idx="10">
                  <c:v>13.523614554940011</c:v>
                </c:pt>
                <c:pt idx="11">
                  <c:v>5.5170505515856547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B3-4FD3-B6AC-9AF934C91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87616"/>
        <c:axId val="2303061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'70'!$F$3:$F$16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B3-4FD3-B6AC-9AF934C91FF9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'70'!$M$3:$M$16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2.2339524033524114</c:v>
                </c:pt>
                <c:pt idx="5">
                  <c:v>2.2339524033524114</c:v>
                </c:pt>
                <c:pt idx="6">
                  <c:v>2.2339524033524114</c:v>
                </c:pt>
                <c:pt idx="7">
                  <c:v>2.7956844456488597</c:v>
                </c:pt>
                <c:pt idx="8">
                  <c:v>2.7956844456488597</c:v>
                </c:pt>
                <c:pt idx="9">
                  <c:v>5.6838611651094766</c:v>
                </c:pt>
                <c:pt idx="10">
                  <c:v>6.4994522884068004</c:v>
                </c:pt>
                <c:pt idx="11">
                  <c:v>7.9625313075572919</c:v>
                </c:pt>
                <c:pt idx="12">
                  <c:v>9.8240246304069316</c:v>
                </c:pt>
                <c:pt idx="13">
                  <c:v>12.716443325122093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8B3-4FD3-B6AC-9AF934C91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314368"/>
        <c:axId val="230308096"/>
      </c:scatterChart>
      <c:valAx>
        <c:axId val="2302876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306176"/>
        <c:crosses val="autoZero"/>
        <c:crossBetween val="midCat"/>
        <c:majorUnit val="5"/>
      </c:valAx>
      <c:valAx>
        <c:axId val="2303061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87616"/>
        <c:crosses val="autoZero"/>
        <c:crossBetween val="midCat"/>
      </c:valAx>
      <c:valAx>
        <c:axId val="2303080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314368"/>
        <c:crosses val="max"/>
        <c:crossBetween val="midCat"/>
        <c:majorUnit val="40"/>
      </c:valAx>
      <c:valAx>
        <c:axId val="2303143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308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2.xml"/><Relationship Id="rId1" Type="http://schemas.openxmlformats.org/officeDocument/2006/relationships/chart" Target="../charts/chart111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4.xml"/><Relationship Id="rId1" Type="http://schemas.openxmlformats.org/officeDocument/2006/relationships/chart" Target="../charts/chart113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8.xml"/><Relationship Id="rId1" Type="http://schemas.openxmlformats.org/officeDocument/2006/relationships/chart" Target="../charts/chart117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0.xml"/><Relationship Id="rId1" Type="http://schemas.openxmlformats.org/officeDocument/2006/relationships/chart" Target="../charts/chart119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6.xml"/><Relationship Id="rId1" Type="http://schemas.openxmlformats.org/officeDocument/2006/relationships/chart" Target="../charts/chart12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0.xml"/><Relationship Id="rId1" Type="http://schemas.openxmlformats.org/officeDocument/2006/relationships/chart" Target="../charts/chart129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2.xml"/><Relationship Id="rId1" Type="http://schemas.openxmlformats.org/officeDocument/2006/relationships/chart" Target="../charts/chart131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6.xml"/><Relationship Id="rId1" Type="http://schemas.openxmlformats.org/officeDocument/2006/relationships/chart" Target="../charts/chart135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8.xml"/><Relationship Id="rId1" Type="http://schemas.openxmlformats.org/officeDocument/2006/relationships/chart" Target="../charts/chart137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2.xml"/><Relationship Id="rId1" Type="http://schemas.openxmlformats.org/officeDocument/2006/relationships/chart" Target="../charts/chart1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17</xdr:row>
      <xdr:rowOff>57150</xdr:rowOff>
    </xdr:from>
    <xdr:to>
      <xdr:col>6</xdr:col>
      <xdr:colOff>302856</xdr:colOff>
      <xdr:row>21</xdr:row>
      <xdr:rowOff>140117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pSpPr/>
      </xdr:nvGrpSpPr>
      <xdr:grpSpPr>
        <a:xfrm>
          <a:off x="361950" y="3295650"/>
          <a:ext cx="3846156" cy="844967"/>
          <a:chOff x="7667625" y="3057525"/>
          <a:chExt cx="3266872" cy="82858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67625" y="3124200"/>
            <a:ext cx="1438095" cy="76190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305925" y="3057525"/>
            <a:ext cx="1628572" cy="819048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38100</xdr:colOff>
      <xdr:row>15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5772150" cy="28003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170426</xdr:colOff>
      <xdr:row>17</xdr:row>
      <xdr:rowOff>53104</xdr:rowOff>
    </xdr:from>
    <xdr:to>
      <xdr:col>10</xdr:col>
      <xdr:colOff>671667</xdr:colOff>
      <xdr:row>36</xdr:row>
      <xdr:rowOff>182922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940109</xdr:colOff>
      <xdr:row>17</xdr:row>
      <xdr:rowOff>39533</xdr:rowOff>
    </xdr:from>
    <xdr:to>
      <xdr:col>20</xdr:col>
      <xdr:colOff>529818</xdr:colOff>
      <xdr:row>36</xdr:row>
      <xdr:rowOff>169351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38</xdr:row>
      <xdr:rowOff>52387</xdr:rowOff>
    </xdr:from>
    <xdr:to>
      <xdr:col>8</xdr:col>
      <xdr:colOff>504825</xdr:colOff>
      <xdr:row>56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18</xdr:col>
      <xdr:colOff>819150</xdr:colOff>
      <xdr:row>55</xdr:row>
      <xdr:rowOff>147638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693176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921059</xdr:colOff>
      <xdr:row>17</xdr:row>
      <xdr:rowOff>10958</xdr:rowOff>
    </xdr:from>
    <xdr:to>
      <xdr:col>20</xdr:col>
      <xdr:colOff>510768</xdr:colOff>
      <xdr:row>36</xdr:row>
      <xdr:rowOff>140776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6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7.xml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8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9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0.xml"/><Relationship Id="rId5" Type="http://schemas.openxmlformats.org/officeDocument/2006/relationships/vmlDrawing" Target="../drawings/vmlDrawing10.vml"/><Relationship Id="rId4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1.xml"/><Relationship Id="rId5" Type="http://schemas.openxmlformats.org/officeDocument/2006/relationships/vmlDrawing" Target="../drawings/vmlDrawing11.vml"/><Relationship Id="rId4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2.xml"/><Relationship Id="rId5" Type="http://schemas.openxmlformats.org/officeDocument/2006/relationships/vmlDrawing" Target="../drawings/vmlDrawing12.vml"/><Relationship Id="rId4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3.xml"/><Relationship Id="rId5" Type="http://schemas.openxmlformats.org/officeDocument/2006/relationships/vmlDrawing" Target="../drawings/vmlDrawing13.vml"/><Relationship Id="rId4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4.xml"/><Relationship Id="rId5" Type="http://schemas.openxmlformats.org/officeDocument/2006/relationships/vmlDrawing" Target="../drawings/vmlDrawing14.vml"/><Relationship Id="rId4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5.xml"/><Relationship Id="rId5" Type="http://schemas.openxmlformats.org/officeDocument/2006/relationships/vmlDrawing" Target="../drawings/vmlDrawing15.vml"/><Relationship Id="rId4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6.xml"/><Relationship Id="rId5" Type="http://schemas.openxmlformats.org/officeDocument/2006/relationships/vmlDrawing" Target="../drawings/vmlDrawing16.vml"/><Relationship Id="rId4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7.xml"/><Relationship Id="rId5" Type="http://schemas.openxmlformats.org/officeDocument/2006/relationships/vmlDrawing" Target="../drawings/vmlDrawing17.vml"/><Relationship Id="rId4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drawing" Target="../drawings/drawing61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drawing" Target="../drawings/drawing62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drawing" Target="../drawings/drawing63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drawing" Target="../drawings/drawing64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drawing" Target="../drawings/drawing65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drawing" Target="../drawings/drawing66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drawing" Target="../drawings/drawing67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drawing" Target="../drawings/drawing68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drawing" Target="../drawings/drawing69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drawing" Target="../drawings/drawing70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>
    <tabColor rgb="FFFF0000"/>
  </sheetPr>
  <dimension ref="A1:JX26"/>
  <sheetViews>
    <sheetView tabSelected="1" topLeftCell="CZ1" workbookViewId="0">
      <selection activeCell="EF2" sqref="EF2"/>
    </sheetView>
  </sheetViews>
  <sheetFormatPr defaultRowHeight="15" x14ac:dyDescent="0.25"/>
  <cols>
    <col min="1" max="2" width="5.85546875" bestFit="1" customWidth="1"/>
    <col min="3" max="3" width="5.140625" bestFit="1" customWidth="1"/>
    <col min="4" max="4" width="4.7109375" bestFit="1" customWidth="1"/>
    <col min="5" max="5" width="7.7109375" style="1" bestFit="1" customWidth="1"/>
    <col min="6" max="6" width="6.85546875" style="1" bestFit="1" customWidth="1"/>
    <col min="7" max="7" width="8.85546875" style="1" bestFit="1" customWidth="1"/>
    <col min="8" max="8" width="8" style="1" bestFit="1" customWidth="1"/>
    <col min="9" max="9" width="7.7109375" bestFit="1" customWidth="1"/>
    <col min="10" max="10" width="6.85546875" bestFit="1" customWidth="1"/>
    <col min="11" max="11" width="8.85546875" bestFit="1" customWidth="1"/>
    <col min="12" max="12" width="8" bestFit="1" customWidth="1"/>
    <col min="13" max="13" width="7.7109375" bestFit="1" customWidth="1"/>
    <col min="14" max="14" width="6.85546875" bestFit="1" customWidth="1"/>
    <col min="15" max="15" width="8.85546875" bestFit="1" customWidth="1"/>
    <col min="16" max="16" width="8" bestFit="1" customWidth="1"/>
    <col min="17" max="17" width="7.7109375" bestFit="1" customWidth="1"/>
    <col min="18" max="18" width="6.85546875" bestFit="1" customWidth="1"/>
    <col min="19" max="19" width="8.85546875" bestFit="1" customWidth="1"/>
    <col min="20" max="20" width="8" bestFit="1" customWidth="1"/>
    <col min="21" max="21" width="7.7109375" bestFit="1" customWidth="1"/>
    <col min="22" max="22" width="7" bestFit="1" customWidth="1"/>
    <col min="23" max="23" width="8.85546875" bestFit="1" customWidth="1"/>
    <col min="24" max="24" width="8" bestFit="1" customWidth="1"/>
    <col min="25" max="25" width="7.7109375" bestFit="1" customWidth="1"/>
    <col min="26" max="26" width="6.85546875" bestFit="1" customWidth="1"/>
    <col min="27" max="27" width="8.85546875" bestFit="1" customWidth="1"/>
    <col min="28" max="28" width="8" bestFit="1" customWidth="1"/>
    <col min="29" max="29" width="7.7109375" bestFit="1" customWidth="1"/>
    <col min="30" max="30" width="6.85546875" bestFit="1" customWidth="1"/>
    <col min="31" max="31" width="8.85546875" bestFit="1" customWidth="1"/>
    <col min="32" max="32" width="8" bestFit="1" customWidth="1"/>
    <col min="33" max="33" width="7.7109375" bestFit="1" customWidth="1"/>
    <col min="34" max="34" width="6.85546875" bestFit="1" customWidth="1"/>
    <col min="35" max="35" width="8.85546875" bestFit="1" customWidth="1"/>
    <col min="36" max="36" width="8" bestFit="1" customWidth="1"/>
    <col min="37" max="37" width="7.7109375" bestFit="1" customWidth="1"/>
    <col min="38" max="38" width="6.85546875" bestFit="1" customWidth="1"/>
    <col min="39" max="39" width="8.85546875" bestFit="1" customWidth="1"/>
    <col min="40" max="40" width="8" bestFit="1" customWidth="1"/>
    <col min="41" max="41" width="7.7109375" bestFit="1" customWidth="1"/>
    <col min="42" max="42" width="6.85546875" bestFit="1" customWidth="1"/>
    <col min="43" max="43" width="8.85546875" bestFit="1" customWidth="1"/>
    <col min="44" max="44" width="8" bestFit="1" customWidth="1"/>
    <col min="45" max="45" width="7.7109375" bestFit="1" customWidth="1"/>
    <col min="46" max="46" width="6.85546875" bestFit="1" customWidth="1"/>
    <col min="47" max="47" width="8.85546875" bestFit="1" customWidth="1"/>
    <col min="48" max="48" width="8" bestFit="1" customWidth="1"/>
    <col min="49" max="49" width="7.7109375" bestFit="1" customWidth="1"/>
    <col min="50" max="50" width="6.85546875" bestFit="1" customWidth="1"/>
    <col min="51" max="51" width="8.85546875" bestFit="1" customWidth="1"/>
    <col min="52" max="52" width="8" bestFit="1" customWidth="1"/>
    <col min="53" max="53" width="7.7109375" bestFit="1" customWidth="1"/>
    <col min="54" max="54" width="6.85546875" bestFit="1" customWidth="1"/>
    <col min="55" max="55" width="8.85546875" bestFit="1" customWidth="1"/>
    <col min="56" max="56" width="8" bestFit="1" customWidth="1"/>
    <col min="57" max="57" width="7.7109375" bestFit="1" customWidth="1"/>
    <col min="58" max="58" width="6.85546875" bestFit="1" customWidth="1"/>
    <col min="59" max="59" width="8.85546875" bestFit="1" customWidth="1"/>
    <col min="60" max="60" width="8" bestFit="1" customWidth="1"/>
    <col min="61" max="61" width="7.7109375" bestFit="1" customWidth="1"/>
    <col min="62" max="62" width="6.85546875" bestFit="1" customWidth="1"/>
    <col min="63" max="63" width="8.85546875" bestFit="1" customWidth="1"/>
    <col min="64" max="64" width="8" bestFit="1" customWidth="1"/>
    <col min="65" max="65" width="7.7109375" bestFit="1" customWidth="1"/>
    <col min="66" max="66" width="6.85546875" bestFit="1" customWidth="1"/>
    <col min="67" max="67" width="8.85546875" bestFit="1" customWidth="1"/>
    <col min="68" max="68" width="8" bestFit="1" customWidth="1"/>
    <col min="69" max="69" width="7.7109375" bestFit="1" customWidth="1"/>
    <col min="70" max="70" width="6.85546875" bestFit="1" customWidth="1"/>
    <col min="71" max="71" width="8.85546875" bestFit="1" customWidth="1"/>
    <col min="72" max="72" width="8" bestFit="1" customWidth="1"/>
    <col min="73" max="73" width="7.7109375" bestFit="1" customWidth="1"/>
    <col min="74" max="74" width="6.85546875" bestFit="1" customWidth="1"/>
    <col min="75" max="75" width="8.85546875" bestFit="1" customWidth="1"/>
    <col min="76" max="76" width="8" bestFit="1" customWidth="1"/>
    <col min="77" max="77" width="7.7109375" bestFit="1" customWidth="1"/>
    <col min="78" max="78" width="6.85546875" bestFit="1" customWidth="1"/>
    <col min="79" max="79" width="8.85546875" bestFit="1" customWidth="1"/>
    <col min="80" max="80" width="8" bestFit="1" customWidth="1"/>
    <col min="81" max="81" width="7.7109375" bestFit="1" customWidth="1"/>
    <col min="82" max="82" width="6.85546875" bestFit="1" customWidth="1"/>
    <col min="83" max="83" width="8.85546875" bestFit="1" customWidth="1"/>
    <col min="84" max="84" width="8" bestFit="1" customWidth="1"/>
    <col min="85" max="85" width="7.7109375" bestFit="1" customWidth="1"/>
    <col min="86" max="86" width="6.85546875" bestFit="1" customWidth="1"/>
    <col min="87" max="87" width="8.85546875" bestFit="1" customWidth="1"/>
    <col min="88" max="88" width="8" bestFit="1" customWidth="1"/>
    <col min="89" max="89" width="7.7109375" bestFit="1" customWidth="1"/>
    <col min="90" max="90" width="6.85546875" bestFit="1" customWidth="1"/>
    <col min="91" max="91" width="8.85546875" bestFit="1" customWidth="1"/>
    <col min="92" max="92" width="8" bestFit="1" customWidth="1"/>
    <col min="93" max="93" width="7.7109375" bestFit="1" customWidth="1"/>
    <col min="94" max="94" width="6.85546875" bestFit="1" customWidth="1"/>
    <col min="95" max="95" width="8.85546875" bestFit="1" customWidth="1"/>
    <col min="96" max="96" width="8" bestFit="1" customWidth="1"/>
    <col min="97" max="97" width="7.7109375" bestFit="1" customWidth="1"/>
    <col min="98" max="98" width="6.85546875" bestFit="1" customWidth="1"/>
    <col min="99" max="99" width="8.85546875" bestFit="1" customWidth="1"/>
    <col min="100" max="100" width="8" bestFit="1" customWidth="1"/>
    <col min="101" max="101" width="7.7109375" bestFit="1" customWidth="1"/>
    <col min="102" max="102" width="6.85546875" bestFit="1" customWidth="1"/>
    <col min="103" max="103" width="8.85546875" bestFit="1" customWidth="1"/>
    <col min="104" max="104" width="8" bestFit="1" customWidth="1"/>
    <col min="105" max="105" width="7.7109375" bestFit="1" customWidth="1"/>
    <col min="106" max="106" width="6.85546875" bestFit="1" customWidth="1"/>
    <col min="107" max="107" width="8.85546875" bestFit="1" customWidth="1"/>
    <col min="108" max="108" width="8" bestFit="1" customWidth="1"/>
    <col min="109" max="109" width="7.7109375" bestFit="1" customWidth="1"/>
    <col min="110" max="110" width="6.85546875" bestFit="1" customWidth="1"/>
    <col min="111" max="111" width="8.85546875" bestFit="1" customWidth="1"/>
    <col min="112" max="112" width="8" bestFit="1" customWidth="1"/>
    <col min="113" max="113" width="7.7109375" bestFit="1" customWidth="1"/>
    <col min="114" max="114" width="6.85546875" bestFit="1" customWidth="1"/>
    <col min="115" max="115" width="8.85546875" bestFit="1" customWidth="1"/>
    <col min="116" max="116" width="8" bestFit="1" customWidth="1"/>
    <col min="117" max="117" width="7.7109375" bestFit="1" customWidth="1"/>
    <col min="118" max="118" width="6.85546875" bestFit="1" customWidth="1"/>
    <col min="119" max="119" width="8.85546875" bestFit="1" customWidth="1"/>
    <col min="120" max="120" width="8" bestFit="1" customWidth="1"/>
    <col min="121" max="121" width="7.7109375" bestFit="1" customWidth="1"/>
    <col min="122" max="122" width="6.85546875" bestFit="1" customWidth="1"/>
    <col min="123" max="123" width="8.85546875" bestFit="1" customWidth="1"/>
    <col min="124" max="124" width="8" bestFit="1" customWidth="1"/>
    <col min="125" max="125" width="7.7109375" bestFit="1" customWidth="1"/>
    <col min="126" max="126" width="6.85546875" bestFit="1" customWidth="1"/>
    <col min="127" max="127" width="8.85546875" bestFit="1" customWidth="1"/>
    <col min="128" max="128" width="8" bestFit="1" customWidth="1"/>
    <col min="129" max="129" width="7.7109375" bestFit="1" customWidth="1"/>
    <col min="130" max="130" width="6.85546875" bestFit="1" customWidth="1"/>
    <col min="131" max="131" width="8.85546875" bestFit="1" customWidth="1"/>
    <col min="132" max="132" width="8" bestFit="1" customWidth="1"/>
    <col min="133" max="133" width="7.7109375" bestFit="1" customWidth="1"/>
    <col min="134" max="134" width="6.85546875" bestFit="1" customWidth="1"/>
    <col min="135" max="135" width="8.85546875" bestFit="1" customWidth="1"/>
    <col min="136" max="136" width="8" bestFit="1" customWidth="1"/>
    <col min="137" max="137" width="7.7109375" bestFit="1" customWidth="1"/>
    <col min="138" max="138" width="6.85546875" bestFit="1" customWidth="1"/>
    <col min="139" max="139" width="8.85546875" bestFit="1" customWidth="1"/>
    <col min="140" max="140" width="8" bestFit="1" customWidth="1"/>
    <col min="141" max="141" width="7.7109375" bestFit="1" customWidth="1"/>
    <col min="142" max="142" width="6.85546875" bestFit="1" customWidth="1"/>
    <col min="143" max="143" width="8.85546875" bestFit="1" customWidth="1"/>
    <col min="144" max="144" width="8" bestFit="1" customWidth="1"/>
    <col min="145" max="145" width="7.7109375" bestFit="1" customWidth="1"/>
    <col min="146" max="146" width="6.85546875" bestFit="1" customWidth="1"/>
    <col min="147" max="147" width="8.85546875" bestFit="1" customWidth="1"/>
    <col min="148" max="148" width="8" bestFit="1" customWidth="1"/>
    <col min="149" max="149" width="7.7109375" bestFit="1" customWidth="1"/>
    <col min="150" max="150" width="6.85546875" bestFit="1" customWidth="1"/>
    <col min="151" max="151" width="8.85546875" bestFit="1" customWidth="1"/>
    <col min="152" max="152" width="8" bestFit="1" customWidth="1"/>
    <col min="153" max="153" width="7.7109375" bestFit="1" customWidth="1"/>
    <col min="154" max="154" width="6.85546875" bestFit="1" customWidth="1"/>
    <col min="155" max="155" width="8.85546875" bestFit="1" customWidth="1"/>
    <col min="156" max="156" width="8" bestFit="1" customWidth="1"/>
    <col min="157" max="157" width="7.7109375" bestFit="1" customWidth="1"/>
    <col min="158" max="158" width="6.85546875" bestFit="1" customWidth="1"/>
    <col min="159" max="159" width="8.85546875" bestFit="1" customWidth="1"/>
    <col min="160" max="160" width="8" bestFit="1" customWidth="1"/>
    <col min="161" max="161" width="7.7109375" bestFit="1" customWidth="1"/>
    <col min="162" max="162" width="6.85546875" bestFit="1" customWidth="1"/>
    <col min="163" max="163" width="8.85546875" bestFit="1" customWidth="1"/>
    <col min="164" max="164" width="8" bestFit="1" customWidth="1"/>
    <col min="165" max="165" width="7.7109375" bestFit="1" customWidth="1"/>
    <col min="166" max="166" width="6.85546875" bestFit="1" customWidth="1"/>
    <col min="167" max="167" width="8.85546875" bestFit="1" customWidth="1"/>
    <col min="168" max="168" width="8" bestFit="1" customWidth="1"/>
    <col min="169" max="169" width="7.7109375" bestFit="1" customWidth="1"/>
    <col min="170" max="170" width="6.85546875" bestFit="1" customWidth="1"/>
    <col min="171" max="171" width="8.85546875" bestFit="1" customWidth="1"/>
    <col min="172" max="172" width="8" bestFit="1" customWidth="1"/>
    <col min="173" max="173" width="7.7109375" bestFit="1" customWidth="1"/>
    <col min="174" max="174" width="6.85546875" bestFit="1" customWidth="1"/>
    <col min="175" max="175" width="8.85546875" bestFit="1" customWidth="1"/>
    <col min="176" max="176" width="8" bestFit="1" customWidth="1"/>
    <col min="177" max="177" width="7.7109375" bestFit="1" customWidth="1"/>
    <col min="178" max="178" width="6.85546875" bestFit="1" customWidth="1"/>
    <col min="179" max="179" width="8.85546875" bestFit="1" customWidth="1"/>
    <col min="180" max="180" width="8" bestFit="1" customWidth="1"/>
    <col min="181" max="181" width="7.7109375" bestFit="1" customWidth="1"/>
    <col min="182" max="182" width="6.85546875" bestFit="1" customWidth="1"/>
    <col min="183" max="183" width="8.85546875" bestFit="1" customWidth="1"/>
    <col min="184" max="184" width="8" bestFit="1" customWidth="1"/>
    <col min="185" max="185" width="7.7109375" bestFit="1" customWidth="1"/>
    <col min="186" max="186" width="6.85546875" bestFit="1" customWidth="1"/>
    <col min="187" max="187" width="8.85546875" bestFit="1" customWidth="1"/>
    <col min="188" max="188" width="8" bestFit="1" customWidth="1"/>
    <col min="189" max="189" width="7.7109375" bestFit="1" customWidth="1"/>
    <col min="190" max="190" width="6.85546875" bestFit="1" customWidth="1"/>
    <col min="191" max="191" width="8.85546875" bestFit="1" customWidth="1"/>
    <col min="192" max="192" width="8" bestFit="1" customWidth="1"/>
    <col min="193" max="193" width="7.7109375" bestFit="1" customWidth="1"/>
    <col min="194" max="194" width="6.85546875" bestFit="1" customWidth="1"/>
    <col min="195" max="195" width="8.85546875" bestFit="1" customWidth="1"/>
    <col min="196" max="196" width="8" bestFit="1" customWidth="1"/>
    <col min="197" max="197" width="7.7109375" bestFit="1" customWidth="1"/>
    <col min="198" max="198" width="6.85546875" bestFit="1" customWidth="1"/>
    <col min="199" max="199" width="8.85546875" bestFit="1" customWidth="1"/>
    <col min="200" max="200" width="8" bestFit="1" customWidth="1"/>
    <col min="201" max="201" width="7.7109375" bestFit="1" customWidth="1"/>
    <col min="202" max="202" width="6.85546875" bestFit="1" customWidth="1"/>
    <col min="203" max="203" width="8.85546875" bestFit="1" customWidth="1"/>
    <col min="204" max="204" width="8" bestFit="1" customWidth="1"/>
    <col min="205" max="205" width="7.7109375" bestFit="1" customWidth="1"/>
    <col min="206" max="206" width="6.85546875" bestFit="1" customWidth="1"/>
    <col min="207" max="207" width="8.85546875" bestFit="1" customWidth="1"/>
    <col min="208" max="208" width="8" bestFit="1" customWidth="1"/>
    <col min="209" max="209" width="7.7109375" bestFit="1" customWidth="1"/>
    <col min="210" max="210" width="6.85546875" bestFit="1" customWidth="1"/>
    <col min="211" max="211" width="8.85546875" bestFit="1" customWidth="1"/>
    <col min="212" max="212" width="8" bestFit="1" customWidth="1"/>
    <col min="213" max="213" width="7.7109375" bestFit="1" customWidth="1"/>
    <col min="214" max="214" width="6.85546875" bestFit="1" customWidth="1"/>
    <col min="215" max="215" width="8.85546875" bestFit="1" customWidth="1"/>
    <col min="216" max="216" width="8" bestFit="1" customWidth="1"/>
    <col min="217" max="217" width="7.7109375" bestFit="1" customWidth="1"/>
    <col min="218" max="218" width="6.85546875" bestFit="1" customWidth="1"/>
    <col min="219" max="219" width="8.85546875" bestFit="1" customWidth="1"/>
    <col min="220" max="220" width="8" bestFit="1" customWidth="1"/>
    <col min="221" max="221" width="7.7109375" bestFit="1" customWidth="1"/>
    <col min="222" max="222" width="6.85546875" bestFit="1" customWidth="1"/>
    <col min="223" max="223" width="8.85546875" bestFit="1" customWidth="1"/>
    <col min="224" max="224" width="8" bestFit="1" customWidth="1"/>
    <col min="225" max="225" width="7.7109375" bestFit="1" customWidth="1"/>
    <col min="226" max="226" width="6.85546875" bestFit="1" customWidth="1"/>
    <col min="227" max="227" width="8.85546875" bestFit="1" customWidth="1"/>
    <col min="228" max="228" width="8" bestFit="1" customWidth="1"/>
    <col min="229" max="229" width="7.7109375" bestFit="1" customWidth="1"/>
    <col min="230" max="230" width="6.85546875" bestFit="1" customWidth="1"/>
    <col min="231" max="231" width="8.85546875" bestFit="1" customWidth="1"/>
    <col min="232" max="232" width="8" bestFit="1" customWidth="1"/>
    <col min="233" max="233" width="7.7109375" bestFit="1" customWidth="1"/>
    <col min="234" max="234" width="6.85546875" bestFit="1" customWidth="1"/>
    <col min="235" max="235" width="8.85546875" bestFit="1" customWidth="1"/>
    <col min="236" max="236" width="8" bestFit="1" customWidth="1"/>
    <col min="237" max="237" width="7.7109375" bestFit="1" customWidth="1"/>
    <col min="238" max="238" width="6.85546875" bestFit="1" customWidth="1"/>
    <col min="239" max="239" width="8.85546875" bestFit="1" customWidth="1"/>
    <col min="240" max="240" width="8" bestFit="1" customWidth="1"/>
    <col min="241" max="241" width="7.7109375" bestFit="1" customWidth="1"/>
    <col min="242" max="242" width="6.85546875" bestFit="1" customWidth="1"/>
    <col min="243" max="243" width="8.85546875" bestFit="1" customWidth="1"/>
    <col min="244" max="244" width="8" bestFit="1" customWidth="1"/>
    <col min="245" max="245" width="7.7109375" bestFit="1" customWidth="1"/>
    <col min="246" max="246" width="6.85546875" bestFit="1" customWidth="1"/>
    <col min="247" max="247" width="8.85546875" bestFit="1" customWidth="1"/>
    <col min="248" max="248" width="8" bestFit="1" customWidth="1"/>
    <col min="249" max="249" width="7.7109375" bestFit="1" customWidth="1"/>
    <col min="250" max="250" width="6.85546875" bestFit="1" customWidth="1"/>
    <col min="251" max="251" width="8.85546875" bestFit="1" customWidth="1"/>
    <col min="252" max="252" width="8" bestFit="1" customWidth="1"/>
    <col min="253" max="253" width="7.7109375" bestFit="1" customWidth="1"/>
    <col min="254" max="254" width="6.85546875" bestFit="1" customWidth="1"/>
    <col min="255" max="255" width="8.85546875" bestFit="1" customWidth="1"/>
    <col min="256" max="256" width="8" bestFit="1" customWidth="1"/>
    <col min="257" max="257" width="7.7109375" bestFit="1" customWidth="1"/>
    <col min="258" max="258" width="6.85546875" bestFit="1" customWidth="1"/>
    <col min="259" max="259" width="8.85546875" bestFit="1" customWidth="1"/>
    <col min="260" max="260" width="8" bestFit="1" customWidth="1"/>
    <col min="261" max="261" width="7.7109375" bestFit="1" customWidth="1"/>
    <col min="262" max="262" width="6.85546875" bestFit="1" customWidth="1"/>
    <col min="263" max="263" width="8.85546875" bestFit="1" customWidth="1"/>
    <col min="264" max="264" width="8" bestFit="1" customWidth="1"/>
    <col min="265" max="265" width="7.7109375" bestFit="1" customWidth="1"/>
    <col min="266" max="266" width="6.85546875" bestFit="1" customWidth="1"/>
    <col min="267" max="267" width="8.85546875" bestFit="1" customWidth="1"/>
    <col min="268" max="268" width="8" bestFit="1" customWidth="1"/>
    <col min="269" max="269" width="7.7109375" bestFit="1" customWidth="1"/>
    <col min="270" max="270" width="6.85546875" bestFit="1" customWidth="1"/>
    <col min="271" max="271" width="8.85546875" bestFit="1" customWidth="1"/>
    <col min="272" max="272" width="8" bestFit="1" customWidth="1"/>
    <col min="273" max="273" width="7.7109375" bestFit="1" customWidth="1"/>
    <col min="274" max="274" width="6.85546875" bestFit="1" customWidth="1"/>
    <col min="275" max="275" width="8.85546875" bestFit="1" customWidth="1"/>
    <col min="276" max="276" width="8" bestFit="1" customWidth="1"/>
    <col min="277" max="277" width="7.7109375" bestFit="1" customWidth="1"/>
    <col min="278" max="278" width="6.85546875" bestFit="1" customWidth="1"/>
    <col min="279" max="279" width="8.85546875" bestFit="1" customWidth="1"/>
    <col min="280" max="280" width="8" bestFit="1" customWidth="1"/>
    <col min="281" max="281" width="7.7109375" bestFit="1" customWidth="1"/>
    <col min="282" max="282" width="6.85546875" bestFit="1" customWidth="1"/>
    <col min="283" max="283" width="8.85546875" bestFit="1" customWidth="1"/>
    <col min="284" max="284" width="8" bestFit="1" customWidth="1"/>
  </cols>
  <sheetData>
    <row r="1" spans="1:284" s="2" customFormat="1" x14ac:dyDescent="0.25">
      <c r="A1" s="70"/>
      <c r="B1" s="70"/>
      <c r="C1" s="70"/>
      <c r="D1" s="70"/>
      <c r="E1" s="4">
        <f>1</f>
        <v>1</v>
      </c>
      <c r="F1" s="4">
        <v>1</v>
      </c>
      <c r="G1" s="4">
        <v>1</v>
      </c>
      <c r="H1" s="4">
        <v>1</v>
      </c>
      <c r="I1" s="70">
        <f>E1+1</f>
        <v>2</v>
      </c>
      <c r="J1" s="70">
        <f t="shared" ref="J1:BU1" si="0">F1+1</f>
        <v>2</v>
      </c>
      <c r="K1" s="70">
        <f t="shared" si="0"/>
        <v>2</v>
      </c>
      <c r="L1" s="70">
        <f t="shared" si="0"/>
        <v>2</v>
      </c>
      <c r="M1" s="70">
        <f t="shared" si="0"/>
        <v>3</v>
      </c>
      <c r="N1" s="70">
        <f t="shared" si="0"/>
        <v>3</v>
      </c>
      <c r="O1" s="70">
        <f t="shared" si="0"/>
        <v>3</v>
      </c>
      <c r="P1" s="70">
        <f t="shared" si="0"/>
        <v>3</v>
      </c>
      <c r="Q1" s="70">
        <f t="shared" si="0"/>
        <v>4</v>
      </c>
      <c r="R1" s="70">
        <f t="shared" si="0"/>
        <v>4</v>
      </c>
      <c r="S1" s="70">
        <f t="shared" si="0"/>
        <v>4</v>
      </c>
      <c r="T1" s="70">
        <f t="shared" si="0"/>
        <v>4</v>
      </c>
      <c r="U1" s="70">
        <f t="shared" si="0"/>
        <v>5</v>
      </c>
      <c r="V1" s="70">
        <f t="shared" si="0"/>
        <v>5</v>
      </c>
      <c r="W1" s="70">
        <f t="shared" si="0"/>
        <v>5</v>
      </c>
      <c r="X1" s="70">
        <f t="shared" si="0"/>
        <v>5</v>
      </c>
      <c r="Y1" s="70">
        <f t="shared" si="0"/>
        <v>6</v>
      </c>
      <c r="Z1" s="70">
        <f t="shared" si="0"/>
        <v>6</v>
      </c>
      <c r="AA1" s="70">
        <f t="shared" si="0"/>
        <v>6</v>
      </c>
      <c r="AB1" s="70">
        <f t="shared" si="0"/>
        <v>6</v>
      </c>
      <c r="AC1" s="70">
        <f t="shared" si="0"/>
        <v>7</v>
      </c>
      <c r="AD1" s="70">
        <f t="shared" si="0"/>
        <v>7</v>
      </c>
      <c r="AE1" s="70">
        <f t="shared" si="0"/>
        <v>7</v>
      </c>
      <c r="AF1" s="70">
        <f t="shared" si="0"/>
        <v>7</v>
      </c>
      <c r="AG1" s="70">
        <f t="shared" si="0"/>
        <v>8</v>
      </c>
      <c r="AH1" s="70">
        <f t="shared" si="0"/>
        <v>8</v>
      </c>
      <c r="AI1" s="70">
        <f t="shared" si="0"/>
        <v>8</v>
      </c>
      <c r="AJ1" s="70">
        <f t="shared" si="0"/>
        <v>8</v>
      </c>
      <c r="AK1" s="70">
        <f t="shared" si="0"/>
        <v>9</v>
      </c>
      <c r="AL1" s="70">
        <f t="shared" si="0"/>
        <v>9</v>
      </c>
      <c r="AM1" s="70">
        <f t="shared" si="0"/>
        <v>9</v>
      </c>
      <c r="AN1" s="70">
        <f t="shared" si="0"/>
        <v>9</v>
      </c>
      <c r="AO1" s="70">
        <f t="shared" si="0"/>
        <v>10</v>
      </c>
      <c r="AP1" s="70">
        <f t="shared" si="0"/>
        <v>10</v>
      </c>
      <c r="AQ1" s="70">
        <f t="shared" si="0"/>
        <v>10</v>
      </c>
      <c r="AR1" s="70">
        <f t="shared" si="0"/>
        <v>10</v>
      </c>
      <c r="AS1" s="70">
        <f t="shared" si="0"/>
        <v>11</v>
      </c>
      <c r="AT1" s="70">
        <f t="shared" si="0"/>
        <v>11</v>
      </c>
      <c r="AU1" s="70">
        <f t="shared" si="0"/>
        <v>11</v>
      </c>
      <c r="AV1" s="70">
        <f t="shared" si="0"/>
        <v>11</v>
      </c>
      <c r="AW1" s="70">
        <f t="shared" si="0"/>
        <v>12</v>
      </c>
      <c r="AX1" s="70">
        <f t="shared" si="0"/>
        <v>12</v>
      </c>
      <c r="AY1" s="70">
        <f t="shared" si="0"/>
        <v>12</v>
      </c>
      <c r="AZ1" s="70">
        <f t="shared" si="0"/>
        <v>12</v>
      </c>
      <c r="BA1" s="70">
        <f t="shared" si="0"/>
        <v>13</v>
      </c>
      <c r="BB1" s="70">
        <f t="shared" si="0"/>
        <v>13</v>
      </c>
      <c r="BC1" s="70">
        <f t="shared" si="0"/>
        <v>13</v>
      </c>
      <c r="BD1" s="70">
        <f t="shared" si="0"/>
        <v>13</v>
      </c>
      <c r="BE1" s="70">
        <f t="shared" si="0"/>
        <v>14</v>
      </c>
      <c r="BF1" s="70">
        <f t="shared" si="0"/>
        <v>14</v>
      </c>
      <c r="BG1" s="70">
        <f t="shared" si="0"/>
        <v>14</v>
      </c>
      <c r="BH1" s="70">
        <f t="shared" si="0"/>
        <v>14</v>
      </c>
      <c r="BI1" s="70">
        <f t="shared" si="0"/>
        <v>15</v>
      </c>
      <c r="BJ1" s="70">
        <f t="shared" si="0"/>
        <v>15</v>
      </c>
      <c r="BK1" s="70">
        <f t="shared" si="0"/>
        <v>15</v>
      </c>
      <c r="BL1" s="70">
        <f t="shared" si="0"/>
        <v>15</v>
      </c>
      <c r="BM1" s="70">
        <f t="shared" si="0"/>
        <v>16</v>
      </c>
      <c r="BN1" s="70">
        <f t="shared" si="0"/>
        <v>16</v>
      </c>
      <c r="BO1" s="70">
        <f t="shared" si="0"/>
        <v>16</v>
      </c>
      <c r="BP1" s="70">
        <f t="shared" si="0"/>
        <v>16</v>
      </c>
      <c r="BQ1" s="70">
        <f t="shared" si="0"/>
        <v>17</v>
      </c>
      <c r="BR1" s="70">
        <f t="shared" si="0"/>
        <v>17</v>
      </c>
      <c r="BS1" s="70">
        <f t="shared" si="0"/>
        <v>17</v>
      </c>
      <c r="BT1" s="70">
        <f t="shared" si="0"/>
        <v>17</v>
      </c>
      <c r="BU1" s="70">
        <f t="shared" si="0"/>
        <v>18</v>
      </c>
      <c r="BV1" s="70">
        <f t="shared" ref="BV1:EG1" si="1">BR1+1</f>
        <v>18</v>
      </c>
      <c r="BW1" s="70">
        <f t="shared" si="1"/>
        <v>18</v>
      </c>
      <c r="BX1" s="70">
        <f t="shared" si="1"/>
        <v>18</v>
      </c>
      <c r="BY1" s="70">
        <f t="shared" si="1"/>
        <v>19</v>
      </c>
      <c r="BZ1" s="70">
        <f t="shared" si="1"/>
        <v>19</v>
      </c>
      <c r="CA1" s="70">
        <f t="shared" si="1"/>
        <v>19</v>
      </c>
      <c r="CB1" s="70">
        <f t="shared" si="1"/>
        <v>19</v>
      </c>
      <c r="CC1" s="70">
        <f t="shared" si="1"/>
        <v>20</v>
      </c>
      <c r="CD1" s="70">
        <f t="shared" si="1"/>
        <v>20</v>
      </c>
      <c r="CE1" s="70">
        <f t="shared" si="1"/>
        <v>20</v>
      </c>
      <c r="CF1" s="70">
        <f t="shared" si="1"/>
        <v>20</v>
      </c>
      <c r="CG1" s="70">
        <f t="shared" si="1"/>
        <v>21</v>
      </c>
      <c r="CH1" s="70">
        <f t="shared" si="1"/>
        <v>21</v>
      </c>
      <c r="CI1" s="70">
        <f t="shared" si="1"/>
        <v>21</v>
      </c>
      <c r="CJ1" s="70">
        <f t="shared" si="1"/>
        <v>21</v>
      </c>
      <c r="CK1" s="70">
        <f t="shared" si="1"/>
        <v>22</v>
      </c>
      <c r="CL1" s="70">
        <f t="shared" si="1"/>
        <v>22</v>
      </c>
      <c r="CM1" s="70">
        <f t="shared" si="1"/>
        <v>22</v>
      </c>
      <c r="CN1" s="70">
        <f t="shared" si="1"/>
        <v>22</v>
      </c>
      <c r="CO1" s="70">
        <f t="shared" si="1"/>
        <v>23</v>
      </c>
      <c r="CP1" s="70">
        <f t="shared" si="1"/>
        <v>23</v>
      </c>
      <c r="CQ1" s="70">
        <f t="shared" si="1"/>
        <v>23</v>
      </c>
      <c r="CR1" s="70">
        <f t="shared" si="1"/>
        <v>23</v>
      </c>
      <c r="CS1" s="70">
        <f t="shared" si="1"/>
        <v>24</v>
      </c>
      <c r="CT1" s="70">
        <f t="shared" si="1"/>
        <v>24</v>
      </c>
      <c r="CU1" s="70">
        <f t="shared" si="1"/>
        <v>24</v>
      </c>
      <c r="CV1" s="70">
        <f t="shared" si="1"/>
        <v>24</v>
      </c>
      <c r="CW1" s="70">
        <f t="shared" si="1"/>
        <v>25</v>
      </c>
      <c r="CX1" s="70">
        <f t="shared" si="1"/>
        <v>25</v>
      </c>
      <c r="CY1" s="70">
        <f t="shared" si="1"/>
        <v>25</v>
      </c>
      <c r="CZ1" s="70">
        <f t="shared" si="1"/>
        <v>25</v>
      </c>
      <c r="DA1" s="70">
        <f t="shared" si="1"/>
        <v>26</v>
      </c>
      <c r="DB1" s="70">
        <f t="shared" si="1"/>
        <v>26</v>
      </c>
      <c r="DC1" s="70">
        <f t="shared" si="1"/>
        <v>26</v>
      </c>
      <c r="DD1" s="70">
        <f t="shared" si="1"/>
        <v>26</v>
      </c>
      <c r="DE1" s="70">
        <f t="shared" si="1"/>
        <v>27</v>
      </c>
      <c r="DF1" s="70">
        <f t="shared" si="1"/>
        <v>27</v>
      </c>
      <c r="DG1" s="70">
        <f t="shared" si="1"/>
        <v>27</v>
      </c>
      <c r="DH1" s="70">
        <f t="shared" si="1"/>
        <v>27</v>
      </c>
      <c r="DI1" s="70">
        <f t="shared" si="1"/>
        <v>28</v>
      </c>
      <c r="DJ1" s="70">
        <f t="shared" si="1"/>
        <v>28</v>
      </c>
      <c r="DK1" s="70">
        <f t="shared" si="1"/>
        <v>28</v>
      </c>
      <c r="DL1" s="70">
        <f t="shared" si="1"/>
        <v>28</v>
      </c>
      <c r="DM1" s="70">
        <f t="shared" si="1"/>
        <v>29</v>
      </c>
      <c r="DN1" s="70">
        <f t="shared" si="1"/>
        <v>29</v>
      </c>
      <c r="DO1" s="70">
        <f t="shared" si="1"/>
        <v>29</v>
      </c>
      <c r="DP1" s="70">
        <f t="shared" si="1"/>
        <v>29</v>
      </c>
      <c r="DQ1" s="70">
        <f t="shared" si="1"/>
        <v>30</v>
      </c>
      <c r="DR1" s="70">
        <f t="shared" si="1"/>
        <v>30</v>
      </c>
      <c r="DS1" s="70">
        <f t="shared" si="1"/>
        <v>30</v>
      </c>
      <c r="DT1" s="70">
        <f t="shared" si="1"/>
        <v>30</v>
      </c>
      <c r="DU1" s="70">
        <f t="shared" si="1"/>
        <v>31</v>
      </c>
      <c r="DV1" s="70">
        <f t="shared" si="1"/>
        <v>31</v>
      </c>
      <c r="DW1" s="70">
        <f t="shared" si="1"/>
        <v>31</v>
      </c>
      <c r="DX1" s="70">
        <f t="shared" si="1"/>
        <v>31</v>
      </c>
      <c r="DY1" s="70">
        <f t="shared" si="1"/>
        <v>32</v>
      </c>
      <c r="DZ1" s="70">
        <f t="shared" si="1"/>
        <v>32</v>
      </c>
      <c r="EA1" s="70">
        <f t="shared" si="1"/>
        <v>32</v>
      </c>
      <c r="EB1" s="70">
        <f t="shared" si="1"/>
        <v>32</v>
      </c>
      <c r="EC1" s="70">
        <f t="shared" si="1"/>
        <v>33</v>
      </c>
      <c r="ED1" s="70">
        <f t="shared" si="1"/>
        <v>33</v>
      </c>
      <c r="EE1" s="70">
        <f t="shared" si="1"/>
        <v>33</v>
      </c>
      <c r="EF1" s="70">
        <f t="shared" si="1"/>
        <v>33</v>
      </c>
      <c r="EG1" s="70">
        <f t="shared" si="1"/>
        <v>34</v>
      </c>
      <c r="EH1" s="70">
        <f t="shared" ref="EH1:GS1" si="2">ED1+1</f>
        <v>34</v>
      </c>
      <c r="EI1" s="70">
        <f t="shared" si="2"/>
        <v>34</v>
      </c>
      <c r="EJ1" s="70">
        <f t="shared" si="2"/>
        <v>34</v>
      </c>
      <c r="EK1" s="70">
        <f t="shared" si="2"/>
        <v>35</v>
      </c>
      <c r="EL1" s="70">
        <f t="shared" si="2"/>
        <v>35</v>
      </c>
      <c r="EM1" s="70">
        <f t="shared" si="2"/>
        <v>35</v>
      </c>
      <c r="EN1" s="70">
        <f t="shared" si="2"/>
        <v>35</v>
      </c>
      <c r="EO1" s="70">
        <f t="shared" si="2"/>
        <v>36</v>
      </c>
      <c r="EP1" s="70">
        <f t="shared" si="2"/>
        <v>36</v>
      </c>
      <c r="EQ1" s="70">
        <f t="shared" si="2"/>
        <v>36</v>
      </c>
      <c r="ER1" s="70">
        <f t="shared" si="2"/>
        <v>36</v>
      </c>
      <c r="ES1" s="70">
        <f t="shared" si="2"/>
        <v>37</v>
      </c>
      <c r="ET1" s="70">
        <f t="shared" si="2"/>
        <v>37</v>
      </c>
      <c r="EU1" s="70">
        <f t="shared" si="2"/>
        <v>37</v>
      </c>
      <c r="EV1" s="70">
        <f t="shared" si="2"/>
        <v>37</v>
      </c>
      <c r="EW1" s="70">
        <f t="shared" si="2"/>
        <v>38</v>
      </c>
      <c r="EX1" s="70">
        <f t="shared" si="2"/>
        <v>38</v>
      </c>
      <c r="EY1" s="70">
        <f t="shared" si="2"/>
        <v>38</v>
      </c>
      <c r="EZ1" s="70">
        <f t="shared" si="2"/>
        <v>38</v>
      </c>
      <c r="FA1" s="70">
        <f t="shared" si="2"/>
        <v>39</v>
      </c>
      <c r="FB1" s="70">
        <f t="shared" si="2"/>
        <v>39</v>
      </c>
      <c r="FC1" s="70">
        <f t="shared" si="2"/>
        <v>39</v>
      </c>
      <c r="FD1" s="70">
        <f t="shared" si="2"/>
        <v>39</v>
      </c>
      <c r="FE1" s="70">
        <f t="shared" si="2"/>
        <v>40</v>
      </c>
      <c r="FF1" s="70">
        <f t="shared" si="2"/>
        <v>40</v>
      </c>
      <c r="FG1" s="70">
        <f t="shared" si="2"/>
        <v>40</v>
      </c>
      <c r="FH1" s="70">
        <f t="shared" si="2"/>
        <v>40</v>
      </c>
      <c r="FI1" s="70">
        <f t="shared" si="2"/>
        <v>41</v>
      </c>
      <c r="FJ1" s="70">
        <f t="shared" si="2"/>
        <v>41</v>
      </c>
      <c r="FK1" s="70">
        <f t="shared" si="2"/>
        <v>41</v>
      </c>
      <c r="FL1" s="70">
        <f t="shared" si="2"/>
        <v>41</v>
      </c>
      <c r="FM1" s="70">
        <f t="shared" si="2"/>
        <v>42</v>
      </c>
      <c r="FN1" s="70">
        <f t="shared" si="2"/>
        <v>42</v>
      </c>
      <c r="FO1" s="70">
        <f t="shared" si="2"/>
        <v>42</v>
      </c>
      <c r="FP1" s="70">
        <f t="shared" si="2"/>
        <v>42</v>
      </c>
      <c r="FQ1" s="70">
        <f t="shared" si="2"/>
        <v>43</v>
      </c>
      <c r="FR1" s="70">
        <f t="shared" si="2"/>
        <v>43</v>
      </c>
      <c r="FS1" s="70">
        <f t="shared" si="2"/>
        <v>43</v>
      </c>
      <c r="FT1" s="70">
        <f t="shared" si="2"/>
        <v>43</v>
      </c>
      <c r="FU1" s="70">
        <f t="shared" si="2"/>
        <v>44</v>
      </c>
      <c r="FV1" s="70">
        <f t="shared" si="2"/>
        <v>44</v>
      </c>
      <c r="FW1" s="70">
        <f t="shared" si="2"/>
        <v>44</v>
      </c>
      <c r="FX1" s="70">
        <f t="shared" si="2"/>
        <v>44</v>
      </c>
      <c r="FY1" s="70">
        <f t="shared" si="2"/>
        <v>45</v>
      </c>
      <c r="FZ1" s="70">
        <f t="shared" si="2"/>
        <v>45</v>
      </c>
      <c r="GA1" s="70">
        <f t="shared" si="2"/>
        <v>45</v>
      </c>
      <c r="GB1" s="70">
        <f t="shared" si="2"/>
        <v>45</v>
      </c>
      <c r="GC1" s="70">
        <f t="shared" si="2"/>
        <v>46</v>
      </c>
      <c r="GD1" s="70">
        <f t="shared" si="2"/>
        <v>46</v>
      </c>
      <c r="GE1" s="70">
        <f t="shared" si="2"/>
        <v>46</v>
      </c>
      <c r="GF1" s="70">
        <f t="shared" si="2"/>
        <v>46</v>
      </c>
      <c r="GG1" s="70">
        <f t="shared" si="2"/>
        <v>47</v>
      </c>
      <c r="GH1" s="70">
        <f t="shared" si="2"/>
        <v>47</v>
      </c>
      <c r="GI1" s="70">
        <f t="shared" si="2"/>
        <v>47</v>
      </c>
      <c r="GJ1" s="70">
        <f t="shared" si="2"/>
        <v>47</v>
      </c>
      <c r="GK1" s="70">
        <f t="shared" si="2"/>
        <v>48</v>
      </c>
      <c r="GL1" s="70">
        <f t="shared" si="2"/>
        <v>48</v>
      </c>
      <c r="GM1" s="70">
        <f t="shared" si="2"/>
        <v>48</v>
      </c>
      <c r="GN1" s="70">
        <f t="shared" si="2"/>
        <v>48</v>
      </c>
      <c r="GO1" s="70">
        <f t="shared" si="2"/>
        <v>49</v>
      </c>
      <c r="GP1" s="70">
        <f t="shared" si="2"/>
        <v>49</v>
      </c>
      <c r="GQ1" s="70">
        <f t="shared" si="2"/>
        <v>49</v>
      </c>
      <c r="GR1" s="70">
        <f t="shared" si="2"/>
        <v>49</v>
      </c>
      <c r="GS1" s="70">
        <f t="shared" si="2"/>
        <v>50</v>
      </c>
      <c r="GT1" s="70">
        <f t="shared" ref="GT1:JE1" si="3">GP1+1</f>
        <v>50</v>
      </c>
      <c r="GU1" s="70">
        <f t="shared" si="3"/>
        <v>50</v>
      </c>
      <c r="GV1" s="70">
        <f t="shared" si="3"/>
        <v>50</v>
      </c>
      <c r="GW1" s="70">
        <f t="shared" si="3"/>
        <v>51</v>
      </c>
      <c r="GX1" s="70">
        <f t="shared" si="3"/>
        <v>51</v>
      </c>
      <c r="GY1" s="70">
        <f t="shared" si="3"/>
        <v>51</v>
      </c>
      <c r="GZ1" s="70">
        <f t="shared" si="3"/>
        <v>51</v>
      </c>
      <c r="HA1" s="70">
        <f t="shared" si="3"/>
        <v>52</v>
      </c>
      <c r="HB1" s="70">
        <f t="shared" si="3"/>
        <v>52</v>
      </c>
      <c r="HC1" s="70">
        <f t="shared" si="3"/>
        <v>52</v>
      </c>
      <c r="HD1" s="70">
        <f t="shared" si="3"/>
        <v>52</v>
      </c>
      <c r="HE1" s="70">
        <f t="shared" si="3"/>
        <v>53</v>
      </c>
      <c r="HF1" s="70">
        <f t="shared" si="3"/>
        <v>53</v>
      </c>
      <c r="HG1" s="70">
        <f t="shared" si="3"/>
        <v>53</v>
      </c>
      <c r="HH1" s="70">
        <f t="shared" si="3"/>
        <v>53</v>
      </c>
      <c r="HI1" s="70">
        <f t="shared" si="3"/>
        <v>54</v>
      </c>
      <c r="HJ1" s="70">
        <f t="shared" si="3"/>
        <v>54</v>
      </c>
      <c r="HK1" s="70">
        <f t="shared" si="3"/>
        <v>54</v>
      </c>
      <c r="HL1" s="70">
        <f t="shared" si="3"/>
        <v>54</v>
      </c>
      <c r="HM1" s="70">
        <f t="shared" si="3"/>
        <v>55</v>
      </c>
      <c r="HN1" s="70">
        <f t="shared" si="3"/>
        <v>55</v>
      </c>
      <c r="HO1" s="70">
        <f t="shared" si="3"/>
        <v>55</v>
      </c>
      <c r="HP1" s="70">
        <f t="shared" si="3"/>
        <v>55</v>
      </c>
      <c r="HQ1" s="70">
        <f t="shared" si="3"/>
        <v>56</v>
      </c>
      <c r="HR1" s="70">
        <f t="shared" si="3"/>
        <v>56</v>
      </c>
      <c r="HS1" s="70">
        <f t="shared" si="3"/>
        <v>56</v>
      </c>
      <c r="HT1" s="70">
        <f t="shared" si="3"/>
        <v>56</v>
      </c>
      <c r="HU1" s="70">
        <f t="shared" si="3"/>
        <v>57</v>
      </c>
      <c r="HV1" s="70">
        <f t="shared" si="3"/>
        <v>57</v>
      </c>
      <c r="HW1" s="70">
        <f t="shared" si="3"/>
        <v>57</v>
      </c>
      <c r="HX1" s="70">
        <f t="shared" si="3"/>
        <v>57</v>
      </c>
      <c r="HY1" s="70">
        <f t="shared" si="3"/>
        <v>58</v>
      </c>
      <c r="HZ1" s="70">
        <f t="shared" si="3"/>
        <v>58</v>
      </c>
      <c r="IA1" s="70">
        <f t="shared" si="3"/>
        <v>58</v>
      </c>
      <c r="IB1" s="70">
        <f t="shared" si="3"/>
        <v>58</v>
      </c>
      <c r="IC1" s="70">
        <f t="shared" si="3"/>
        <v>59</v>
      </c>
      <c r="ID1" s="70">
        <f t="shared" si="3"/>
        <v>59</v>
      </c>
      <c r="IE1" s="70">
        <f t="shared" si="3"/>
        <v>59</v>
      </c>
      <c r="IF1" s="70">
        <f t="shared" si="3"/>
        <v>59</v>
      </c>
      <c r="IG1" s="70">
        <f t="shared" si="3"/>
        <v>60</v>
      </c>
      <c r="IH1" s="70">
        <f t="shared" si="3"/>
        <v>60</v>
      </c>
      <c r="II1" s="70">
        <f t="shared" si="3"/>
        <v>60</v>
      </c>
      <c r="IJ1" s="70">
        <f t="shared" si="3"/>
        <v>60</v>
      </c>
      <c r="IK1" s="70">
        <f t="shared" si="3"/>
        <v>61</v>
      </c>
      <c r="IL1" s="70">
        <f t="shared" si="3"/>
        <v>61</v>
      </c>
      <c r="IM1" s="70">
        <f t="shared" si="3"/>
        <v>61</v>
      </c>
      <c r="IN1" s="70">
        <f t="shared" si="3"/>
        <v>61</v>
      </c>
      <c r="IO1" s="70">
        <f t="shared" si="3"/>
        <v>62</v>
      </c>
      <c r="IP1" s="70">
        <f t="shared" si="3"/>
        <v>62</v>
      </c>
      <c r="IQ1" s="70">
        <f t="shared" si="3"/>
        <v>62</v>
      </c>
      <c r="IR1" s="70">
        <f t="shared" si="3"/>
        <v>62</v>
      </c>
      <c r="IS1" s="70">
        <f t="shared" si="3"/>
        <v>63</v>
      </c>
      <c r="IT1" s="70">
        <f t="shared" si="3"/>
        <v>63</v>
      </c>
      <c r="IU1" s="70">
        <f t="shared" si="3"/>
        <v>63</v>
      </c>
      <c r="IV1" s="70">
        <f t="shared" si="3"/>
        <v>63</v>
      </c>
      <c r="IW1" s="70">
        <f t="shared" si="3"/>
        <v>64</v>
      </c>
      <c r="IX1" s="70">
        <f t="shared" si="3"/>
        <v>64</v>
      </c>
      <c r="IY1" s="70">
        <f t="shared" si="3"/>
        <v>64</v>
      </c>
      <c r="IZ1" s="70">
        <f t="shared" si="3"/>
        <v>64</v>
      </c>
      <c r="JA1" s="70">
        <f t="shared" si="3"/>
        <v>65</v>
      </c>
      <c r="JB1" s="70">
        <f t="shared" si="3"/>
        <v>65</v>
      </c>
      <c r="JC1" s="70">
        <f t="shared" si="3"/>
        <v>65</v>
      </c>
      <c r="JD1" s="70">
        <f t="shared" si="3"/>
        <v>65</v>
      </c>
      <c r="JE1" s="70">
        <f t="shared" si="3"/>
        <v>66</v>
      </c>
      <c r="JF1" s="70">
        <f t="shared" ref="JF1:JX1" si="4">JB1+1</f>
        <v>66</v>
      </c>
      <c r="JG1" s="70">
        <f t="shared" si="4"/>
        <v>66</v>
      </c>
      <c r="JH1" s="70">
        <f t="shared" si="4"/>
        <v>66</v>
      </c>
      <c r="JI1" s="70">
        <f t="shared" si="4"/>
        <v>67</v>
      </c>
      <c r="JJ1" s="70">
        <f t="shared" si="4"/>
        <v>67</v>
      </c>
      <c r="JK1" s="70">
        <f t="shared" si="4"/>
        <v>67</v>
      </c>
      <c r="JL1" s="70">
        <f t="shared" si="4"/>
        <v>67</v>
      </c>
      <c r="JM1" s="70">
        <f t="shared" si="4"/>
        <v>68</v>
      </c>
      <c r="JN1" s="70">
        <f t="shared" si="4"/>
        <v>68</v>
      </c>
      <c r="JO1" s="70">
        <f t="shared" si="4"/>
        <v>68</v>
      </c>
      <c r="JP1" s="70">
        <f t="shared" si="4"/>
        <v>68</v>
      </c>
      <c r="JQ1" s="70">
        <f t="shared" si="4"/>
        <v>69</v>
      </c>
      <c r="JR1" s="70">
        <f t="shared" si="4"/>
        <v>69</v>
      </c>
      <c r="JS1" s="70">
        <f t="shared" si="4"/>
        <v>69</v>
      </c>
      <c r="JT1" s="70">
        <f t="shared" si="4"/>
        <v>69</v>
      </c>
      <c r="JU1" s="70">
        <f t="shared" si="4"/>
        <v>70</v>
      </c>
      <c r="JV1" s="70">
        <f t="shared" si="4"/>
        <v>70</v>
      </c>
      <c r="JW1" s="70">
        <f t="shared" si="4"/>
        <v>70</v>
      </c>
      <c r="JX1" s="70">
        <f t="shared" si="4"/>
        <v>70</v>
      </c>
    </row>
    <row r="2" spans="1:284" s="2" customFormat="1" ht="15" customHeight="1" x14ac:dyDescent="0.45">
      <c r="A2" s="71"/>
      <c r="B2" s="70"/>
      <c r="C2" s="70" t="s">
        <v>0</v>
      </c>
      <c r="D2" s="4" t="s">
        <v>1</v>
      </c>
      <c r="E2" s="4" t="s">
        <v>31</v>
      </c>
      <c r="F2" s="4" t="s">
        <v>31</v>
      </c>
      <c r="G2" s="4" t="s">
        <v>31</v>
      </c>
      <c r="H2" s="4" t="s">
        <v>31</v>
      </c>
      <c r="I2" s="4" t="s">
        <v>32</v>
      </c>
      <c r="J2" s="4" t="s">
        <v>32</v>
      </c>
      <c r="K2" s="4" t="s">
        <v>32</v>
      </c>
      <c r="L2" s="4" t="s">
        <v>32</v>
      </c>
      <c r="M2" s="4" t="s">
        <v>33</v>
      </c>
      <c r="N2" s="4" t="s">
        <v>33</v>
      </c>
      <c r="O2" s="4" t="s">
        <v>33</v>
      </c>
      <c r="P2" s="4" t="s">
        <v>33</v>
      </c>
      <c r="Q2" s="4" t="s">
        <v>34</v>
      </c>
      <c r="R2" s="4" t="s">
        <v>34</v>
      </c>
      <c r="S2" s="4" t="s">
        <v>34</v>
      </c>
      <c r="T2" s="4" t="s">
        <v>34</v>
      </c>
      <c r="U2" s="4" t="s">
        <v>35</v>
      </c>
      <c r="V2" s="4" t="s">
        <v>35</v>
      </c>
      <c r="W2" s="4" t="s">
        <v>35</v>
      </c>
      <c r="X2" s="4" t="s">
        <v>35</v>
      </c>
      <c r="Y2" s="3" t="s">
        <v>36</v>
      </c>
      <c r="Z2" s="3" t="s">
        <v>36</v>
      </c>
      <c r="AA2" s="3" t="s">
        <v>36</v>
      </c>
      <c r="AB2" s="3" t="s">
        <v>36</v>
      </c>
      <c r="AC2" s="4" t="s">
        <v>37</v>
      </c>
      <c r="AD2" s="4" t="s">
        <v>37</v>
      </c>
      <c r="AE2" s="4" t="s">
        <v>37</v>
      </c>
      <c r="AF2" s="4" t="s">
        <v>37</v>
      </c>
      <c r="AG2" s="3" t="s">
        <v>38</v>
      </c>
      <c r="AH2" s="3" t="s">
        <v>38</v>
      </c>
      <c r="AI2" s="3" t="s">
        <v>38</v>
      </c>
      <c r="AJ2" s="3" t="s">
        <v>38</v>
      </c>
      <c r="AK2" s="4" t="s">
        <v>39</v>
      </c>
      <c r="AL2" s="4" t="s">
        <v>39</v>
      </c>
      <c r="AM2" s="4" t="s">
        <v>39</v>
      </c>
      <c r="AN2" s="4" t="s">
        <v>39</v>
      </c>
      <c r="AO2" s="3" t="s">
        <v>40</v>
      </c>
      <c r="AP2" s="3" t="s">
        <v>40</v>
      </c>
      <c r="AQ2" s="3" t="s">
        <v>40</v>
      </c>
      <c r="AR2" s="3" t="s">
        <v>40</v>
      </c>
      <c r="AS2" s="4" t="s">
        <v>41</v>
      </c>
      <c r="AT2" s="4" t="s">
        <v>41</v>
      </c>
      <c r="AU2" s="4" t="s">
        <v>41</v>
      </c>
      <c r="AV2" s="4" t="s">
        <v>41</v>
      </c>
      <c r="AW2" s="3" t="s">
        <v>42</v>
      </c>
      <c r="AX2" s="3" t="s">
        <v>42</v>
      </c>
      <c r="AY2" s="3" t="s">
        <v>42</v>
      </c>
      <c r="AZ2" s="3" t="s">
        <v>42</v>
      </c>
      <c r="BA2" s="4" t="s">
        <v>43</v>
      </c>
      <c r="BB2" s="4" t="s">
        <v>43</v>
      </c>
      <c r="BC2" s="4" t="s">
        <v>43</v>
      </c>
      <c r="BD2" s="4" t="s">
        <v>43</v>
      </c>
      <c r="BE2" s="3" t="s">
        <v>44</v>
      </c>
      <c r="BF2" s="3" t="s">
        <v>44</v>
      </c>
      <c r="BG2" s="3" t="s">
        <v>44</v>
      </c>
      <c r="BH2" s="3" t="s">
        <v>44</v>
      </c>
      <c r="BI2" s="4" t="s">
        <v>45</v>
      </c>
      <c r="BJ2" s="4" t="s">
        <v>45</v>
      </c>
      <c r="BK2" s="4" t="s">
        <v>45</v>
      </c>
      <c r="BL2" s="4" t="s">
        <v>45</v>
      </c>
      <c r="BM2" s="3" t="s">
        <v>46</v>
      </c>
      <c r="BN2" s="3" t="s">
        <v>46</v>
      </c>
      <c r="BO2" s="3" t="s">
        <v>46</v>
      </c>
      <c r="BP2" s="3" t="s">
        <v>46</v>
      </c>
      <c r="BQ2" s="4" t="s">
        <v>47</v>
      </c>
      <c r="BR2" s="4" t="s">
        <v>47</v>
      </c>
      <c r="BS2" s="4" t="s">
        <v>47</v>
      </c>
      <c r="BT2" s="4" t="s">
        <v>47</v>
      </c>
      <c r="BU2" s="3" t="s">
        <v>48</v>
      </c>
      <c r="BV2" s="3" t="s">
        <v>48</v>
      </c>
      <c r="BW2" s="3" t="s">
        <v>48</v>
      </c>
      <c r="BX2" s="3" t="s">
        <v>48</v>
      </c>
      <c r="BY2" s="4" t="s">
        <v>49</v>
      </c>
      <c r="BZ2" s="4" t="s">
        <v>49</v>
      </c>
      <c r="CA2" s="4" t="s">
        <v>49</v>
      </c>
      <c r="CB2" s="4" t="s">
        <v>49</v>
      </c>
      <c r="CC2" s="3" t="s">
        <v>50</v>
      </c>
      <c r="CD2" s="3" t="s">
        <v>50</v>
      </c>
      <c r="CE2" s="3" t="s">
        <v>50</v>
      </c>
      <c r="CF2" s="3" t="s">
        <v>50</v>
      </c>
      <c r="CG2" s="4" t="s">
        <v>51</v>
      </c>
      <c r="CH2" s="4" t="s">
        <v>51</v>
      </c>
      <c r="CI2" s="4" t="s">
        <v>51</v>
      </c>
      <c r="CJ2" s="4" t="s">
        <v>51</v>
      </c>
      <c r="CK2" s="3" t="s">
        <v>52</v>
      </c>
      <c r="CL2" s="3" t="s">
        <v>52</v>
      </c>
      <c r="CM2" s="3" t="s">
        <v>52</v>
      </c>
      <c r="CN2" s="3" t="s">
        <v>52</v>
      </c>
      <c r="CO2" s="4" t="s">
        <v>53</v>
      </c>
      <c r="CP2" s="4" t="s">
        <v>53</v>
      </c>
      <c r="CQ2" s="4" t="s">
        <v>53</v>
      </c>
      <c r="CR2" s="4" t="s">
        <v>53</v>
      </c>
      <c r="CS2" s="3" t="s">
        <v>54</v>
      </c>
      <c r="CT2" s="3" t="s">
        <v>54</v>
      </c>
      <c r="CU2" s="3" t="s">
        <v>54</v>
      </c>
      <c r="CV2" s="3" t="s">
        <v>54</v>
      </c>
      <c r="CW2" s="4" t="s">
        <v>55</v>
      </c>
      <c r="CX2" s="4" t="s">
        <v>55</v>
      </c>
      <c r="CY2" s="4" t="s">
        <v>55</v>
      </c>
      <c r="CZ2" s="4" t="s">
        <v>55</v>
      </c>
      <c r="DA2" s="3" t="s">
        <v>56</v>
      </c>
      <c r="DB2" s="3" t="s">
        <v>56</v>
      </c>
      <c r="DC2" s="3" t="s">
        <v>56</v>
      </c>
      <c r="DD2" s="3" t="s">
        <v>56</v>
      </c>
      <c r="DE2" s="4" t="s">
        <v>57</v>
      </c>
      <c r="DF2" s="4" t="s">
        <v>57</v>
      </c>
      <c r="DG2" s="4" t="s">
        <v>57</v>
      </c>
      <c r="DH2" s="4" t="s">
        <v>57</v>
      </c>
      <c r="DI2" s="3" t="s">
        <v>58</v>
      </c>
      <c r="DJ2" s="3" t="s">
        <v>58</v>
      </c>
      <c r="DK2" s="3" t="s">
        <v>58</v>
      </c>
      <c r="DL2" s="3" t="s">
        <v>58</v>
      </c>
      <c r="DM2" s="4" t="s">
        <v>59</v>
      </c>
      <c r="DN2" s="4" t="s">
        <v>59</v>
      </c>
      <c r="DO2" s="4" t="s">
        <v>59</v>
      </c>
      <c r="DP2" s="4" t="s">
        <v>59</v>
      </c>
      <c r="DQ2" s="3" t="s">
        <v>60</v>
      </c>
      <c r="DR2" s="3" t="s">
        <v>60</v>
      </c>
      <c r="DS2" s="3" t="s">
        <v>60</v>
      </c>
      <c r="DT2" s="3" t="s">
        <v>60</v>
      </c>
      <c r="DU2" s="4" t="s">
        <v>61</v>
      </c>
      <c r="DV2" s="4" t="s">
        <v>61</v>
      </c>
      <c r="DW2" s="4" t="s">
        <v>61</v>
      </c>
      <c r="DX2" s="4" t="s">
        <v>61</v>
      </c>
      <c r="DY2" s="3" t="s">
        <v>62</v>
      </c>
      <c r="DZ2" s="3" t="s">
        <v>62</v>
      </c>
      <c r="EA2" s="3" t="s">
        <v>62</v>
      </c>
      <c r="EB2" s="3" t="s">
        <v>62</v>
      </c>
      <c r="EC2" s="4" t="s">
        <v>63</v>
      </c>
      <c r="ED2" s="4" t="s">
        <v>63</v>
      </c>
      <c r="EE2" s="4" t="s">
        <v>63</v>
      </c>
      <c r="EF2" s="4" t="s">
        <v>63</v>
      </c>
      <c r="EG2" s="3" t="s">
        <v>64</v>
      </c>
      <c r="EH2" s="3" t="s">
        <v>64</v>
      </c>
      <c r="EI2" s="3" t="s">
        <v>64</v>
      </c>
      <c r="EJ2" s="3" t="s">
        <v>64</v>
      </c>
      <c r="EK2" s="4" t="s">
        <v>65</v>
      </c>
      <c r="EL2" s="4" t="s">
        <v>65</v>
      </c>
      <c r="EM2" s="4" t="s">
        <v>65</v>
      </c>
      <c r="EN2" s="4" t="s">
        <v>65</v>
      </c>
      <c r="EO2" s="3" t="s">
        <v>66</v>
      </c>
      <c r="EP2" s="3" t="s">
        <v>66</v>
      </c>
      <c r="EQ2" s="3" t="s">
        <v>66</v>
      </c>
      <c r="ER2" s="3" t="s">
        <v>66</v>
      </c>
      <c r="ES2" s="4" t="s">
        <v>67</v>
      </c>
      <c r="ET2" s="4" t="s">
        <v>67</v>
      </c>
      <c r="EU2" s="4" t="s">
        <v>67</v>
      </c>
      <c r="EV2" s="4" t="s">
        <v>67</v>
      </c>
      <c r="EW2" s="3" t="s">
        <v>68</v>
      </c>
      <c r="EX2" s="3" t="s">
        <v>68</v>
      </c>
      <c r="EY2" s="3" t="s">
        <v>68</v>
      </c>
      <c r="EZ2" s="3" t="s">
        <v>68</v>
      </c>
      <c r="FA2" s="4" t="s">
        <v>69</v>
      </c>
      <c r="FB2" s="4" t="s">
        <v>69</v>
      </c>
      <c r="FC2" s="4" t="s">
        <v>69</v>
      </c>
      <c r="FD2" s="4" t="s">
        <v>69</v>
      </c>
      <c r="FE2" s="3" t="s">
        <v>70</v>
      </c>
      <c r="FF2" s="3" t="s">
        <v>70</v>
      </c>
      <c r="FG2" s="3" t="s">
        <v>70</v>
      </c>
      <c r="FH2" s="3" t="s">
        <v>70</v>
      </c>
      <c r="FI2" s="4" t="s">
        <v>71</v>
      </c>
      <c r="FJ2" s="4" t="s">
        <v>71</v>
      </c>
      <c r="FK2" s="4" t="s">
        <v>71</v>
      </c>
      <c r="FL2" s="4" t="s">
        <v>71</v>
      </c>
      <c r="FM2" s="3" t="s">
        <v>72</v>
      </c>
      <c r="FN2" s="3" t="s">
        <v>72</v>
      </c>
      <c r="FO2" s="3" t="s">
        <v>72</v>
      </c>
      <c r="FP2" s="3" t="s">
        <v>72</v>
      </c>
      <c r="FQ2" s="4" t="s">
        <v>73</v>
      </c>
      <c r="FR2" s="4" t="s">
        <v>73</v>
      </c>
      <c r="FS2" s="4" t="s">
        <v>73</v>
      </c>
      <c r="FT2" s="4" t="s">
        <v>73</v>
      </c>
      <c r="FU2" s="3" t="s">
        <v>74</v>
      </c>
      <c r="FV2" s="3" t="s">
        <v>74</v>
      </c>
      <c r="FW2" s="3" t="s">
        <v>74</v>
      </c>
      <c r="FX2" s="3" t="s">
        <v>74</v>
      </c>
      <c r="FY2" s="4" t="s">
        <v>75</v>
      </c>
      <c r="FZ2" s="4" t="s">
        <v>75</v>
      </c>
      <c r="GA2" s="4" t="s">
        <v>75</v>
      </c>
      <c r="GB2" s="4" t="s">
        <v>75</v>
      </c>
      <c r="GC2" s="3" t="s">
        <v>76</v>
      </c>
      <c r="GD2" s="3" t="s">
        <v>76</v>
      </c>
      <c r="GE2" s="3" t="s">
        <v>76</v>
      </c>
      <c r="GF2" s="3" t="s">
        <v>76</v>
      </c>
      <c r="GG2" s="4" t="s">
        <v>77</v>
      </c>
      <c r="GH2" s="4" t="s">
        <v>77</v>
      </c>
      <c r="GI2" s="4" t="s">
        <v>77</v>
      </c>
      <c r="GJ2" s="4" t="s">
        <v>77</v>
      </c>
      <c r="GK2" s="3" t="s">
        <v>78</v>
      </c>
      <c r="GL2" s="3" t="s">
        <v>78</v>
      </c>
      <c r="GM2" s="3" t="s">
        <v>78</v>
      </c>
      <c r="GN2" s="3" t="s">
        <v>78</v>
      </c>
      <c r="GO2" s="4" t="s">
        <v>79</v>
      </c>
      <c r="GP2" s="4" t="s">
        <v>79</v>
      </c>
      <c r="GQ2" s="4" t="s">
        <v>79</v>
      </c>
      <c r="GR2" s="4" t="s">
        <v>79</v>
      </c>
      <c r="GS2" s="3" t="s">
        <v>80</v>
      </c>
      <c r="GT2" s="3" t="s">
        <v>80</v>
      </c>
      <c r="GU2" s="3" t="s">
        <v>80</v>
      </c>
      <c r="GV2" s="3" t="s">
        <v>80</v>
      </c>
      <c r="GW2" s="4" t="s">
        <v>81</v>
      </c>
      <c r="GX2" s="4" t="s">
        <v>81</v>
      </c>
      <c r="GY2" s="4" t="s">
        <v>81</v>
      </c>
      <c r="GZ2" s="4" t="s">
        <v>81</v>
      </c>
      <c r="HA2" s="3" t="s">
        <v>82</v>
      </c>
      <c r="HB2" s="3" t="s">
        <v>82</v>
      </c>
      <c r="HC2" s="3" t="s">
        <v>82</v>
      </c>
      <c r="HD2" s="3" t="s">
        <v>82</v>
      </c>
      <c r="HE2" s="4" t="s">
        <v>83</v>
      </c>
      <c r="HF2" s="4" t="s">
        <v>83</v>
      </c>
      <c r="HG2" s="4" t="s">
        <v>83</v>
      </c>
      <c r="HH2" s="4" t="s">
        <v>83</v>
      </c>
      <c r="HI2" s="3" t="s">
        <v>84</v>
      </c>
      <c r="HJ2" s="3" t="s">
        <v>84</v>
      </c>
      <c r="HK2" s="3" t="s">
        <v>84</v>
      </c>
      <c r="HL2" s="3" t="s">
        <v>84</v>
      </c>
      <c r="HM2" s="4" t="s">
        <v>85</v>
      </c>
      <c r="HN2" s="4" t="s">
        <v>85</v>
      </c>
      <c r="HO2" s="4" t="s">
        <v>85</v>
      </c>
      <c r="HP2" s="4" t="s">
        <v>85</v>
      </c>
      <c r="HQ2" s="3" t="s">
        <v>86</v>
      </c>
      <c r="HR2" s="3" t="s">
        <v>86</v>
      </c>
      <c r="HS2" s="3" t="s">
        <v>86</v>
      </c>
      <c r="HT2" s="3" t="s">
        <v>86</v>
      </c>
      <c r="HU2" s="4" t="s">
        <v>87</v>
      </c>
      <c r="HV2" s="4" t="s">
        <v>87</v>
      </c>
      <c r="HW2" s="4" t="s">
        <v>87</v>
      </c>
      <c r="HX2" s="4" t="s">
        <v>87</v>
      </c>
      <c r="HY2" s="3" t="s">
        <v>88</v>
      </c>
      <c r="HZ2" s="3" t="s">
        <v>88</v>
      </c>
      <c r="IA2" s="3" t="s">
        <v>88</v>
      </c>
      <c r="IB2" s="3" t="s">
        <v>88</v>
      </c>
      <c r="IC2" s="4" t="s">
        <v>89</v>
      </c>
      <c r="ID2" s="4" t="s">
        <v>89</v>
      </c>
      <c r="IE2" s="4" t="s">
        <v>89</v>
      </c>
      <c r="IF2" s="4" t="s">
        <v>89</v>
      </c>
      <c r="IG2" s="3" t="s">
        <v>90</v>
      </c>
      <c r="IH2" s="3" t="s">
        <v>90</v>
      </c>
      <c r="II2" s="3" t="s">
        <v>90</v>
      </c>
      <c r="IJ2" s="3" t="s">
        <v>90</v>
      </c>
      <c r="IK2" s="4" t="s">
        <v>91</v>
      </c>
      <c r="IL2" s="4" t="s">
        <v>91</v>
      </c>
      <c r="IM2" s="4" t="s">
        <v>91</v>
      </c>
      <c r="IN2" s="4" t="s">
        <v>91</v>
      </c>
      <c r="IO2" s="3" t="s">
        <v>92</v>
      </c>
      <c r="IP2" s="3" t="s">
        <v>92</v>
      </c>
      <c r="IQ2" s="3" t="s">
        <v>92</v>
      </c>
      <c r="IR2" s="3" t="s">
        <v>92</v>
      </c>
      <c r="IS2" s="4" t="s">
        <v>93</v>
      </c>
      <c r="IT2" s="4" t="s">
        <v>93</v>
      </c>
      <c r="IU2" s="4" t="s">
        <v>93</v>
      </c>
      <c r="IV2" s="4" t="s">
        <v>93</v>
      </c>
      <c r="IW2" s="3" t="s">
        <v>94</v>
      </c>
      <c r="IX2" s="3" t="s">
        <v>94</v>
      </c>
      <c r="IY2" s="3" t="s">
        <v>94</v>
      </c>
      <c r="IZ2" s="3" t="s">
        <v>94</v>
      </c>
      <c r="JA2" s="4" t="s">
        <v>95</v>
      </c>
      <c r="JB2" s="4" t="s">
        <v>95</v>
      </c>
      <c r="JC2" s="4" t="s">
        <v>95</v>
      </c>
      <c r="JD2" s="4" t="s">
        <v>95</v>
      </c>
      <c r="JE2" s="3" t="s">
        <v>96</v>
      </c>
      <c r="JF2" s="3" t="s">
        <v>96</v>
      </c>
      <c r="JG2" s="3" t="s">
        <v>96</v>
      </c>
      <c r="JH2" s="3" t="s">
        <v>96</v>
      </c>
      <c r="JI2" s="4" t="s">
        <v>97</v>
      </c>
      <c r="JJ2" s="4" t="s">
        <v>97</v>
      </c>
      <c r="JK2" s="4" t="s">
        <v>97</v>
      </c>
      <c r="JL2" s="4" t="s">
        <v>97</v>
      </c>
      <c r="JM2" s="3" t="s">
        <v>98</v>
      </c>
      <c r="JN2" s="3" t="s">
        <v>98</v>
      </c>
      <c r="JO2" s="3" t="s">
        <v>98</v>
      </c>
      <c r="JP2" s="3" t="s">
        <v>98</v>
      </c>
      <c r="JQ2" s="4" t="s">
        <v>99</v>
      </c>
      <c r="JR2" s="4" t="s">
        <v>99</v>
      </c>
      <c r="JS2" s="4" t="s">
        <v>99</v>
      </c>
      <c r="JT2" s="4" t="s">
        <v>99</v>
      </c>
      <c r="JU2" s="3" t="s">
        <v>100</v>
      </c>
      <c r="JV2" s="3" t="s">
        <v>100</v>
      </c>
      <c r="JW2" s="3" t="s">
        <v>100</v>
      </c>
      <c r="JX2" s="3" t="s">
        <v>100</v>
      </c>
    </row>
    <row r="3" spans="1:284" x14ac:dyDescent="0.25">
      <c r="A3" s="3">
        <v>1</v>
      </c>
      <c r="B3" s="3" t="s">
        <v>101</v>
      </c>
      <c r="C3" s="4">
        <v>5</v>
      </c>
      <c r="D3" s="3">
        <v>70</v>
      </c>
      <c r="E3" s="5">
        <v>32</v>
      </c>
      <c r="F3" s="6">
        <v>3</v>
      </c>
      <c r="G3" s="5" t="e">
        <f>NA()</f>
        <v>#N/A</v>
      </c>
      <c r="H3" s="6" t="e">
        <f>NA()</f>
        <v>#N/A</v>
      </c>
      <c r="I3" s="5">
        <v>31</v>
      </c>
      <c r="J3" s="6">
        <v>3</v>
      </c>
      <c r="K3" s="5" t="e">
        <f>NA()</f>
        <v>#N/A</v>
      </c>
      <c r="L3" s="6" t="e">
        <f>NA()</f>
        <v>#N/A</v>
      </c>
      <c r="M3" s="5">
        <v>30</v>
      </c>
      <c r="N3" s="6">
        <v>3</v>
      </c>
      <c r="O3" s="5" t="e">
        <f>NA()</f>
        <v>#N/A</v>
      </c>
      <c r="P3" s="6" t="e">
        <f>NA()</f>
        <v>#N/A</v>
      </c>
      <c r="Q3" s="5">
        <v>28</v>
      </c>
      <c r="R3" s="6">
        <v>3</v>
      </c>
      <c r="S3" s="5" t="e">
        <f>NA()</f>
        <v>#N/A</v>
      </c>
      <c r="T3" s="6" t="e">
        <f>NA()</f>
        <v>#N/A</v>
      </c>
      <c r="U3" s="5">
        <v>26</v>
      </c>
      <c r="V3" s="6">
        <v>3</v>
      </c>
      <c r="W3" s="5" t="e">
        <f>NA()</f>
        <v>#N/A</v>
      </c>
      <c r="X3" s="6" t="e">
        <f>NA()</f>
        <v>#N/A</v>
      </c>
      <c r="Y3" s="5">
        <v>30</v>
      </c>
      <c r="Z3" s="6">
        <v>3</v>
      </c>
      <c r="AA3" s="5" t="e">
        <f>NA()</f>
        <v>#N/A</v>
      </c>
      <c r="AB3" s="6" t="e">
        <f>NA()</f>
        <v>#N/A</v>
      </c>
      <c r="AC3" s="5">
        <v>28</v>
      </c>
      <c r="AD3" s="6">
        <v>0</v>
      </c>
      <c r="AE3" s="5" t="e">
        <f>NA()</f>
        <v>#N/A</v>
      </c>
      <c r="AF3" s="6" t="e">
        <f>NA()</f>
        <v>#N/A</v>
      </c>
      <c r="AG3" s="5">
        <v>34</v>
      </c>
      <c r="AH3" s="6">
        <v>2</v>
      </c>
      <c r="AI3" s="5" t="e">
        <f>NA()</f>
        <v>#N/A</v>
      </c>
      <c r="AJ3" s="6" t="e">
        <f>NA()</f>
        <v>#N/A</v>
      </c>
      <c r="AK3" s="5">
        <v>33</v>
      </c>
      <c r="AL3" s="6">
        <v>2</v>
      </c>
      <c r="AM3" s="5" t="e">
        <f>NA()</f>
        <v>#N/A</v>
      </c>
      <c r="AN3" s="6" t="e">
        <f>NA()</f>
        <v>#N/A</v>
      </c>
      <c r="AO3" s="5">
        <v>32</v>
      </c>
      <c r="AP3" s="6">
        <v>2</v>
      </c>
      <c r="AQ3" s="5" t="e">
        <f>NA()</f>
        <v>#N/A</v>
      </c>
      <c r="AR3" s="6" t="e">
        <f>NA()</f>
        <v>#N/A</v>
      </c>
      <c r="AS3" s="5">
        <v>30</v>
      </c>
      <c r="AT3" s="6">
        <v>2</v>
      </c>
      <c r="AU3" s="5" t="e">
        <f>NA()</f>
        <v>#N/A</v>
      </c>
      <c r="AV3" s="6" t="e">
        <f>NA()</f>
        <v>#N/A</v>
      </c>
      <c r="AW3" s="5">
        <v>28</v>
      </c>
      <c r="AX3" s="6">
        <v>2</v>
      </c>
      <c r="AY3" s="5" t="e">
        <f>NA()</f>
        <v>#N/A</v>
      </c>
      <c r="AZ3" s="6" t="e">
        <f>NA()</f>
        <v>#N/A</v>
      </c>
      <c r="BA3" s="5">
        <v>32</v>
      </c>
      <c r="BB3" s="6">
        <v>2</v>
      </c>
      <c r="BC3" s="5" t="e">
        <f>NA()</f>
        <v>#N/A</v>
      </c>
      <c r="BD3" s="6" t="e">
        <f>NA()</f>
        <v>#N/A</v>
      </c>
      <c r="BE3" s="5">
        <v>28</v>
      </c>
      <c r="BF3" s="6">
        <v>0</v>
      </c>
      <c r="BG3" s="5" t="e">
        <f>NA()</f>
        <v>#N/A</v>
      </c>
      <c r="BH3" s="6" t="e">
        <f>NA()</f>
        <v>#N/A</v>
      </c>
      <c r="BI3" s="5">
        <v>26</v>
      </c>
      <c r="BJ3" s="6">
        <v>1</v>
      </c>
      <c r="BK3" s="5" t="e">
        <f>NA()</f>
        <v>#N/A</v>
      </c>
      <c r="BL3" s="6" t="e">
        <f>NA()</f>
        <v>#N/A</v>
      </c>
      <c r="BM3" s="5">
        <v>26</v>
      </c>
      <c r="BN3" s="6">
        <v>1</v>
      </c>
      <c r="BO3" s="5" t="e">
        <f>NA()</f>
        <v>#N/A</v>
      </c>
      <c r="BP3" s="6" t="e">
        <f>NA()</f>
        <v>#N/A</v>
      </c>
      <c r="BQ3" s="5">
        <v>28</v>
      </c>
      <c r="BR3" s="6">
        <v>2</v>
      </c>
      <c r="BS3" s="5" t="e">
        <f>NA()</f>
        <v>#N/A</v>
      </c>
      <c r="BT3" s="6" t="e">
        <f>NA()</f>
        <v>#N/A</v>
      </c>
      <c r="BU3" s="5">
        <v>28</v>
      </c>
      <c r="BV3" s="6">
        <v>2</v>
      </c>
      <c r="BW3" s="5" t="e">
        <f>NA()</f>
        <v>#N/A</v>
      </c>
      <c r="BX3" s="6" t="e">
        <f>NA()</f>
        <v>#N/A</v>
      </c>
      <c r="BY3" s="5">
        <v>24</v>
      </c>
      <c r="BZ3" s="6">
        <v>0</v>
      </c>
      <c r="CA3" s="5" t="e">
        <f>NA()</f>
        <v>#N/A</v>
      </c>
      <c r="CB3" s="6" t="e">
        <f>NA()</f>
        <v>#N/A</v>
      </c>
      <c r="CC3" s="5">
        <v>25</v>
      </c>
      <c r="CD3" s="6">
        <v>0</v>
      </c>
      <c r="CE3" s="5" t="e">
        <f>NA()</f>
        <v>#N/A</v>
      </c>
      <c r="CF3" s="6" t="e">
        <f>NA()</f>
        <v>#N/A</v>
      </c>
      <c r="CG3" s="5">
        <v>26</v>
      </c>
      <c r="CH3" s="6">
        <v>1</v>
      </c>
      <c r="CI3" s="5" t="e">
        <f>NA()</f>
        <v>#N/A</v>
      </c>
      <c r="CJ3" s="6" t="e">
        <f>NA()</f>
        <v>#N/A</v>
      </c>
      <c r="CK3" s="5">
        <v>27</v>
      </c>
      <c r="CL3" s="6">
        <v>1</v>
      </c>
      <c r="CM3" s="5" t="e">
        <f>NA()</f>
        <v>#N/A</v>
      </c>
      <c r="CN3" s="6" t="e">
        <f>NA()</f>
        <v>#N/A</v>
      </c>
      <c r="CO3" s="5">
        <v>29</v>
      </c>
      <c r="CP3" s="6">
        <v>3</v>
      </c>
      <c r="CQ3" s="5" t="e">
        <f>NA()</f>
        <v>#N/A</v>
      </c>
      <c r="CR3" s="6" t="e">
        <f>NA()</f>
        <v>#N/A</v>
      </c>
      <c r="CS3" s="5">
        <v>28</v>
      </c>
      <c r="CT3" s="6">
        <v>2</v>
      </c>
      <c r="CU3" s="5" t="e">
        <f>NA()</f>
        <v>#N/A</v>
      </c>
      <c r="CV3" s="6" t="e">
        <f>NA()</f>
        <v>#N/A</v>
      </c>
      <c r="CW3" s="5">
        <v>31</v>
      </c>
      <c r="CX3" s="6">
        <v>4</v>
      </c>
      <c r="CY3" s="5" t="e">
        <f>NA()</f>
        <v>#N/A</v>
      </c>
      <c r="CZ3" s="6" t="e">
        <f>NA()</f>
        <v>#N/A</v>
      </c>
      <c r="DA3" s="5">
        <v>30</v>
      </c>
      <c r="DB3" s="6">
        <v>2</v>
      </c>
      <c r="DC3" s="5" t="e">
        <f>NA()</f>
        <v>#N/A</v>
      </c>
      <c r="DD3" s="6" t="e">
        <f>NA()</f>
        <v>#N/A</v>
      </c>
      <c r="DE3" s="5">
        <v>26</v>
      </c>
      <c r="DF3" s="6">
        <v>0</v>
      </c>
      <c r="DG3" s="5" t="e">
        <f>NA()</f>
        <v>#N/A</v>
      </c>
      <c r="DH3" s="6" t="e">
        <f>NA()</f>
        <v>#N/A</v>
      </c>
      <c r="DI3" s="5">
        <v>26</v>
      </c>
      <c r="DJ3" s="6">
        <v>0</v>
      </c>
      <c r="DK3" s="5" t="e">
        <f>NA()</f>
        <v>#N/A</v>
      </c>
      <c r="DL3" s="6" t="e">
        <f>NA()</f>
        <v>#N/A</v>
      </c>
      <c r="DM3" s="5">
        <v>28</v>
      </c>
      <c r="DN3" s="6">
        <v>1</v>
      </c>
      <c r="DO3" s="5" t="e">
        <f>NA()</f>
        <v>#N/A</v>
      </c>
      <c r="DP3" s="6" t="e">
        <f>NA()</f>
        <v>#N/A</v>
      </c>
      <c r="DQ3" s="5">
        <v>28</v>
      </c>
      <c r="DR3" s="6">
        <v>1</v>
      </c>
      <c r="DS3" s="5" t="e">
        <f>NA()</f>
        <v>#N/A</v>
      </c>
      <c r="DT3" s="6" t="e">
        <f>NA()</f>
        <v>#N/A</v>
      </c>
      <c r="DU3" s="5">
        <v>26</v>
      </c>
      <c r="DV3" s="6">
        <v>1</v>
      </c>
      <c r="DW3" s="5" t="e">
        <f>NA()</f>
        <v>#N/A</v>
      </c>
      <c r="DX3" s="6" t="e">
        <f>NA()</f>
        <v>#N/A</v>
      </c>
      <c r="DY3" s="5">
        <v>26</v>
      </c>
      <c r="DZ3" s="6">
        <v>1</v>
      </c>
      <c r="EA3" s="5" t="e">
        <f>NA()</f>
        <v>#N/A</v>
      </c>
      <c r="EB3" s="6" t="e">
        <f>NA()</f>
        <v>#N/A</v>
      </c>
      <c r="EC3" s="5">
        <v>28</v>
      </c>
      <c r="ED3" s="6">
        <v>2</v>
      </c>
      <c r="EE3" s="5" t="e">
        <f>NA()</f>
        <v>#N/A</v>
      </c>
      <c r="EF3" s="6" t="e">
        <f>NA()</f>
        <v>#N/A</v>
      </c>
      <c r="EG3" s="5">
        <v>28</v>
      </c>
      <c r="EH3" s="6">
        <v>2</v>
      </c>
      <c r="EI3" s="5" t="e">
        <f>NA()</f>
        <v>#N/A</v>
      </c>
      <c r="EJ3" s="6" t="e">
        <f>NA()</f>
        <v>#N/A</v>
      </c>
      <c r="EK3" s="5">
        <v>20</v>
      </c>
      <c r="EL3" s="6">
        <v>2</v>
      </c>
      <c r="EM3" s="5" t="e">
        <f>NA()</f>
        <v>#N/A</v>
      </c>
      <c r="EN3" s="6" t="e">
        <f>NA()</f>
        <v>#N/A</v>
      </c>
      <c r="EO3" s="5" t="e">
        <f>NA()</f>
        <v>#N/A</v>
      </c>
      <c r="EP3" s="6" t="e">
        <f>NA()</f>
        <v>#N/A</v>
      </c>
      <c r="EQ3" s="5" t="e">
        <f>NA()</f>
        <v>#N/A</v>
      </c>
      <c r="ER3" s="6" t="e">
        <f>NA()</f>
        <v>#N/A</v>
      </c>
      <c r="ES3" s="5">
        <v>20</v>
      </c>
      <c r="ET3" s="6">
        <v>7</v>
      </c>
      <c r="EU3" s="5" t="e">
        <f>NA()</f>
        <v>#N/A</v>
      </c>
      <c r="EV3" s="6" t="e">
        <f>NA()</f>
        <v>#N/A</v>
      </c>
      <c r="EW3" s="5" t="e">
        <f>NA()</f>
        <v>#N/A</v>
      </c>
      <c r="EX3" s="6" t="e">
        <f>NA()</f>
        <v>#N/A</v>
      </c>
      <c r="EY3" s="5" t="e">
        <f>NA()</f>
        <v>#N/A</v>
      </c>
      <c r="EZ3" s="6" t="e">
        <f>NA()</f>
        <v>#N/A</v>
      </c>
      <c r="FA3" s="5">
        <v>22</v>
      </c>
      <c r="FB3" s="6">
        <v>2</v>
      </c>
      <c r="FC3" s="5" t="e">
        <f>NA()</f>
        <v>#N/A</v>
      </c>
      <c r="FD3" s="6" t="e">
        <f>NA()</f>
        <v>#N/A</v>
      </c>
      <c r="FE3" s="5">
        <v>26</v>
      </c>
      <c r="FF3" s="6">
        <v>1</v>
      </c>
      <c r="FG3" s="5" t="e">
        <f>NA()</f>
        <v>#N/A</v>
      </c>
      <c r="FH3" s="6" t="e">
        <f>NA()</f>
        <v>#N/A</v>
      </c>
      <c r="FI3" s="5">
        <v>22</v>
      </c>
      <c r="FJ3" s="6">
        <v>2</v>
      </c>
      <c r="FK3" s="5" t="e">
        <f>NA()</f>
        <v>#N/A</v>
      </c>
      <c r="FL3" s="6" t="e">
        <f>NA()</f>
        <v>#N/A</v>
      </c>
      <c r="FM3" s="5">
        <v>26</v>
      </c>
      <c r="FN3" s="6">
        <v>1</v>
      </c>
      <c r="FO3" s="5" t="e">
        <f>NA()</f>
        <v>#N/A</v>
      </c>
      <c r="FP3" s="6" t="e">
        <f>NA()</f>
        <v>#N/A</v>
      </c>
      <c r="FQ3" s="5">
        <v>24</v>
      </c>
      <c r="FR3" s="6">
        <v>1</v>
      </c>
      <c r="FS3" s="5" t="e">
        <f>NA()</f>
        <v>#N/A</v>
      </c>
      <c r="FT3" s="6" t="e">
        <f>NA()</f>
        <v>#N/A</v>
      </c>
      <c r="FU3" s="5">
        <v>28</v>
      </c>
      <c r="FV3" s="6">
        <v>0</v>
      </c>
      <c r="FW3" s="5" t="e">
        <f>NA()</f>
        <v>#N/A</v>
      </c>
      <c r="FX3" s="6" t="e">
        <f>NA()</f>
        <v>#N/A</v>
      </c>
      <c r="FY3" s="5">
        <v>24</v>
      </c>
      <c r="FZ3" s="6">
        <v>1</v>
      </c>
      <c r="GA3" s="5" t="e">
        <f>NA()</f>
        <v>#N/A</v>
      </c>
      <c r="GB3" s="6" t="e">
        <f>NA()</f>
        <v>#N/A</v>
      </c>
      <c r="GC3" s="5">
        <v>28</v>
      </c>
      <c r="GD3" s="6">
        <v>0</v>
      </c>
      <c r="GE3" s="5" t="e">
        <f>NA()</f>
        <v>#N/A</v>
      </c>
      <c r="GF3" s="6" t="e">
        <f>NA()</f>
        <v>#N/A</v>
      </c>
      <c r="GG3" s="5">
        <v>24</v>
      </c>
      <c r="GH3" s="6">
        <v>1</v>
      </c>
      <c r="GI3" s="5" t="e">
        <f>NA()</f>
        <v>#N/A</v>
      </c>
      <c r="GJ3" s="6" t="e">
        <f>NA()</f>
        <v>#N/A</v>
      </c>
      <c r="GK3" s="5">
        <v>28</v>
      </c>
      <c r="GL3" s="6">
        <v>0</v>
      </c>
      <c r="GM3" s="5" t="e">
        <f>NA()</f>
        <v>#N/A</v>
      </c>
      <c r="GN3" s="6" t="e">
        <f>NA()</f>
        <v>#N/A</v>
      </c>
      <c r="GO3" s="5">
        <v>24</v>
      </c>
      <c r="GP3" s="6">
        <v>1</v>
      </c>
      <c r="GQ3" s="5" t="e">
        <f>NA()</f>
        <v>#N/A</v>
      </c>
      <c r="GR3" s="6" t="e">
        <f>NA()</f>
        <v>#N/A</v>
      </c>
      <c r="GS3" s="5">
        <v>28</v>
      </c>
      <c r="GT3" s="6">
        <v>0</v>
      </c>
      <c r="GU3" s="5" t="e">
        <f>NA()</f>
        <v>#N/A</v>
      </c>
      <c r="GV3" s="6" t="e">
        <f>NA()</f>
        <v>#N/A</v>
      </c>
      <c r="GW3" s="5">
        <v>24</v>
      </c>
      <c r="GX3" s="6">
        <v>0</v>
      </c>
      <c r="GY3" s="5" t="e">
        <f>NA()</f>
        <v>#N/A</v>
      </c>
      <c r="GZ3" s="6" t="e">
        <f>NA()</f>
        <v>#N/A</v>
      </c>
      <c r="HA3" s="5">
        <v>28</v>
      </c>
      <c r="HB3" s="6">
        <v>0</v>
      </c>
      <c r="HC3" s="5" t="e">
        <f>NA()</f>
        <v>#N/A</v>
      </c>
      <c r="HD3" s="6" t="e">
        <f>NA()</f>
        <v>#N/A</v>
      </c>
      <c r="HE3" s="5">
        <v>24</v>
      </c>
      <c r="HF3" s="6">
        <v>0</v>
      </c>
      <c r="HG3" s="5" t="e">
        <f>NA()</f>
        <v>#N/A</v>
      </c>
      <c r="HH3" s="6" t="e">
        <f>NA()</f>
        <v>#N/A</v>
      </c>
      <c r="HI3" s="5">
        <v>28</v>
      </c>
      <c r="HJ3" s="6">
        <v>0</v>
      </c>
      <c r="HK3" s="5" t="e">
        <f>NA()</f>
        <v>#N/A</v>
      </c>
      <c r="HL3" s="6" t="e">
        <f>NA()</f>
        <v>#N/A</v>
      </c>
      <c r="HM3" s="5">
        <v>25</v>
      </c>
      <c r="HN3" s="6">
        <v>1</v>
      </c>
      <c r="HO3" s="5" t="e">
        <f>NA()</f>
        <v>#N/A</v>
      </c>
      <c r="HP3" s="6" t="e">
        <f>NA()</f>
        <v>#N/A</v>
      </c>
      <c r="HQ3" s="5">
        <v>25</v>
      </c>
      <c r="HR3" s="6">
        <v>6</v>
      </c>
      <c r="HS3" s="5" t="e">
        <f>NA()</f>
        <v>#N/A</v>
      </c>
      <c r="HT3" s="6" t="e">
        <f>NA()</f>
        <v>#N/A</v>
      </c>
      <c r="HU3" s="5">
        <v>24</v>
      </c>
      <c r="HV3" s="6">
        <v>1</v>
      </c>
      <c r="HW3" s="5" t="e">
        <f>NA()</f>
        <v>#N/A</v>
      </c>
      <c r="HX3" s="6" t="e">
        <f>NA()</f>
        <v>#N/A</v>
      </c>
      <c r="HY3" s="5">
        <v>22</v>
      </c>
      <c r="HZ3" s="6">
        <v>2</v>
      </c>
      <c r="IA3" s="5" t="e">
        <f>NA()</f>
        <v>#N/A</v>
      </c>
      <c r="IB3" s="6" t="e">
        <f>NA()</f>
        <v>#N/A</v>
      </c>
      <c r="IC3" s="5">
        <v>26</v>
      </c>
      <c r="ID3" s="6">
        <v>1</v>
      </c>
      <c r="IE3" s="5" t="e">
        <f>NA()</f>
        <v>#N/A</v>
      </c>
      <c r="IF3" s="6" t="e">
        <f>NA()</f>
        <v>#N/A</v>
      </c>
      <c r="IG3" s="5">
        <v>22</v>
      </c>
      <c r="IH3" s="6">
        <v>2</v>
      </c>
      <c r="II3" s="5" t="e">
        <f>NA()</f>
        <v>#N/A</v>
      </c>
      <c r="IJ3" s="6" t="e">
        <f>NA()</f>
        <v>#N/A</v>
      </c>
      <c r="IK3" s="5">
        <v>26</v>
      </c>
      <c r="IL3" s="6">
        <v>1</v>
      </c>
      <c r="IM3" s="5" t="e">
        <f>NA()</f>
        <v>#N/A</v>
      </c>
      <c r="IN3" s="6" t="e">
        <f>NA()</f>
        <v>#N/A</v>
      </c>
      <c r="IO3" s="5">
        <v>24</v>
      </c>
      <c r="IP3" s="6">
        <v>1</v>
      </c>
      <c r="IQ3" s="5" t="e">
        <f>NA()</f>
        <v>#N/A</v>
      </c>
      <c r="IR3" s="6" t="e">
        <f>NA()</f>
        <v>#N/A</v>
      </c>
      <c r="IS3" s="5">
        <v>28</v>
      </c>
      <c r="IT3" s="6">
        <v>1</v>
      </c>
      <c r="IU3" s="5" t="e">
        <f>NA()</f>
        <v>#N/A</v>
      </c>
      <c r="IV3" s="6" t="e">
        <f>NA()</f>
        <v>#N/A</v>
      </c>
      <c r="IW3" s="5">
        <v>24</v>
      </c>
      <c r="IX3" s="6">
        <v>1</v>
      </c>
      <c r="IY3" s="5" t="e">
        <f>NA()</f>
        <v>#N/A</v>
      </c>
      <c r="IZ3" s="6" t="e">
        <f>NA()</f>
        <v>#N/A</v>
      </c>
      <c r="JA3" s="5">
        <v>28</v>
      </c>
      <c r="JB3" s="6">
        <v>1</v>
      </c>
      <c r="JC3" s="5" t="e">
        <f>NA()</f>
        <v>#N/A</v>
      </c>
      <c r="JD3" s="6" t="e">
        <f>NA()</f>
        <v>#N/A</v>
      </c>
      <c r="JE3" s="5">
        <v>28</v>
      </c>
      <c r="JF3" s="6">
        <v>0</v>
      </c>
      <c r="JG3" s="5" t="e">
        <f>NA()</f>
        <v>#N/A</v>
      </c>
      <c r="JH3" s="6" t="e">
        <f>NA()</f>
        <v>#N/A</v>
      </c>
      <c r="JI3" s="5">
        <v>29</v>
      </c>
      <c r="JJ3" s="6">
        <v>0</v>
      </c>
      <c r="JK3" s="5" t="e">
        <f>NA()</f>
        <v>#N/A</v>
      </c>
      <c r="JL3" s="6" t="e">
        <f>NA()</f>
        <v>#N/A</v>
      </c>
      <c r="JM3" s="5">
        <v>30</v>
      </c>
      <c r="JN3" s="6">
        <v>0</v>
      </c>
      <c r="JO3" s="5" t="e">
        <f>NA()</f>
        <v>#N/A</v>
      </c>
      <c r="JP3" s="6" t="e">
        <f>NA()</f>
        <v>#N/A</v>
      </c>
      <c r="JQ3" s="5">
        <v>26</v>
      </c>
      <c r="JR3" s="6">
        <v>0</v>
      </c>
      <c r="JS3" s="5" t="e">
        <f>NA()</f>
        <v>#N/A</v>
      </c>
      <c r="JT3" s="6" t="e">
        <f>NA()</f>
        <v>#N/A</v>
      </c>
      <c r="JU3" s="5">
        <v>28</v>
      </c>
      <c r="JV3" s="6">
        <v>1</v>
      </c>
      <c r="JW3" s="5" t="e">
        <f>NA()</f>
        <v>#N/A</v>
      </c>
      <c r="JX3" s="6" t="e">
        <f>NA()</f>
        <v>#N/A</v>
      </c>
    </row>
    <row r="4" spans="1:284" x14ac:dyDescent="0.25">
      <c r="A4" s="3">
        <v>2</v>
      </c>
      <c r="B4" s="3" t="s">
        <v>102</v>
      </c>
      <c r="C4" s="3">
        <v>10</v>
      </c>
      <c r="D4" s="3">
        <v>70</v>
      </c>
      <c r="E4" s="5">
        <v>27</v>
      </c>
      <c r="F4" s="6">
        <v>3</v>
      </c>
      <c r="G4" s="5" t="e">
        <f>NA()</f>
        <v>#N/A</v>
      </c>
      <c r="H4" s="6" t="e">
        <f>NA()</f>
        <v>#N/A</v>
      </c>
      <c r="I4" s="5">
        <v>26</v>
      </c>
      <c r="J4" s="6">
        <v>3</v>
      </c>
      <c r="K4" s="5" t="e">
        <f>NA()</f>
        <v>#N/A</v>
      </c>
      <c r="L4" s="6" t="e">
        <f>NA()</f>
        <v>#N/A</v>
      </c>
      <c r="M4" s="5">
        <v>25</v>
      </c>
      <c r="N4" s="6">
        <v>3</v>
      </c>
      <c r="O4" s="5" t="e">
        <f>NA()</f>
        <v>#N/A</v>
      </c>
      <c r="P4" s="6" t="e">
        <f>NA()</f>
        <v>#N/A</v>
      </c>
      <c r="Q4" s="5">
        <v>23</v>
      </c>
      <c r="R4" s="6">
        <v>3</v>
      </c>
      <c r="S4" s="5" t="e">
        <f>NA()</f>
        <v>#N/A</v>
      </c>
      <c r="T4" s="6" t="e">
        <f>NA()</f>
        <v>#N/A</v>
      </c>
      <c r="U4" s="5">
        <v>21</v>
      </c>
      <c r="V4" s="6">
        <v>3</v>
      </c>
      <c r="W4" s="5" t="e">
        <f>NA()</f>
        <v>#N/A</v>
      </c>
      <c r="X4" s="6" t="e">
        <f>NA()</f>
        <v>#N/A</v>
      </c>
      <c r="Y4" s="5">
        <v>25</v>
      </c>
      <c r="Z4" s="6">
        <v>3</v>
      </c>
      <c r="AA4" s="5" t="e">
        <f>NA()</f>
        <v>#N/A</v>
      </c>
      <c r="AB4" s="6" t="e">
        <f>NA()</f>
        <v>#N/A</v>
      </c>
      <c r="AC4" s="5">
        <v>23</v>
      </c>
      <c r="AD4" s="6">
        <v>0</v>
      </c>
      <c r="AE4" s="5" t="e">
        <f>NA()</f>
        <v>#N/A</v>
      </c>
      <c r="AF4" s="6" t="e">
        <f>NA()</f>
        <v>#N/A</v>
      </c>
      <c r="AG4" s="5">
        <v>29</v>
      </c>
      <c r="AH4" s="6">
        <v>2</v>
      </c>
      <c r="AI4" s="5" t="e">
        <f>NA()</f>
        <v>#N/A</v>
      </c>
      <c r="AJ4" s="6" t="e">
        <f>NA()</f>
        <v>#N/A</v>
      </c>
      <c r="AK4" s="5">
        <v>28</v>
      </c>
      <c r="AL4" s="6">
        <v>2</v>
      </c>
      <c r="AM4" s="5" t="e">
        <f>NA()</f>
        <v>#N/A</v>
      </c>
      <c r="AN4" s="6" t="e">
        <f>NA()</f>
        <v>#N/A</v>
      </c>
      <c r="AO4" s="5">
        <v>27</v>
      </c>
      <c r="AP4" s="6">
        <v>2</v>
      </c>
      <c r="AQ4" s="5" t="e">
        <f>NA()</f>
        <v>#N/A</v>
      </c>
      <c r="AR4" s="6" t="e">
        <f>NA()</f>
        <v>#N/A</v>
      </c>
      <c r="AS4" s="5">
        <v>25</v>
      </c>
      <c r="AT4" s="6">
        <v>2</v>
      </c>
      <c r="AU4" s="5" t="e">
        <f>NA()</f>
        <v>#N/A</v>
      </c>
      <c r="AV4" s="6" t="e">
        <f>NA()</f>
        <v>#N/A</v>
      </c>
      <c r="AW4" s="5">
        <v>23</v>
      </c>
      <c r="AX4" s="6">
        <v>2</v>
      </c>
      <c r="AY4" s="5" t="e">
        <f>NA()</f>
        <v>#N/A</v>
      </c>
      <c r="AZ4" s="6" t="e">
        <f>NA()</f>
        <v>#N/A</v>
      </c>
      <c r="BA4" s="5">
        <v>27</v>
      </c>
      <c r="BB4" s="6">
        <v>2</v>
      </c>
      <c r="BC4" s="5" t="e">
        <f>NA()</f>
        <v>#N/A</v>
      </c>
      <c r="BD4" s="6" t="e">
        <f>NA()</f>
        <v>#N/A</v>
      </c>
      <c r="BE4" s="5">
        <v>23</v>
      </c>
      <c r="BF4" s="6">
        <v>0</v>
      </c>
      <c r="BG4" s="5" t="e">
        <f>NA()</f>
        <v>#N/A</v>
      </c>
      <c r="BH4" s="6" t="e">
        <f>NA()</f>
        <v>#N/A</v>
      </c>
      <c r="BI4" s="5">
        <v>21</v>
      </c>
      <c r="BJ4" s="6">
        <v>1</v>
      </c>
      <c r="BK4" s="5" t="e">
        <f>NA()</f>
        <v>#N/A</v>
      </c>
      <c r="BL4" s="6" t="e">
        <f>NA()</f>
        <v>#N/A</v>
      </c>
      <c r="BM4" s="5">
        <v>21</v>
      </c>
      <c r="BN4" s="6">
        <v>1</v>
      </c>
      <c r="BO4" s="5" t="e">
        <f>NA()</f>
        <v>#N/A</v>
      </c>
      <c r="BP4" s="6" t="e">
        <f>NA()</f>
        <v>#N/A</v>
      </c>
      <c r="BQ4" s="5">
        <v>23</v>
      </c>
      <c r="BR4" s="6">
        <v>2</v>
      </c>
      <c r="BS4" s="5" t="e">
        <f>NA()</f>
        <v>#N/A</v>
      </c>
      <c r="BT4" s="6" t="e">
        <f>NA()</f>
        <v>#N/A</v>
      </c>
      <c r="BU4" s="5">
        <v>23</v>
      </c>
      <c r="BV4" s="6">
        <v>2</v>
      </c>
      <c r="BW4" s="5" t="e">
        <f>NA()</f>
        <v>#N/A</v>
      </c>
      <c r="BX4" s="6" t="e">
        <f>NA()</f>
        <v>#N/A</v>
      </c>
      <c r="BY4" s="5">
        <v>19</v>
      </c>
      <c r="BZ4" s="6">
        <v>0</v>
      </c>
      <c r="CA4" s="5" t="e">
        <f>NA()</f>
        <v>#N/A</v>
      </c>
      <c r="CB4" s="6" t="e">
        <f>NA()</f>
        <v>#N/A</v>
      </c>
      <c r="CC4" s="5">
        <v>20</v>
      </c>
      <c r="CD4" s="6">
        <v>0</v>
      </c>
      <c r="CE4" s="5" t="e">
        <f>NA()</f>
        <v>#N/A</v>
      </c>
      <c r="CF4" s="6" t="e">
        <f>NA()</f>
        <v>#N/A</v>
      </c>
      <c r="CG4" s="5">
        <v>21</v>
      </c>
      <c r="CH4" s="6">
        <v>1</v>
      </c>
      <c r="CI4" s="5" t="e">
        <f>NA()</f>
        <v>#N/A</v>
      </c>
      <c r="CJ4" s="6" t="e">
        <f>NA()</f>
        <v>#N/A</v>
      </c>
      <c r="CK4" s="5">
        <v>22</v>
      </c>
      <c r="CL4" s="6">
        <v>1</v>
      </c>
      <c r="CM4" s="5" t="e">
        <f>NA()</f>
        <v>#N/A</v>
      </c>
      <c r="CN4" s="6" t="e">
        <f>NA()</f>
        <v>#N/A</v>
      </c>
      <c r="CO4" s="5">
        <v>24</v>
      </c>
      <c r="CP4" s="6">
        <v>3</v>
      </c>
      <c r="CQ4" s="5" t="e">
        <f>NA()</f>
        <v>#N/A</v>
      </c>
      <c r="CR4" s="6" t="e">
        <f>NA()</f>
        <v>#N/A</v>
      </c>
      <c r="CS4" s="5">
        <v>23</v>
      </c>
      <c r="CT4" s="6">
        <v>2</v>
      </c>
      <c r="CU4" s="5" t="e">
        <f>NA()</f>
        <v>#N/A</v>
      </c>
      <c r="CV4" s="6" t="e">
        <f>NA()</f>
        <v>#N/A</v>
      </c>
      <c r="CW4" s="5">
        <v>26</v>
      </c>
      <c r="CX4" s="6">
        <v>4</v>
      </c>
      <c r="CY4" s="5" t="e">
        <f>NA()</f>
        <v>#N/A</v>
      </c>
      <c r="CZ4" s="6" t="e">
        <f>NA()</f>
        <v>#N/A</v>
      </c>
      <c r="DA4" s="5">
        <v>25</v>
      </c>
      <c r="DB4" s="6">
        <v>2</v>
      </c>
      <c r="DC4" s="5" t="e">
        <f>NA()</f>
        <v>#N/A</v>
      </c>
      <c r="DD4" s="6" t="e">
        <f>NA()</f>
        <v>#N/A</v>
      </c>
      <c r="DE4" s="5">
        <v>21</v>
      </c>
      <c r="DF4" s="6">
        <v>0</v>
      </c>
      <c r="DG4" s="5" t="e">
        <f>NA()</f>
        <v>#N/A</v>
      </c>
      <c r="DH4" s="6" t="e">
        <f>NA()</f>
        <v>#N/A</v>
      </c>
      <c r="DI4" s="5">
        <v>21</v>
      </c>
      <c r="DJ4" s="6">
        <v>0</v>
      </c>
      <c r="DK4" s="5" t="e">
        <f>NA()</f>
        <v>#N/A</v>
      </c>
      <c r="DL4" s="6" t="e">
        <f>NA()</f>
        <v>#N/A</v>
      </c>
      <c r="DM4" s="5">
        <v>23</v>
      </c>
      <c r="DN4" s="6">
        <v>1</v>
      </c>
      <c r="DO4" s="5" t="e">
        <f>NA()</f>
        <v>#N/A</v>
      </c>
      <c r="DP4" s="6" t="e">
        <f>NA()</f>
        <v>#N/A</v>
      </c>
      <c r="DQ4" s="5">
        <v>23</v>
      </c>
      <c r="DR4" s="6">
        <v>1</v>
      </c>
      <c r="DS4" s="5" t="e">
        <f>NA()</f>
        <v>#N/A</v>
      </c>
      <c r="DT4" s="6" t="e">
        <f>NA()</f>
        <v>#N/A</v>
      </c>
      <c r="DU4" s="5">
        <v>21</v>
      </c>
      <c r="DV4" s="6">
        <v>1</v>
      </c>
      <c r="DW4" s="5" t="e">
        <f>NA()</f>
        <v>#N/A</v>
      </c>
      <c r="DX4" s="6" t="e">
        <f>NA()</f>
        <v>#N/A</v>
      </c>
      <c r="DY4" s="5">
        <v>21</v>
      </c>
      <c r="DZ4" s="6">
        <v>1</v>
      </c>
      <c r="EA4" s="5" t="e">
        <f>NA()</f>
        <v>#N/A</v>
      </c>
      <c r="EB4" s="6" t="e">
        <f>NA()</f>
        <v>#N/A</v>
      </c>
      <c r="EC4" s="5">
        <v>23</v>
      </c>
      <c r="ED4" s="6">
        <v>2</v>
      </c>
      <c r="EE4" s="5" t="e">
        <f>NA()</f>
        <v>#N/A</v>
      </c>
      <c r="EF4" s="6" t="e">
        <f>NA()</f>
        <v>#N/A</v>
      </c>
      <c r="EG4" s="5">
        <v>23</v>
      </c>
      <c r="EH4" s="6">
        <v>2</v>
      </c>
      <c r="EI4" s="5" t="e">
        <f>NA()</f>
        <v>#N/A</v>
      </c>
      <c r="EJ4" s="6" t="e">
        <f>NA()</f>
        <v>#N/A</v>
      </c>
      <c r="EK4" s="5">
        <v>16</v>
      </c>
      <c r="EL4" s="6">
        <v>2</v>
      </c>
      <c r="EM4" s="5" t="e">
        <f>NA()</f>
        <v>#N/A</v>
      </c>
      <c r="EN4" s="6" t="e">
        <f>NA()</f>
        <v>#N/A</v>
      </c>
      <c r="EO4" s="5" t="e">
        <f>NA()</f>
        <v>#N/A</v>
      </c>
      <c r="EP4" s="6" t="e">
        <f>NA()</f>
        <v>#N/A</v>
      </c>
      <c r="EQ4" s="5" t="e">
        <f>NA()</f>
        <v>#N/A</v>
      </c>
      <c r="ER4" s="6" t="e">
        <f>NA()</f>
        <v>#N/A</v>
      </c>
      <c r="ES4" s="5">
        <v>16</v>
      </c>
      <c r="ET4" s="6">
        <v>7</v>
      </c>
      <c r="EU4" s="5" t="e">
        <f>NA()</f>
        <v>#N/A</v>
      </c>
      <c r="EV4" s="6" t="e">
        <f>NA()</f>
        <v>#N/A</v>
      </c>
      <c r="EW4" s="5" t="e">
        <f>NA()</f>
        <v>#N/A</v>
      </c>
      <c r="EX4" s="6" t="e">
        <f>NA()</f>
        <v>#N/A</v>
      </c>
      <c r="EY4" s="5" t="e">
        <f>NA()</f>
        <v>#N/A</v>
      </c>
      <c r="EZ4" s="6" t="e">
        <f>NA()</f>
        <v>#N/A</v>
      </c>
      <c r="FA4" s="5">
        <v>17</v>
      </c>
      <c r="FB4" s="6">
        <v>2</v>
      </c>
      <c r="FC4" s="5" t="e">
        <f>NA()</f>
        <v>#N/A</v>
      </c>
      <c r="FD4" s="6" t="e">
        <f>NA()</f>
        <v>#N/A</v>
      </c>
      <c r="FE4" s="5">
        <v>21</v>
      </c>
      <c r="FF4" s="6">
        <v>1</v>
      </c>
      <c r="FG4" s="5" t="e">
        <f>NA()</f>
        <v>#N/A</v>
      </c>
      <c r="FH4" s="6" t="e">
        <f>NA()</f>
        <v>#N/A</v>
      </c>
      <c r="FI4" s="5">
        <v>17</v>
      </c>
      <c r="FJ4" s="6">
        <v>2</v>
      </c>
      <c r="FK4" s="5" t="e">
        <f>NA()</f>
        <v>#N/A</v>
      </c>
      <c r="FL4" s="6" t="e">
        <f>NA()</f>
        <v>#N/A</v>
      </c>
      <c r="FM4" s="5">
        <v>21</v>
      </c>
      <c r="FN4" s="6">
        <v>1</v>
      </c>
      <c r="FO4" s="5" t="e">
        <f>NA()</f>
        <v>#N/A</v>
      </c>
      <c r="FP4" s="6" t="e">
        <f>NA()</f>
        <v>#N/A</v>
      </c>
      <c r="FQ4" s="5">
        <v>19</v>
      </c>
      <c r="FR4" s="6">
        <v>1</v>
      </c>
      <c r="FS4" s="5" t="e">
        <f>NA()</f>
        <v>#N/A</v>
      </c>
      <c r="FT4" s="6" t="e">
        <f>NA()</f>
        <v>#N/A</v>
      </c>
      <c r="FU4" s="5">
        <v>23</v>
      </c>
      <c r="FV4" s="6">
        <v>0</v>
      </c>
      <c r="FW4" s="5" t="e">
        <f>NA()</f>
        <v>#N/A</v>
      </c>
      <c r="FX4" s="6" t="e">
        <f>NA()</f>
        <v>#N/A</v>
      </c>
      <c r="FY4" s="5">
        <v>19</v>
      </c>
      <c r="FZ4" s="6">
        <v>1</v>
      </c>
      <c r="GA4" s="5" t="e">
        <f>NA()</f>
        <v>#N/A</v>
      </c>
      <c r="GB4" s="6" t="e">
        <f>NA()</f>
        <v>#N/A</v>
      </c>
      <c r="GC4" s="5">
        <v>23</v>
      </c>
      <c r="GD4" s="6">
        <v>0</v>
      </c>
      <c r="GE4" s="5" t="e">
        <f>NA()</f>
        <v>#N/A</v>
      </c>
      <c r="GF4" s="6" t="e">
        <f>NA()</f>
        <v>#N/A</v>
      </c>
      <c r="GG4" s="5">
        <v>19</v>
      </c>
      <c r="GH4" s="6">
        <v>1</v>
      </c>
      <c r="GI4" s="5" t="e">
        <f>NA()</f>
        <v>#N/A</v>
      </c>
      <c r="GJ4" s="6" t="e">
        <f>NA()</f>
        <v>#N/A</v>
      </c>
      <c r="GK4" s="5">
        <v>23</v>
      </c>
      <c r="GL4" s="6">
        <v>0</v>
      </c>
      <c r="GM4" s="5" t="e">
        <f>NA()</f>
        <v>#N/A</v>
      </c>
      <c r="GN4" s="6" t="e">
        <f>NA()</f>
        <v>#N/A</v>
      </c>
      <c r="GO4" s="5">
        <v>19</v>
      </c>
      <c r="GP4" s="6">
        <v>1</v>
      </c>
      <c r="GQ4" s="5" t="e">
        <f>NA()</f>
        <v>#N/A</v>
      </c>
      <c r="GR4" s="6" t="e">
        <f>NA()</f>
        <v>#N/A</v>
      </c>
      <c r="GS4" s="5">
        <v>23</v>
      </c>
      <c r="GT4" s="6">
        <v>0</v>
      </c>
      <c r="GU4" s="5" t="e">
        <f>NA()</f>
        <v>#N/A</v>
      </c>
      <c r="GV4" s="6" t="e">
        <f>NA()</f>
        <v>#N/A</v>
      </c>
      <c r="GW4" s="5">
        <v>19</v>
      </c>
      <c r="GX4" s="6">
        <v>0</v>
      </c>
      <c r="GY4" s="5" t="e">
        <f>NA()</f>
        <v>#N/A</v>
      </c>
      <c r="GZ4" s="6" t="e">
        <f>NA()</f>
        <v>#N/A</v>
      </c>
      <c r="HA4" s="5">
        <v>23</v>
      </c>
      <c r="HB4" s="6">
        <v>0</v>
      </c>
      <c r="HC4" s="5" t="e">
        <f>NA()</f>
        <v>#N/A</v>
      </c>
      <c r="HD4" s="6" t="e">
        <f>NA()</f>
        <v>#N/A</v>
      </c>
      <c r="HE4" s="5">
        <v>19</v>
      </c>
      <c r="HF4" s="6">
        <v>0</v>
      </c>
      <c r="HG4" s="5" t="e">
        <f>NA()</f>
        <v>#N/A</v>
      </c>
      <c r="HH4" s="6" t="e">
        <f>NA()</f>
        <v>#N/A</v>
      </c>
      <c r="HI4" s="5">
        <v>23</v>
      </c>
      <c r="HJ4" s="6">
        <v>0</v>
      </c>
      <c r="HK4" s="5" t="e">
        <f>NA()</f>
        <v>#N/A</v>
      </c>
      <c r="HL4" s="6" t="e">
        <f>NA()</f>
        <v>#N/A</v>
      </c>
      <c r="HM4" s="5">
        <v>20</v>
      </c>
      <c r="HN4" s="6">
        <v>1</v>
      </c>
      <c r="HO4" s="5" t="e">
        <f>NA()</f>
        <v>#N/A</v>
      </c>
      <c r="HP4" s="6" t="e">
        <f>NA()</f>
        <v>#N/A</v>
      </c>
      <c r="HQ4" s="5">
        <v>20</v>
      </c>
      <c r="HR4" s="6">
        <v>6</v>
      </c>
      <c r="HS4" s="5" t="e">
        <f>NA()</f>
        <v>#N/A</v>
      </c>
      <c r="HT4" s="6" t="e">
        <f>NA()</f>
        <v>#N/A</v>
      </c>
      <c r="HU4" s="5">
        <v>19</v>
      </c>
      <c r="HV4" s="6">
        <v>1</v>
      </c>
      <c r="HW4" s="5" t="e">
        <f>NA()</f>
        <v>#N/A</v>
      </c>
      <c r="HX4" s="6" t="e">
        <f>NA()</f>
        <v>#N/A</v>
      </c>
      <c r="HY4" s="5">
        <v>17</v>
      </c>
      <c r="HZ4" s="6">
        <v>2</v>
      </c>
      <c r="IA4" s="5" t="e">
        <f>NA()</f>
        <v>#N/A</v>
      </c>
      <c r="IB4" s="6" t="e">
        <f>NA()</f>
        <v>#N/A</v>
      </c>
      <c r="IC4" s="5">
        <v>21</v>
      </c>
      <c r="ID4" s="6">
        <v>1</v>
      </c>
      <c r="IE4" s="5" t="e">
        <f>NA()</f>
        <v>#N/A</v>
      </c>
      <c r="IF4" s="6" t="e">
        <f>NA()</f>
        <v>#N/A</v>
      </c>
      <c r="IG4" s="5">
        <v>17</v>
      </c>
      <c r="IH4" s="6">
        <v>2</v>
      </c>
      <c r="II4" s="5" t="e">
        <f>NA()</f>
        <v>#N/A</v>
      </c>
      <c r="IJ4" s="6" t="e">
        <f>NA()</f>
        <v>#N/A</v>
      </c>
      <c r="IK4" s="5">
        <v>21</v>
      </c>
      <c r="IL4" s="6">
        <v>1</v>
      </c>
      <c r="IM4" s="5" t="e">
        <f>NA()</f>
        <v>#N/A</v>
      </c>
      <c r="IN4" s="6" t="e">
        <f>NA()</f>
        <v>#N/A</v>
      </c>
      <c r="IO4" s="5">
        <v>19</v>
      </c>
      <c r="IP4" s="6">
        <v>1</v>
      </c>
      <c r="IQ4" s="5" t="e">
        <f>NA()</f>
        <v>#N/A</v>
      </c>
      <c r="IR4" s="6" t="e">
        <f>NA()</f>
        <v>#N/A</v>
      </c>
      <c r="IS4" s="5">
        <v>23</v>
      </c>
      <c r="IT4" s="6">
        <v>1</v>
      </c>
      <c r="IU4" s="5" t="e">
        <f>NA()</f>
        <v>#N/A</v>
      </c>
      <c r="IV4" s="6" t="e">
        <f>NA()</f>
        <v>#N/A</v>
      </c>
      <c r="IW4" s="5">
        <v>19</v>
      </c>
      <c r="IX4" s="6">
        <v>1</v>
      </c>
      <c r="IY4" s="5" t="e">
        <f>NA()</f>
        <v>#N/A</v>
      </c>
      <c r="IZ4" s="6" t="e">
        <f>NA()</f>
        <v>#N/A</v>
      </c>
      <c r="JA4" s="5">
        <v>23</v>
      </c>
      <c r="JB4" s="6">
        <v>1</v>
      </c>
      <c r="JC4" s="5" t="e">
        <f>NA()</f>
        <v>#N/A</v>
      </c>
      <c r="JD4" s="6" t="e">
        <f>NA()</f>
        <v>#N/A</v>
      </c>
      <c r="JE4" s="5">
        <v>23</v>
      </c>
      <c r="JF4" s="6">
        <v>0</v>
      </c>
      <c r="JG4" s="5" t="e">
        <f>NA()</f>
        <v>#N/A</v>
      </c>
      <c r="JH4" s="6" t="e">
        <f>NA()</f>
        <v>#N/A</v>
      </c>
      <c r="JI4" s="5">
        <v>24</v>
      </c>
      <c r="JJ4" s="6">
        <v>0</v>
      </c>
      <c r="JK4" s="5" t="e">
        <f>NA()</f>
        <v>#N/A</v>
      </c>
      <c r="JL4" s="6" t="e">
        <f>NA()</f>
        <v>#N/A</v>
      </c>
      <c r="JM4" s="5">
        <v>25</v>
      </c>
      <c r="JN4" s="6">
        <v>0</v>
      </c>
      <c r="JO4" s="5" t="e">
        <f>NA()</f>
        <v>#N/A</v>
      </c>
      <c r="JP4" s="6" t="e">
        <f>NA()</f>
        <v>#N/A</v>
      </c>
      <c r="JQ4" s="5">
        <v>21</v>
      </c>
      <c r="JR4" s="6">
        <v>0</v>
      </c>
      <c r="JS4" s="5" t="e">
        <f>NA()</f>
        <v>#N/A</v>
      </c>
      <c r="JT4" s="6" t="e">
        <f>NA()</f>
        <v>#N/A</v>
      </c>
      <c r="JU4" s="5">
        <v>23</v>
      </c>
      <c r="JV4" s="6">
        <v>1</v>
      </c>
      <c r="JW4" s="5" t="e">
        <f>NA()</f>
        <v>#N/A</v>
      </c>
      <c r="JX4" s="6" t="e">
        <f>NA()</f>
        <v>#N/A</v>
      </c>
    </row>
    <row r="5" spans="1:284" x14ac:dyDescent="0.25">
      <c r="A5" s="3">
        <v>3</v>
      </c>
      <c r="B5" s="3" t="s">
        <v>103</v>
      </c>
      <c r="C5" s="3">
        <v>15</v>
      </c>
      <c r="D5" s="3">
        <v>70</v>
      </c>
      <c r="E5" s="5">
        <v>23</v>
      </c>
      <c r="F5" s="6">
        <v>3</v>
      </c>
      <c r="G5" s="5" t="e">
        <f>NA()</f>
        <v>#N/A</v>
      </c>
      <c r="H5" s="6" t="e">
        <f>NA()</f>
        <v>#N/A</v>
      </c>
      <c r="I5" s="5">
        <v>22</v>
      </c>
      <c r="J5" s="6">
        <v>3</v>
      </c>
      <c r="K5" s="5" t="e">
        <f>NA()</f>
        <v>#N/A</v>
      </c>
      <c r="L5" s="6" t="e">
        <f>NA()</f>
        <v>#N/A</v>
      </c>
      <c r="M5" s="5">
        <v>21</v>
      </c>
      <c r="N5" s="6">
        <v>3</v>
      </c>
      <c r="O5" s="5" t="e">
        <f>NA()</f>
        <v>#N/A</v>
      </c>
      <c r="P5" s="6" t="e">
        <f>NA()</f>
        <v>#N/A</v>
      </c>
      <c r="Q5" s="5">
        <v>19</v>
      </c>
      <c r="R5" s="6">
        <v>3</v>
      </c>
      <c r="S5" s="5" t="e">
        <f>NA()</f>
        <v>#N/A</v>
      </c>
      <c r="T5" s="6" t="e">
        <f>NA()</f>
        <v>#N/A</v>
      </c>
      <c r="U5" s="5">
        <v>17</v>
      </c>
      <c r="V5" s="6">
        <v>3</v>
      </c>
      <c r="W5" s="5" t="e">
        <f>NA()</f>
        <v>#N/A</v>
      </c>
      <c r="X5" s="6" t="e">
        <f>NA()</f>
        <v>#N/A</v>
      </c>
      <c r="Y5" s="5">
        <v>21</v>
      </c>
      <c r="Z5" s="6">
        <v>3</v>
      </c>
      <c r="AA5" s="5" t="e">
        <f>NA()</f>
        <v>#N/A</v>
      </c>
      <c r="AB5" s="6" t="e">
        <f>NA()</f>
        <v>#N/A</v>
      </c>
      <c r="AC5" s="5">
        <v>19</v>
      </c>
      <c r="AD5" s="6">
        <v>0</v>
      </c>
      <c r="AE5" s="5" t="e">
        <f>NA()</f>
        <v>#N/A</v>
      </c>
      <c r="AF5" s="6" t="e">
        <f>NA()</f>
        <v>#N/A</v>
      </c>
      <c r="AG5" s="5">
        <v>25</v>
      </c>
      <c r="AH5" s="6">
        <v>2</v>
      </c>
      <c r="AI5" s="5" t="e">
        <f>NA()</f>
        <v>#N/A</v>
      </c>
      <c r="AJ5" s="6" t="e">
        <f>NA()</f>
        <v>#N/A</v>
      </c>
      <c r="AK5" s="5">
        <v>24</v>
      </c>
      <c r="AL5" s="6">
        <v>2</v>
      </c>
      <c r="AM5" s="5" t="e">
        <f>NA()</f>
        <v>#N/A</v>
      </c>
      <c r="AN5" s="6" t="e">
        <f>NA()</f>
        <v>#N/A</v>
      </c>
      <c r="AO5" s="5">
        <v>23</v>
      </c>
      <c r="AP5" s="6">
        <v>2</v>
      </c>
      <c r="AQ5" s="5" t="e">
        <f>NA()</f>
        <v>#N/A</v>
      </c>
      <c r="AR5" s="6" t="e">
        <f>NA()</f>
        <v>#N/A</v>
      </c>
      <c r="AS5" s="5">
        <v>21</v>
      </c>
      <c r="AT5" s="6">
        <v>2</v>
      </c>
      <c r="AU5" s="5" t="e">
        <f>NA()</f>
        <v>#N/A</v>
      </c>
      <c r="AV5" s="6" t="e">
        <f>NA()</f>
        <v>#N/A</v>
      </c>
      <c r="AW5" s="5">
        <v>19</v>
      </c>
      <c r="AX5" s="6">
        <v>2</v>
      </c>
      <c r="AY5" s="5" t="e">
        <f>NA()</f>
        <v>#N/A</v>
      </c>
      <c r="AZ5" s="6" t="e">
        <f>NA()</f>
        <v>#N/A</v>
      </c>
      <c r="BA5" s="5">
        <v>23</v>
      </c>
      <c r="BB5" s="6">
        <v>2</v>
      </c>
      <c r="BC5" s="5" t="e">
        <f>NA()</f>
        <v>#N/A</v>
      </c>
      <c r="BD5" s="6" t="e">
        <f>NA()</f>
        <v>#N/A</v>
      </c>
      <c r="BE5" s="5">
        <v>19</v>
      </c>
      <c r="BF5" s="6">
        <v>0</v>
      </c>
      <c r="BG5" s="5" t="e">
        <f>NA()</f>
        <v>#N/A</v>
      </c>
      <c r="BH5" s="6" t="e">
        <f>NA()</f>
        <v>#N/A</v>
      </c>
      <c r="BI5" s="5">
        <v>17</v>
      </c>
      <c r="BJ5" s="6">
        <v>1</v>
      </c>
      <c r="BK5" s="5" t="e">
        <f>NA()</f>
        <v>#N/A</v>
      </c>
      <c r="BL5" s="6" t="e">
        <f>NA()</f>
        <v>#N/A</v>
      </c>
      <c r="BM5" s="5">
        <v>17</v>
      </c>
      <c r="BN5" s="6">
        <v>1</v>
      </c>
      <c r="BO5" s="5" t="e">
        <f>NA()</f>
        <v>#N/A</v>
      </c>
      <c r="BP5" s="6" t="e">
        <f>NA()</f>
        <v>#N/A</v>
      </c>
      <c r="BQ5" s="5">
        <v>19</v>
      </c>
      <c r="BR5" s="6">
        <v>2</v>
      </c>
      <c r="BS5" s="5" t="e">
        <f>NA()</f>
        <v>#N/A</v>
      </c>
      <c r="BT5" s="6" t="e">
        <f>NA()</f>
        <v>#N/A</v>
      </c>
      <c r="BU5" s="5">
        <v>19</v>
      </c>
      <c r="BV5" s="6">
        <v>2</v>
      </c>
      <c r="BW5" s="5" t="e">
        <f>NA()</f>
        <v>#N/A</v>
      </c>
      <c r="BX5" s="6" t="e">
        <f>NA()</f>
        <v>#N/A</v>
      </c>
      <c r="BY5" s="5">
        <v>15</v>
      </c>
      <c r="BZ5" s="6">
        <v>0</v>
      </c>
      <c r="CA5" s="5" t="e">
        <f>NA()</f>
        <v>#N/A</v>
      </c>
      <c r="CB5" s="6" t="e">
        <f>NA()</f>
        <v>#N/A</v>
      </c>
      <c r="CC5" s="5">
        <v>16</v>
      </c>
      <c r="CD5" s="6">
        <v>0</v>
      </c>
      <c r="CE5" s="5" t="e">
        <f>NA()</f>
        <v>#N/A</v>
      </c>
      <c r="CF5" s="6" t="e">
        <f>NA()</f>
        <v>#N/A</v>
      </c>
      <c r="CG5" s="5">
        <v>17</v>
      </c>
      <c r="CH5" s="6">
        <v>1</v>
      </c>
      <c r="CI5" s="5" t="e">
        <f>NA()</f>
        <v>#N/A</v>
      </c>
      <c r="CJ5" s="6" t="e">
        <f>NA()</f>
        <v>#N/A</v>
      </c>
      <c r="CK5" s="5">
        <v>18</v>
      </c>
      <c r="CL5" s="6">
        <v>1</v>
      </c>
      <c r="CM5" s="5" t="e">
        <f>NA()</f>
        <v>#N/A</v>
      </c>
      <c r="CN5" s="6" t="e">
        <f>NA()</f>
        <v>#N/A</v>
      </c>
      <c r="CO5" s="5">
        <v>20</v>
      </c>
      <c r="CP5" s="6">
        <v>3</v>
      </c>
      <c r="CQ5" s="5" t="e">
        <f>NA()</f>
        <v>#N/A</v>
      </c>
      <c r="CR5" s="6" t="e">
        <f>NA()</f>
        <v>#N/A</v>
      </c>
      <c r="CS5" s="5">
        <v>19</v>
      </c>
      <c r="CT5" s="6">
        <v>2</v>
      </c>
      <c r="CU5" s="5" t="e">
        <f>NA()</f>
        <v>#N/A</v>
      </c>
      <c r="CV5" s="6" t="e">
        <f>NA()</f>
        <v>#N/A</v>
      </c>
      <c r="CW5" s="5">
        <v>22</v>
      </c>
      <c r="CX5" s="6">
        <v>4</v>
      </c>
      <c r="CY5" s="5" t="e">
        <f>NA()</f>
        <v>#N/A</v>
      </c>
      <c r="CZ5" s="6" t="e">
        <f>NA()</f>
        <v>#N/A</v>
      </c>
      <c r="DA5" s="5">
        <v>21</v>
      </c>
      <c r="DB5" s="6">
        <v>2</v>
      </c>
      <c r="DC5" s="5" t="e">
        <f>NA()</f>
        <v>#N/A</v>
      </c>
      <c r="DD5" s="6" t="e">
        <f>NA()</f>
        <v>#N/A</v>
      </c>
      <c r="DE5" s="5">
        <v>17</v>
      </c>
      <c r="DF5" s="6">
        <v>0</v>
      </c>
      <c r="DG5" s="5" t="e">
        <f>NA()</f>
        <v>#N/A</v>
      </c>
      <c r="DH5" s="6" t="e">
        <f>NA()</f>
        <v>#N/A</v>
      </c>
      <c r="DI5" s="5">
        <v>17</v>
      </c>
      <c r="DJ5" s="6">
        <v>0</v>
      </c>
      <c r="DK5" s="5" t="e">
        <f>NA()</f>
        <v>#N/A</v>
      </c>
      <c r="DL5" s="6" t="e">
        <f>NA()</f>
        <v>#N/A</v>
      </c>
      <c r="DM5" s="5">
        <v>19</v>
      </c>
      <c r="DN5" s="6">
        <v>1</v>
      </c>
      <c r="DO5" s="5" t="e">
        <f>NA()</f>
        <v>#N/A</v>
      </c>
      <c r="DP5" s="6" t="e">
        <f>NA()</f>
        <v>#N/A</v>
      </c>
      <c r="DQ5" s="5">
        <v>19</v>
      </c>
      <c r="DR5" s="6">
        <v>1</v>
      </c>
      <c r="DS5" s="5" t="e">
        <f>NA()</f>
        <v>#N/A</v>
      </c>
      <c r="DT5" s="6" t="e">
        <f>NA()</f>
        <v>#N/A</v>
      </c>
      <c r="DU5" s="5">
        <v>17</v>
      </c>
      <c r="DV5" s="6">
        <v>1</v>
      </c>
      <c r="DW5" s="5" t="e">
        <f>NA()</f>
        <v>#N/A</v>
      </c>
      <c r="DX5" s="6" t="e">
        <f>NA()</f>
        <v>#N/A</v>
      </c>
      <c r="DY5" s="5">
        <v>17</v>
      </c>
      <c r="DZ5" s="6">
        <v>1</v>
      </c>
      <c r="EA5" s="5" t="e">
        <f>NA()</f>
        <v>#N/A</v>
      </c>
      <c r="EB5" s="6" t="e">
        <f>NA()</f>
        <v>#N/A</v>
      </c>
      <c r="EC5" s="5">
        <v>19</v>
      </c>
      <c r="ED5" s="6">
        <v>2</v>
      </c>
      <c r="EE5" s="5" t="e">
        <f>NA()</f>
        <v>#N/A</v>
      </c>
      <c r="EF5" s="6" t="e">
        <f>NA()</f>
        <v>#N/A</v>
      </c>
      <c r="EG5" s="5">
        <v>19</v>
      </c>
      <c r="EH5" s="6">
        <v>2</v>
      </c>
      <c r="EI5" s="5" t="e">
        <f>NA()</f>
        <v>#N/A</v>
      </c>
      <c r="EJ5" s="6" t="e">
        <f>NA()</f>
        <v>#N/A</v>
      </c>
      <c r="EK5" s="5">
        <v>13</v>
      </c>
      <c r="EL5" s="6">
        <v>2</v>
      </c>
      <c r="EM5" s="5" t="e">
        <f>NA()</f>
        <v>#N/A</v>
      </c>
      <c r="EN5" s="6" t="e">
        <f>NA()</f>
        <v>#N/A</v>
      </c>
      <c r="EO5" s="5" t="e">
        <f>NA()</f>
        <v>#N/A</v>
      </c>
      <c r="EP5" s="6" t="e">
        <f>NA()</f>
        <v>#N/A</v>
      </c>
      <c r="EQ5" s="5" t="e">
        <f>NA()</f>
        <v>#N/A</v>
      </c>
      <c r="ER5" s="6" t="e">
        <f>NA()</f>
        <v>#N/A</v>
      </c>
      <c r="ES5" s="5">
        <v>13</v>
      </c>
      <c r="ET5" s="6">
        <v>7</v>
      </c>
      <c r="EU5" s="5" t="e">
        <f>NA()</f>
        <v>#N/A</v>
      </c>
      <c r="EV5" s="6" t="e">
        <f>NA()</f>
        <v>#N/A</v>
      </c>
      <c r="EW5" s="5" t="e">
        <f>NA()</f>
        <v>#N/A</v>
      </c>
      <c r="EX5" s="6" t="e">
        <f>NA()</f>
        <v>#N/A</v>
      </c>
      <c r="EY5" s="5" t="e">
        <f>NA()</f>
        <v>#N/A</v>
      </c>
      <c r="EZ5" s="6" t="e">
        <f>NA()</f>
        <v>#N/A</v>
      </c>
      <c r="FA5" s="5">
        <v>14</v>
      </c>
      <c r="FB5" s="6">
        <v>2</v>
      </c>
      <c r="FC5" s="5" t="e">
        <f>NA()</f>
        <v>#N/A</v>
      </c>
      <c r="FD5" s="6" t="e">
        <f>NA()</f>
        <v>#N/A</v>
      </c>
      <c r="FE5" s="5">
        <v>17</v>
      </c>
      <c r="FF5" s="6">
        <v>1</v>
      </c>
      <c r="FG5" s="5" t="e">
        <f>NA()</f>
        <v>#N/A</v>
      </c>
      <c r="FH5" s="6" t="e">
        <f>NA()</f>
        <v>#N/A</v>
      </c>
      <c r="FI5" s="5">
        <v>14</v>
      </c>
      <c r="FJ5" s="6">
        <v>2</v>
      </c>
      <c r="FK5" s="5" t="e">
        <f>NA()</f>
        <v>#N/A</v>
      </c>
      <c r="FL5" s="6" t="e">
        <f>NA()</f>
        <v>#N/A</v>
      </c>
      <c r="FM5" s="5">
        <v>17</v>
      </c>
      <c r="FN5" s="6">
        <v>1</v>
      </c>
      <c r="FO5" s="5" t="e">
        <f>NA()</f>
        <v>#N/A</v>
      </c>
      <c r="FP5" s="6" t="e">
        <f>NA()</f>
        <v>#N/A</v>
      </c>
      <c r="FQ5" s="5">
        <v>15</v>
      </c>
      <c r="FR5" s="6">
        <v>1</v>
      </c>
      <c r="FS5" s="5" t="e">
        <f>NA()</f>
        <v>#N/A</v>
      </c>
      <c r="FT5" s="6" t="e">
        <f>NA()</f>
        <v>#N/A</v>
      </c>
      <c r="FU5" s="5">
        <v>19</v>
      </c>
      <c r="FV5" s="6">
        <v>0</v>
      </c>
      <c r="FW5" s="5" t="e">
        <f>NA()</f>
        <v>#N/A</v>
      </c>
      <c r="FX5" s="6" t="e">
        <f>NA()</f>
        <v>#N/A</v>
      </c>
      <c r="FY5" s="5">
        <v>15</v>
      </c>
      <c r="FZ5" s="6">
        <v>1</v>
      </c>
      <c r="GA5" s="5" t="e">
        <f>NA()</f>
        <v>#N/A</v>
      </c>
      <c r="GB5" s="6" t="e">
        <f>NA()</f>
        <v>#N/A</v>
      </c>
      <c r="GC5" s="5">
        <v>19</v>
      </c>
      <c r="GD5" s="6">
        <v>0</v>
      </c>
      <c r="GE5" s="5" t="e">
        <f>NA()</f>
        <v>#N/A</v>
      </c>
      <c r="GF5" s="6" t="e">
        <f>NA()</f>
        <v>#N/A</v>
      </c>
      <c r="GG5" s="5">
        <v>15</v>
      </c>
      <c r="GH5" s="6">
        <v>1</v>
      </c>
      <c r="GI5" s="5" t="e">
        <f>NA()</f>
        <v>#N/A</v>
      </c>
      <c r="GJ5" s="6" t="e">
        <f>NA()</f>
        <v>#N/A</v>
      </c>
      <c r="GK5" s="5">
        <v>19</v>
      </c>
      <c r="GL5" s="6">
        <v>0</v>
      </c>
      <c r="GM5" s="5" t="e">
        <f>NA()</f>
        <v>#N/A</v>
      </c>
      <c r="GN5" s="6" t="e">
        <f>NA()</f>
        <v>#N/A</v>
      </c>
      <c r="GO5" s="5">
        <v>15</v>
      </c>
      <c r="GP5" s="6">
        <v>1</v>
      </c>
      <c r="GQ5" s="5" t="e">
        <f>NA()</f>
        <v>#N/A</v>
      </c>
      <c r="GR5" s="6" t="e">
        <f>NA()</f>
        <v>#N/A</v>
      </c>
      <c r="GS5" s="5">
        <v>19</v>
      </c>
      <c r="GT5" s="6">
        <v>0</v>
      </c>
      <c r="GU5" s="5" t="e">
        <f>NA()</f>
        <v>#N/A</v>
      </c>
      <c r="GV5" s="6" t="e">
        <f>NA()</f>
        <v>#N/A</v>
      </c>
      <c r="GW5" s="5">
        <v>15</v>
      </c>
      <c r="GX5" s="6">
        <v>0</v>
      </c>
      <c r="GY5" s="5" t="e">
        <f>NA()</f>
        <v>#N/A</v>
      </c>
      <c r="GZ5" s="6" t="e">
        <f>NA()</f>
        <v>#N/A</v>
      </c>
      <c r="HA5" s="5">
        <v>19</v>
      </c>
      <c r="HB5" s="6">
        <v>0</v>
      </c>
      <c r="HC5" s="5" t="e">
        <f>NA()</f>
        <v>#N/A</v>
      </c>
      <c r="HD5" s="6" t="e">
        <f>NA()</f>
        <v>#N/A</v>
      </c>
      <c r="HE5" s="5">
        <v>15</v>
      </c>
      <c r="HF5" s="6">
        <v>0</v>
      </c>
      <c r="HG5" s="5" t="e">
        <f>NA()</f>
        <v>#N/A</v>
      </c>
      <c r="HH5" s="6" t="e">
        <f>NA()</f>
        <v>#N/A</v>
      </c>
      <c r="HI5" s="5">
        <v>19</v>
      </c>
      <c r="HJ5" s="6">
        <v>0</v>
      </c>
      <c r="HK5" s="5" t="e">
        <f>NA()</f>
        <v>#N/A</v>
      </c>
      <c r="HL5" s="6" t="e">
        <f>NA()</f>
        <v>#N/A</v>
      </c>
      <c r="HM5" s="5">
        <v>16</v>
      </c>
      <c r="HN5" s="6">
        <v>1</v>
      </c>
      <c r="HO5" s="5" t="e">
        <f>NA()</f>
        <v>#N/A</v>
      </c>
      <c r="HP5" s="6" t="e">
        <f>NA()</f>
        <v>#N/A</v>
      </c>
      <c r="HQ5" s="5">
        <v>16</v>
      </c>
      <c r="HR5" s="6">
        <v>6</v>
      </c>
      <c r="HS5" s="5" t="e">
        <f>NA()</f>
        <v>#N/A</v>
      </c>
      <c r="HT5" s="6" t="e">
        <f>NA()</f>
        <v>#N/A</v>
      </c>
      <c r="HU5" s="5">
        <v>15</v>
      </c>
      <c r="HV5" s="6">
        <v>1</v>
      </c>
      <c r="HW5" s="5" t="e">
        <f>NA()</f>
        <v>#N/A</v>
      </c>
      <c r="HX5" s="6" t="e">
        <f>NA()</f>
        <v>#N/A</v>
      </c>
      <c r="HY5" s="5">
        <v>14</v>
      </c>
      <c r="HZ5" s="6">
        <v>2</v>
      </c>
      <c r="IA5" s="5" t="e">
        <f>NA()</f>
        <v>#N/A</v>
      </c>
      <c r="IB5" s="6" t="e">
        <f>NA()</f>
        <v>#N/A</v>
      </c>
      <c r="IC5" s="5">
        <v>17</v>
      </c>
      <c r="ID5" s="6">
        <v>1</v>
      </c>
      <c r="IE5" s="5" t="e">
        <f>NA()</f>
        <v>#N/A</v>
      </c>
      <c r="IF5" s="6" t="e">
        <f>NA()</f>
        <v>#N/A</v>
      </c>
      <c r="IG5" s="5">
        <v>14</v>
      </c>
      <c r="IH5" s="6">
        <v>2</v>
      </c>
      <c r="II5" s="5" t="e">
        <f>NA()</f>
        <v>#N/A</v>
      </c>
      <c r="IJ5" s="6" t="e">
        <f>NA()</f>
        <v>#N/A</v>
      </c>
      <c r="IK5" s="5">
        <v>17</v>
      </c>
      <c r="IL5" s="6">
        <v>1</v>
      </c>
      <c r="IM5" s="5" t="e">
        <f>NA()</f>
        <v>#N/A</v>
      </c>
      <c r="IN5" s="6" t="e">
        <f>NA()</f>
        <v>#N/A</v>
      </c>
      <c r="IO5" s="5">
        <v>15</v>
      </c>
      <c r="IP5" s="6">
        <v>1</v>
      </c>
      <c r="IQ5" s="5" t="e">
        <f>NA()</f>
        <v>#N/A</v>
      </c>
      <c r="IR5" s="6" t="e">
        <f>NA()</f>
        <v>#N/A</v>
      </c>
      <c r="IS5" s="5">
        <v>19</v>
      </c>
      <c r="IT5" s="6">
        <v>1</v>
      </c>
      <c r="IU5" s="5" t="e">
        <f>NA()</f>
        <v>#N/A</v>
      </c>
      <c r="IV5" s="6" t="e">
        <f>NA()</f>
        <v>#N/A</v>
      </c>
      <c r="IW5" s="5">
        <v>15</v>
      </c>
      <c r="IX5" s="6">
        <v>1</v>
      </c>
      <c r="IY5" s="5" t="e">
        <f>NA()</f>
        <v>#N/A</v>
      </c>
      <c r="IZ5" s="6" t="e">
        <f>NA()</f>
        <v>#N/A</v>
      </c>
      <c r="JA5" s="5">
        <v>19</v>
      </c>
      <c r="JB5" s="6">
        <v>1</v>
      </c>
      <c r="JC5" s="5" t="e">
        <f>NA()</f>
        <v>#N/A</v>
      </c>
      <c r="JD5" s="6" t="e">
        <f>NA()</f>
        <v>#N/A</v>
      </c>
      <c r="JE5" s="5">
        <v>19</v>
      </c>
      <c r="JF5" s="6">
        <v>0</v>
      </c>
      <c r="JG5" s="5" t="e">
        <f>NA()</f>
        <v>#N/A</v>
      </c>
      <c r="JH5" s="6" t="e">
        <f>NA()</f>
        <v>#N/A</v>
      </c>
      <c r="JI5" s="5">
        <v>20</v>
      </c>
      <c r="JJ5" s="6">
        <v>0</v>
      </c>
      <c r="JK5" s="5" t="e">
        <f>NA()</f>
        <v>#N/A</v>
      </c>
      <c r="JL5" s="6" t="e">
        <f>NA()</f>
        <v>#N/A</v>
      </c>
      <c r="JM5" s="5">
        <v>21</v>
      </c>
      <c r="JN5" s="6">
        <v>0</v>
      </c>
      <c r="JO5" s="5" t="e">
        <f>NA()</f>
        <v>#N/A</v>
      </c>
      <c r="JP5" s="6" t="e">
        <f>NA()</f>
        <v>#N/A</v>
      </c>
      <c r="JQ5" s="5">
        <v>17</v>
      </c>
      <c r="JR5" s="6">
        <v>0</v>
      </c>
      <c r="JS5" s="5" t="e">
        <f>NA()</f>
        <v>#N/A</v>
      </c>
      <c r="JT5" s="6" t="e">
        <f>NA()</f>
        <v>#N/A</v>
      </c>
      <c r="JU5" s="5">
        <v>19</v>
      </c>
      <c r="JV5" s="6">
        <v>1</v>
      </c>
      <c r="JW5" s="5" t="e">
        <f>NA()</f>
        <v>#N/A</v>
      </c>
      <c r="JX5" s="6" t="e">
        <f>NA()</f>
        <v>#N/A</v>
      </c>
    </row>
    <row r="6" spans="1:284" x14ac:dyDescent="0.25">
      <c r="A6" s="3">
        <v>4</v>
      </c>
      <c r="B6" s="3" t="s">
        <v>104</v>
      </c>
      <c r="C6" s="3">
        <v>25</v>
      </c>
      <c r="D6" s="3">
        <v>75</v>
      </c>
      <c r="E6" s="5">
        <v>16</v>
      </c>
      <c r="F6" s="6">
        <v>4</v>
      </c>
      <c r="G6" s="5" t="e">
        <f>NA()</f>
        <v>#N/A</v>
      </c>
      <c r="H6" s="6" t="e">
        <f>NA()</f>
        <v>#N/A</v>
      </c>
      <c r="I6" s="5">
        <v>15</v>
      </c>
      <c r="J6" s="6">
        <v>4</v>
      </c>
      <c r="K6" s="5" t="e">
        <f>NA()</f>
        <v>#N/A</v>
      </c>
      <c r="L6" s="6" t="e">
        <f>NA()</f>
        <v>#N/A</v>
      </c>
      <c r="M6" s="5">
        <v>14</v>
      </c>
      <c r="N6" s="6">
        <v>4</v>
      </c>
      <c r="O6" s="5" t="e">
        <f>NA()</f>
        <v>#N/A</v>
      </c>
      <c r="P6" s="6" t="e">
        <f>NA()</f>
        <v>#N/A</v>
      </c>
      <c r="Q6" s="5">
        <v>12</v>
      </c>
      <c r="R6" s="6">
        <v>4</v>
      </c>
      <c r="S6" s="5" t="e">
        <f>NA()</f>
        <v>#N/A</v>
      </c>
      <c r="T6" s="6" t="e">
        <f>NA()</f>
        <v>#N/A</v>
      </c>
      <c r="U6" s="5">
        <v>10</v>
      </c>
      <c r="V6" s="6">
        <v>4</v>
      </c>
      <c r="W6" s="5" t="e">
        <f>NA()</f>
        <v>#N/A</v>
      </c>
      <c r="X6" s="6" t="e">
        <f>NA()</f>
        <v>#N/A</v>
      </c>
      <c r="Y6" s="5">
        <v>14</v>
      </c>
      <c r="Z6" s="6">
        <v>4</v>
      </c>
      <c r="AA6" s="5" t="e">
        <f>NA()</f>
        <v>#N/A</v>
      </c>
      <c r="AB6" s="6" t="e">
        <f>NA()</f>
        <v>#N/A</v>
      </c>
      <c r="AC6" s="5">
        <v>12</v>
      </c>
      <c r="AD6" s="6">
        <v>1</v>
      </c>
      <c r="AE6" s="5" t="e">
        <f>NA()</f>
        <v>#N/A</v>
      </c>
      <c r="AF6" s="6" t="e">
        <f>NA()</f>
        <v>#N/A</v>
      </c>
      <c r="AG6" s="5">
        <v>18</v>
      </c>
      <c r="AH6" s="6">
        <v>3</v>
      </c>
      <c r="AI6" s="5" t="e">
        <f>NA()</f>
        <v>#N/A</v>
      </c>
      <c r="AJ6" s="6" t="e">
        <f>NA()</f>
        <v>#N/A</v>
      </c>
      <c r="AK6" s="5">
        <v>17</v>
      </c>
      <c r="AL6" s="6">
        <v>3</v>
      </c>
      <c r="AM6" s="5" t="e">
        <f>NA()</f>
        <v>#N/A</v>
      </c>
      <c r="AN6" s="6" t="e">
        <f>NA()</f>
        <v>#N/A</v>
      </c>
      <c r="AO6" s="5">
        <v>16</v>
      </c>
      <c r="AP6" s="6">
        <v>3</v>
      </c>
      <c r="AQ6" s="5" t="e">
        <f>NA()</f>
        <v>#N/A</v>
      </c>
      <c r="AR6" s="6" t="e">
        <f>NA()</f>
        <v>#N/A</v>
      </c>
      <c r="AS6" s="5">
        <v>14</v>
      </c>
      <c r="AT6" s="6">
        <v>3</v>
      </c>
      <c r="AU6" s="5" t="e">
        <f>NA()</f>
        <v>#N/A</v>
      </c>
      <c r="AV6" s="6" t="e">
        <f>NA()</f>
        <v>#N/A</v>
      </c>
      <c r="AW6" s="5">
        <v>12</v>
      </c>
      <c r="AX6" s="6">
        <v>3</v>
      </c>
      <c r="AY6" s="5" t="e">
        <f>NA()</f>
        <v>#N/A</v>
      </c>
      <c r="AZ6" s="6" t="e">
        <f>NA()</f>
        <v>#N/A</v>
      </c>
      <c r="BA6" s="5">
        <v>16</v>
      </c>
      <c r="BB6" s="6">
        <v>3</v>
      </c>
      <c r="BC6" s="5" t="e">
        <f>NA()</f>
        <v>#N/A</v>
      </c>
      <c r="BD6" s="6" t="e">
        <f>NA()</f>
        <v>#N/A</v>
      </c>
      <c r="BE6" s="5">
        <v>12</v>
      </c>
      <c r="BF6" s="6">
        <v>1</v>
      </c>
      <c r="BG6" s="5" t="e">
        <f>NA()</f>
        <v>#N/A</v>
      </c>
      <c r="BH6" s="6" t="e">
        <f>NA()</f>
        <v>#N/A</v>
      </c>
      <c r="BI6" s="5">
        <v>10</v>
      </c>
      <c r="BJ6" s="6">
        <v>1</v>
      </c>
      <c r="BK6" s="5" t="e">
        <f>NA()</f>
        <v>#N/A</v>
      </c>
      <c r="BL6" s="6" t="e">
        <f>NA()</f>
        <v>#N/A</v>
      </c>
      <c r="BM6" s="5">
        <v>10</v>
      </c>
      <c r="BN6" s="6">
        <v>1</v>
      </c>
      <c r="BO6" s="5" t="e">
        <f>NA()</f>
        <v>#N/A</v>
      </c>
      <c r="BP6" s="6" t="e">
        <f>NA()</f>
        <v>#N/A</v>
      </c>
      <c r="BQ6" s="5">
        <v>12</v>
      </c>
      <c r="BR6" s="6">
        <v>2</v>
      </c>
      <c r="BS6" s="5" t="e">
        <f>NA()</f>
        <v>#N/A</v>
      </c>
      <c r="BT6" s="6" t="e">
        <f>NA()</f>
        <v>#N/A</v>
      </c>
      <c r="BU6" s="5">
        <v>12</v>
      </c>
      <c r="BV6" s="6">
        <v>2</v>
      </c>
      <c r="BW6" s="5" t="e">
        <f>NA()</f>
        <v>#N/A</v>
      </c>
      <c r="BX6" s="6" t="e">
        <f>NA()</f>
        <v>#N/A</v>
      </c>
      <c r="BY6" s="5">
        <v>8</v>
      </c>
      <c r="BZ6" s="6">
        <v>0</v>
      </c>
      <c r="CA6" s="5" t="e">
        <f>NA()</f>
        <v>#N/A</v>
      </c>
      <c r="CB6" s="6" t="e">
        <f>NA()</f>
        <v>#N/A</v>
      </c>
      <c r="CC6" s="5">
        <v>9</v>
      </c>
      <c r="CD6" s="6">
        <v>0</v>
      </c>
      <c r="CE6" s="5" t="e">
        <f>NA()</f>
        <v>#N/A</v>
      </c>
      <c r="CF6" s="6" t="e">
        <f>NA()</f>
        <v>#N/A</v>
      </c>
      <c r="CG6" s="5">
        <v>10</v>
      </c>
      <c r="CH6" s="6">
        <v>1</v>
      </c>
      <c r="CI6" s="5" t="e">
        <f>NA()</f>
        <v>#N/A</v>
      </c>
      <c r="CJ6" s="6" t="e">
        <f>NA()</f>
        <v>#N/A</v>
      </c>
      <c r="CK6" s="5">
        <v>11</v>
      </c>
      <c r="CL6" s="6">
        <v>1</v>
      </c>
      <c r="CM6" s="5" t="e">
        <f>NA()</f>
        <v>#N/A</v>
      </c>
      <c r="CN6" s="6" t="e">
        <f>NA()</f>
        <v>#N/A</v>
      </c>
      <c r="CO6" s="5">
        <v>13</v>
      </c>
      <c r="CP6" s="6">
        <v>3</v>
      </c>
      <c r="CQ6" s="5" t="e">
        <f>NA()</f>
        <v>#N/A</v>
      </c>
      <c r="CR6" s="6" t="e">
        <f>NA()</f>
        <v>#N/A</v>
      </c>
      <c r="CS6" s="5">
        <v>12</v>
      </c>
      <c r="CT6" s="6">
        <v>2</v>
      </c>
      <c r="CU6" s="5" t="e">
        <f>NA()</f>
        <v>#N/A</v>
      </c>
      <c r="CV6" s="6" t="e">
        <f>NA()</f>
        <v>#N/A</v>
      </c>
      <c r="CW6" s="5">
        <v>15</v>
      </c>
      <c r="CX6" s="6">
        <v>5</v>
      </c>
      <c r="CY6" s="5" t="e">
        <f>NA()</f>
        <v>#N/A</v>
      </c>
      <c r="CZ6" s="6" t="e">
        <f>NA()</f>
        <v>#N/A</v>
      </c>
      <c r="DA6" s="5">
        <v>14</v>
      </c>
      <c r="DB6" s="6">
        <v>3</v>
      </c>
      <c r="DC6" s="5" t="e">
        <f>NA()</f>
        <v>#N/A</v>
      </c>
      <c r="DD6" s="6" t="e">
        <f>NA()</f>
        <v>#N/A</v>
      </c>
      <c r="DE6" s="5">
        <v>10</v>
      </c>
      <c r="DF6" s="6">
        <v>0</v>
      </c>
      <c r="DG6" s="5" t="e">
        <f>NA()</f>
        <v>#N/A</v>
      </c>
      <c r="DH6" s="6" t="e">
        <f>NA()</f>
        <v>#N/A</v>
      </c>
      <c r="DI6" s="5">
        <v>10</v>
      </c>
      <c r="DJ6" s="6">
        <v>0</v>
      </c>
      <c r="DK6" s="5" t="e">
        <f>NA()</f>
        <v>#N/A</v>
      </c>
      <c r="DL6" s="6" t="e">
        <f>NA()</f>
        <v>#N/A</v>
      </c>
      <c r="DM6" s="5">
        <v>12</v>
      </c>
      <c r="DN6" s="6">
        <v>1</v>
      </c>
      <c r="DO6" s="5" t="e">
        <f>NA()</f>
        <v>#N/A</v>
      </c>
      <c r="DP6" s="6" t="e">
        <f>NA()</f>
        <v>#N/A</v>
      </c>
      <c r="DQ6" s="5">
        <v>12</v>
      </c>
      <c r="DR6" s="6">
        <v>1</v>
      </c>
      <c r="DS6" s="5" t="e">
        <f>NA()</f>
        <v>#N/A</v>
      </c>
      <c r="DT6" s="6" t="e">
        <f>NA()</f>
        <v>#N/A</v>
      </c>
      <c r="DU6" s="5">
        <v>11</v>
      </c>
      <c r="DV6" s="6">
        <v>1</v>
      </c>
      <c r="DW6" s="5" t="e">
        <f>NA()</f>
        <v>#N/A</v>
      </c>
      <c r="DX6" s="6" t="e">
        <f>NA()</f>
        <v>#N/A</v>
      </c>
      <c r="DY6" s="5">
        <v>11</v>
      </c>
      <c r="DZ6" s="6">
        <v>1</v>
      </c>
      <c r="EA6" s="5" t="e">
        <f>NA()</f>
        <v>#N/A</v>
      </c>
      <c r="EB6" s="6" t="e">
        <f>NA()</f>
        <v>#N/A</v>
      </c>
      <c r="EC6" s="5">
        <v>13</v>
      </c>
      <c r="ED6" s="6">
        <v>2</v>
      </c>
      <c r="EE6" s="5" t="e">
        <f>NA()</f>
        <v>#N/A</v>
      </c>
      <c r="EF6" s="6" t="e">
        <f>NA()</f>
        <v>#N/A</v>
      </c>
      <c r="EG6" s="5">
        <v>13</v>
      </c>
      <c r="EH6" s="6">
        <v>2</v>
      </c>
      <c r="EI6" s="5" t="e">
        <f>NA()</f>
        <v>#N/A</v>
      </c>
      <c r="EJ6" s="6" t="e">
        <f>NA()</f>
        <v>#N/A</v>
      </c>
      <c r="EK6" s="5">
        <v>7</v>
      </c>
      <c r="EL6" s="6">
        <v>3</v>
      </c>
      <c r="EM6" s="5" t="e">
        <f>NA()</f>
        <v>#N/A</v>
      </c>
      <c r="EN6" s="6" t="e">
        <f>NA()</f>
        <v>#N/A</v>
      </c>
      <c r="EO6" s="5" t="e">
        <f>NA()</f>
        <v>#N/A</v>
      </c>
      <c r="EP6" s="6" t="e">
        <f>NA()</f>
        <v>#N/A</v>
      </c>
      <c r="EQ6" s="5" t="e">
        <f>NA()</f>
        <v>#N/A</v>
      </c>
      <c r="ER6" s="6" t="e">
        <f>NA()</f>
        <v>#N/A</v>
      </c>
      <c r="ES6" s="5">
        <v>7</v>
      </c>
      <c r="ET6" s="6">
        <v>10</v>
      </c>
      <c r="EU6" s="5" t="e">
        <f>NA()</f>
        <v>#N/A</v>
      </c>
      <c r="EV6" s="6" t="e">
        <f>NA()</f>
        <v>#N/A</v>
      </c>
      <c r="EW6" s="5" t="e">
        <f>NA()</f>
        <v>#N/A</v>
      </c>
      <c r="EX6" s="6" t="e">
        <f>NA()</f>
        <v>#N/A</v>
      </c>
      <c r="EY6" s="5" t="e">
        <f>NA()</f>
        <v>#N/A</v>
      </c>
      <c r="EZ6" s="6" t="e">
        <f>NA()</f>
        <v>#N/A</v>
      </c>
      <c r="FA6" s="5">
        <v>8</v>
      </c>
      <c r="FB6" s="6">
        <v>2</v>
      </c>
      <c r="FC6" s="5" t="e">
        <f>NA()</f>
        <v>#N/A</v>
      </c>
      <c r="FD6" s="6" t="e">
        <f>NA()</f>
        <v>#N/A</v>
      </c>
      <c r="FE6" s="5">
        <v>10</v>
      </c>
      <c r="FF6" s="6">
        <v>1</v>
      </c>
      <c r="FG6" s="5" t="e">
        <f>NA()</f>
        <v>#N/A</v>
      </c>
      <c r="FH6" s="6" t="e">
        <f>NA()</f>
        <v>#N/A</v>
      </c>
      <c r="FI6" s="5">
        <v>8</v>
      </c>
      <c r="FJ6" s="6">
        <v>2</v>
      </c>
      <c r="FK6" s="5" t="e">
        <f>NA()</f>
        <v>#N/A</v>
      </c>
      <c r="FL6" s="6" t="e">
        <f>NA()</f>
        <v>#N/A</v>
      </c>
      <c r="FM6" s="5">
        <v>10</v>
      </c>
      <c r="FN6" s="6">
        <v>2</v>
      </c>
      <c r="FO6" s="5" t="e">
        <f>NA()</f>
        <v>#N/A</v>
      </c>
      <c r="FP6" s="6" t="e">
        <f>NA()</f>
        <v>#N/A</v>
      </c>
      <c r="FQ6" s="5">
        <v>9</v>
      </c>
      <c r="FR6" s="6">
        <v>2</v>
      </c>
      <c r="FS6" s="5" t="e">
        <f>NA()</f>
        <v>#N/A</v>
      </c>
      <c r="FT6" s="6" t="e">
        <f>NA()</f>
        <v>#N/A</v>
      </c>
      <c r="FU6" s="5">
        <v>11</v>
      </c>
      <c r="FV6" s="6">
        <v>0</v>
      </c>
      <c r="FW6" s="5" t="e">
        <f>NA()</f>
        <v>#N/A</v>
      </c>
      <c r="FX6" s="6" t="e">
        <f>NA()</f>
        <v>#N/A</v>
      </c>
      <c r="FY6" s="5">
        <v>9</v>
      </c>
      <c r="FZ6" s="6">
        <v>1</v>
      </c>
      <c r="GA6" s="5" t="e">
        <f>NA()</f>
        <v>#N/A</v>
      </c>
      <c r="GB6" s="6" t="e">
        <f>NA()</f>
        <v>#N/A</v>
      </c>
      <c r="GC6" s="5">
        <v>11</v>
      </c>
      <c r="GD6" s="6">
        <v>0</v>
      </c>
      <c r="GE6" s="5" t="e">
        <f>NA()</f>
        <v>#N/A</v>
      </c>
      <c r="GF6" s="6" t="e">
        <f>NA()</f>
        <v>#N/A</v>
      </c>
      <c r="GG6" s="5">
        <v>9</v>
      </c>
      <c r="GH6" s="6">
        <v>1</v>
      </c>
      <c r="GI6" s="5" t="e">
        <f>NA()</f>
        <v>#N/A</v>
      </c>
      <c r="GJ6" s="6" t="e">
        <f>NA()</f>
        <v>#N/A</v>
      </c>
      <c r="GK6" s="5">
        <v>11</v>
      </c>
      <c r="GL6" s="6">
        <v>0</v>
      </c>
      <c r="GM6" s="5" t="e">
        <f>NA()</f>
        <v>#N/A</v>
      </c>
      <c r="GN6" s="6" t="e">
        <f>NA()</f>
        <v>#N/A</v>
      </c>
      <c r="GO6" s="5">
        <v>9</v>
      </c>
      <c r="GP6" s="6">
        <v>1</v>
      </c>
      <c r="GQ6" s="5" t="e">
        <f>NA()</f>
        <v>#N/A</v>
      </c>
      <c r="GR6" s="6" t="e">
        <f>NA()</f>
        <v>#N/A</v>
      </c>
      <c r="GS6" s="5">
        <v>11</v>
      </c>
      <c r="GT6" s="6">
        <v>0</v>
      </c>
      <c r="GU6" s="5" t="e">
        <f>NA()</f>
        <v>#N/A</v>
      </c>
      <c r="GV6" s="6" t="e">
        <f>NA()</f>
        <v>#N/A</v>
      </c>
      <c r="GW6" s="5">
        <v>9</v>
      </c>
      <c r="GX6" s="6">
        <v>0</v>
      </c>
      <c r="GY6" s="5" t="e">
        <f>NA()</f>
        <v>#N/A</v>
      </c>
      <c r="GZ6" s="6" t="e">
        <f>NA()</f>
        <v>#N/A</v>
      </c>
      <c r="HA6" s="5">
        <v>11</v>
      </c>
      <c r="HB6" s="6">
        <v>0</v>
      </c>
      <c r="HC6" s="5" t="e">
        <f>NA()</f>
        <v>#N/A</v>
      </c>
      <c r="HD6" s="6" t="e">
        <f>NA()</f>
        <v>#N/A</v>
      </c>
      <c r="HE6" s="5">
        <v>9</v>
      </c>
      <c r="HF6" s="6">
        <v>0</v>
      </c>
      <c r="HG6" s="5" t="e">
        <f>NA()</f>
        <v>#N/A</v>
      </c>
      <c r="HH6" s="6" t="e">
        <f>NA()</f>
        <v>#N/A</v>
      </c>
      <c r="HI6" s="5">
        <v>11</v>
      </c>
      <c r="HJ6" s="6">
        <v>0</v>
      </c>
      <c r="HK6" s="5" t="e">
        <f>NA()</f>
        <v>#N/A</v>
      </c>
      <c r="HL6" s="6" t="e">
        <f>NA()</f>
        <v>#N/A</v>
      </c>
      <c r="HM6" s="5">
        <v>9</v>
      </c>
      <c r="HN6" s="6">
        <v>1</v>
      </c>
      <c r="HO6" s="5" t="e">
        <f>NA()</f>
        <v>#N/A</v>
      </c>
      <c r="HP6" s="6" t="e">
        <f>NA()</f>
        <v>#N/A</v>
      </c>
      <c r="HQ6" s="5">
        <v>9</v>
      </c>
      <c r="HR6" s="6">
        <v>8</v>
      </c>
      <c r="HS6" s="5" t="e">
        <f>NA()</f>
        <v>#N/A</v>
      </c>
      <c r="HT6" s="6" t="e">
        <f>NA()</f>
        <v>#N/A</v>
      </c>
      <c r="HU6" s="5">
        <v>8</v>
      </c>
      <c r="HV6" s="6">
        <v>1</v>
      </c>
      <c r="HW6" s="5" t="e">
        <f>NA()</f>
        <v>#N/A</v>
      </c>
      <c r="HX6" s="6" t="e">
        <f>NA()</f>
        <v>#N/A</v>
      </c>
      <c r="HY6" s="5">
        <v>8</v>
      </c>
      <c r="HZ6" s="6">
        <v>2</v>
      </c>
      <c r="IA6" s="5" t="e">
        <f>NA()</f>
        <v>#N/A</v>
      </c>
      <c r="IB6" s="6" t="e">
        <f>NA()</f>
        <v>#N/A</v>
      </c>
      <c r="IC6" s="5">
        <v>10</v>
      </c>
      <c r="ID6" s="6">
        <v>1</v>
      </c>
      <c r="IE6" s="5" t="e">
        <f>NA()</f>
        <v>#N/A</v>
      </c>
      <c r="IF6" s="6" t="e">
        <f>NA()</f>
        <v>#N/A</v>
      </c>
      <c r="IG6" s="5">
        <v>8</v>
      </c>
      <c r="IH6" s="6">
        <v>2</v>
      </c>
      <c r="II6" s="5" t="e">
        <f>NA()</f>
        <v>#N/A</v>
      </c>
      <c r="IJ6" s="6" t="e">
        <f>NA()</f>
        <v>#N/A</v>
      </c>
      <c r="IK6" s="5">
        <v>10</v>
      </c>
      <c r="IL6" s="6">
        <v>1</v>
      </c>
      <c r="IM6" s="5" t="e">
        <f>NA()</f>
        <v>#N/A</v>
      </c>
      <c r="IN6" s="6" t="e">
        <f>NA()</f>
        <v>#N/A</v>
      </c>
      <c r="IO6" s="5">
        <v>9</v>
      </c>
      <c r="IP6" s="6">
        <v>1</v>
      </c>
      <c r="IQ6" s="5" t="e">
        <f>NA()</f>
        <v>#N/A</v>
      </c>
      <c r="IR6" s="6" t="e">
        <f>NA()</f>
        <v>#N/A</v>
      </c>
      <c r="IS6" s="5">
        <v>11</v>
      </c>
      <c r="IT6" s="6">
        <v>1</v>
      </c>
      <c r="IU6" s="5" t="e">
        <f>NA()</f>
        <v>#N/A</v>
      </c>
      <c r="IV6" s="6" t="e">
        <f>NA()</f>
        <v>#N/A</v>
      </c>
      <c r="IW6" s="5">
        <v>9</v>
      </c>
      <c r="IX6" s="6">
        <v>1</v>
      </c>
      <c r="IY6" s="5" t="e">
        <f>NA()</f>
        <v>#N/A</v>
      </c>
      <c r="IZ6" s="6" t="e">
        <f>NA()</f>
        <v>#N/A</v>
      </c>
      <c r="JA6" s="5">
        <v>11</v>
      </c>
      <c r="JB6" s="6">
        <v>1</v>
      </c>
      <c r="JC6" s="5" t="e">
        <f>NA()</f>
        <v>#N/A</v>
      </c>
      <c r="JD6" s="6" t="e">
        <f>NA()</f>
        <v>#N/A</v>
      </c>
      <c r="JE6" s="5">
        <v>11</v>
      </c>
      <c r="JF6" s="6">
        <v>0</v>
      </c>
      <c r="JG6" s="5" t="e">
        <f>NA()</f>
        <v>#N/A</v>
      </c>
      <c r="JH6" s="6" t="e">
        <f>NA()</f>
        <v>#N/A</v>
      </c>
      <c r="JI6" s="5">
        <v>13</v>
      </c>
      <c r="JJ6" s="6">
        <v>0</v>
      </c>
      <c r="JK6" s="5" t="e">
        <f>NA()</f>
        <v>#N/A</v>
      </c>
      <c r="JL6" s="6" t="e">
        <f>NA()</f>
        <v>#N/A</v>
      </c>
      <c r="JM6" s="5">
        <v>14</v>
      </c>
      <c r="JN6" s="6">
        <v>0</v>
      </c>
      <c r="JO6" s="5" t="e">
        <f>NA()</f>
        <v>#N/A</v>
      </c>
      <c r="JP6" s="6" t="e">
        <f>NA()</f>
        <v>#N/A</v>
      </c>
      <c r="JQ6" s="5">
        <v>10</v>
      </c>
      <c r="JR6" s="6">
        <v>0</v>
      </c>
      <c r="JS6" s="5" t="e">
        <f>NA()</f>
        <v>#N/A</v>
      </c>
      <c r="JT6" s="6" t="e">
        <f>NA()</f>
        <v>#N/A</v>
      </c>
      <c r="JU6" s="5">
        <v>12</v>
      </c>
      <c r="JV6" s="6">
        <v>1</v>
      </c>
      <c r="JW6" s="5" t="e">
        <f>NA()</f>
        <v>#N/A</v>
      </c>
      <c r="JX6" s="6" t="e">
        <f>NA()</f>
        <v>#N/A</v>
      </c>
    </row>
    <row r="7" spans="1:284" x14ac:dyDescent="0.25">
      <c r="A7" s="3">
        <v>5</v>
      </c>
      <c r="B7" s="3" t="s">
        <v>105</v>
      </c>
      <c r="C7" s="3">
        <v>10</v>
      </c>
      <c r="D7" s="3">
        <v>105</v>
      </c>
      <c r="E7" s="5">
        <v>22</v>
      </c>
      <c r="F7" s="6">
        <v>7</v>
      </c>
      <c r="G7" s="5" t="e">
        <f>NA()</f>
        <v>#N/A</v>
      </c>
      <c r="H7" s="6" t="e">
        <f>NA()</f>
        <v>#N/A</v>
      </c>
      <c r="I7" s="5">
        <v>21</v>
      </c>
      <c r="J7" s="6">
        <v>7</v>
      </c>
      <c r="K7" s="5">
        <v>37</v>
      </c>
      <c r="L7" s="6">
        <v>5</v>
      </c>
      <c r="M7" s="5">
        <v>20</v>
      </c>
      <c r="N7" s="6">
        <v>7</v>
      </c>
      <c r="O7" s="5" t="e">
        <f>NA()</f>
        <v>#N/A</v>
      </c>
      <c r="P7" s="6" t="e">
        <f>NA()</f>
        <v>#N/A</v>
      </c>
      <c r="Q7" s="5">
        <v>19</v>
      </c>
      <c r="R7" s="6">
        <v>7</v>
      </c>
      <c r="S7" s="5" t="e">
        <f>NA()</f>
        <v>#N/A</v>
      </c>
      <c r="T7" s="6" t="e">
        <f>NA()</f>
        <v>#N/A</v>
      </c>
      <c r="U7" s="5">
        <v>16</v>
      </c>
      <c r="V7" s="6">
        <v>7</v>
      </c>
      <c r="W7" s="5">
        <v>32</v>
      </c>
      <c r="X7" s="6">
        <v>5</v>
      </c>
      <c r="Y7" s="5">
        <v>20</v>
      </c>
      <c r="Z7" s="6">
        <v>7</v>
      </c>
      <c r="AA7" s="5">
        <v>37</v>
      </c>
      <c r="AB7" s="6">
        <v>5</v>
      </c>
      <c r="AC7" s="5">
        <v>18</v>
      </c>
      <c r="AD7" s="6">
        <v>2</v>
      </c>
      <c r="AE7" s="5">
        <v>35</v>
      </c>
      <c r="AF7" s="6">
        <v>1</v>
      </c>
      <c r="AG7" s="5">
        <v>24</v>
      </c>
      <c r="AH7" s="6">
        <v>6</v>
      </c>
      <c r="AI7" s="5" t="e">
        <f>NA()</f>
        <v>#N/A</v>
      </c>
      <c r="AJ7" s="6" t="e">
        <f>NA()</f>
        <v>#N/A</v>
      </c>
      <c r="AK7" s="5">
        <v>23</v>
      </c>
      <c r="AL7" s="6">
        <v>6</v>
      </c>
      <c r="AM7" s="5" t="e">
        <f>NA()</f>
        <v>#N/A</v>
      </c>
      <c r="AN7" s="6" t="e">
        <f>NA()</f>
        <v>#N/A</v>
      </c>
      <c r="AO7" s="5">
        <v>22</v>
      </c>
      <c r="AP7" s="6">
        <v>6</v>
      </c>
      <c r="AQ7" s="5" t="e">
        <f>NA()</f>
        <v>#N/A</v>
      </c>
      <c r="AR7" s="6" t="e">
        <f>NA()</f>
        <v>#N/A</v>
      </c>
      <c r="AS7" s="5">
        <v>21</v>
      </c>
      <c r="AT7" s="6">
        <v>6</v>
      </c>
      <c r="AU7" s="5" t="e">
        <f>NA()</f>
        <v>#N/A</v>
      </c>
      <c r="AV7" s="6" t="e">
        <f>NA()</f>
        <v>#N/A</v>
      </c>
      <c r="AW7" s="5">
        <v>19</v>
      </c>
      <c r="AX7" s="6">
        <v>6</v>
      </c>
      <c r="AY7" s="5">
        <v>35</v>
      </c>
      <c r="AZ7" s="6">
        <v>6</v>
      </c>
      <c r="BA7" s="5">
        <v>22</v>
      </c>
      <c r="BB7" s="6">
        <v>6</v>
      </c>
      <c r="BC7" s="5">
        <v>40</v>
      </c>
      <c r="BD7" s="6">
        <v>6</v>
      </c>
      <c r="BE7" s="5">
        <v>18</v>
      </c>
      <c r="BF7" s="6">
        <v>2</v>
      </c>
      <c r="BG7" s="5">
        <v>34</v>
      </c>
      <c r="BH7" s="6">
        <v>2</v>
      </c>
      <c r="BI7" s="5">
        <v>17</v>
      </c>
      <c r="BJ7" s="6">
        <v>3</v>
      </c>
      <c r="BK7" s="5">
        <v>32</v>
      </c>
      <c r="BL7" s="6">
        <v>4</v>
      </c>
      <c r="BM7" s="5">
        <v>17</v>
      </c>
      <c r="BN7" s="6">
        <v>2</v>
      </c>
      <c r="BO7" s="5">
        <v>32</v>
      </c>
      <c r="BP7" s="6">
        <v>2</v>
      </c>
      <c r="BQ7" s="5">
        <v>19</v>
      </c>
      <c r="BR7" s="6">
        <v>6</v>
      </c>
      <c r="BS7" s="5">
        <v>36</v>
      </c>
      <c r="BT7" s="6">
        <v>5</v>
      </c>
      <c r="BU7" s="5">
        <v>19</v>
      </c>
      <c r="BV7" s="6">
        <v>4</v>
      </c>
      <c r="BW7" s="5">
        <v>36</v>
      </c>
      <c r="BX7" s="6">
        <v>3</v>
      </c>
      <c r="BY7" s="5">
        <v>15</v>
      </c>
      <c r="BZ7" s="6">
        <v>1</v>
      </c>
      <c r="CA7" s="5">
        <v>30</v>
      </c>
      <c r="CB7" s="6">
        <v>1</v>
      </c>
      <c r="CC7" s="5">
        <v>16</v>
      </c>
      <c r="CD7" s="6">
        <v>0</v>
      </c>
      <c r="CE7" s="5">
        <v>31</v>
      </c>
      <c r="CF7" s="6">
        <v>0</v>
      </c>
      <c r="CG7" s="5">
        <v>17</v>
      </c>
      <c r="CH7" s="6">
        <v>2</v>
      </c>
      <c r="CI7" s="5">
        <v>34</v>
      </c>
      <c r="CJ7" s="6">
        <v>1</v>
      </c>
      <c r="CK7" s="5">
        <v>18</v>
      </c>
      <c r="CL7" s="6">
        <v>1</v>
      </c>
      <c r="CM7" s="5">
        <v>35</v>
      </c>
      <c r="CN7" s="6">
        <v>1</v>
      </c>
      <c r="CO7" s="5">
        <v>21</v>
      </c>
      <c r="CP7" s="6">
        <v>9</v>
      </c>
      <c r="CQ7" s="5">
        <v>37</v>
      </c>
      <c r="CR7" s="6">
        <v>8</v>
      </c>
      <c r="CS7" s="5">
        <v>20</v>
      </c>
      <c r="CT7" s="6">
        <v>5</v>
      </c>
      <c r="CU7" s="5">
        <v>36</v>
      </c>
      <c r="CV7" s="6">
        <v>4</v>
      </c>
      <c r="CW7" s="5">
        <v>23</v>
      </c>
      <c r="CX7" s="6">
        <v>13</v>
      </c>
      <c r="CY7" s="5">
        <v>41</v>
      </c>
      <c r="CZ7" s="6">
        <v>13</v>
      </c>
      <c r="DA7" s="5">
        <v>22</v>
      </c>
      <c r="DB7" s="6">
        <v>8</v>
      </c>
      <c r="DC7" s="5">
        <v>40</v>
      </c>
      <c r="DD7" s="6">
        <v>5</v>
      </c>
      <c r="DE7" s="5">
        <v>16</v>
      </c>
      <c r="DF7" s="6">
        <v>1</v>
      </c>
      <c r="DG7" s="5">
        <v>31</v>
      </c>
      <c r="DH7" s="6">
        <v>0</v>
      </c>
      <c r="DI7" s="5">
        <v>16</v>
      </c>
      <c r="DJ7" s="6">
        <v>1</v>
      </c>
      <c r="DK7" s="5">
        <v>31</v>
      </c>
      <c r="DL7" s="6">
        <v>0</v>
      </c>
      <c r="DM7" s="5">
        <v>18</v>
      </c>
      <c r="DN7" s="6">
        <v>2</v>
      </c>
      <c r="DO7" s="5">
        <v>35</v>
      </c>
      <c r="DP7" s="6">
        <v>1</v>
      </c>
      <c r="DQ7" s="5">
        <v>18</v>
      </c>
      <c r="DR7" s="6">
        <v>2</v>
      </c>
      <c r="DS7" s="5">
        <v>35</v>
      </c>
      <c r="DT7" s="6">
        <v>1</v>
      </c>
      <c r="DU7" s="5">
        <v>18</v>
      </c>
      <c r="DV7" s="6">
        <v>1</v>
      </c>
      <c r="DW7" s="5">
        <v>34</v>
      </c>
      <c r="DX7" s="6">
        <v>1</v>
      </c>
      <c r="DY7" s="5">
        <v>18</v>
      </c>
      <c r="DZ7" s="6">
        <v>1</v>
      </c>
      <c r="EA7" s="5">
        <v>34</v>
      </c>
      <c r="EB7" s="6">
        <v>1</v>
      </c>
      <c r="EC7" s="5">
        <v>20</v>
      </c>
      <c r="ED7" s="6">
        <v>2</v>
      </c>
      <c r="EE7" s="5">
        <v>37</v>
      </c>
      <c r="EF7" s="6">
        <v>2</v>
      </c>
      <c r="EG7" s="5">
        <v>20</v>
      </c>
      <c r="EH7" s="6">
        <v>3</v>
      </c>
      <c r="EI7" s="5">
        <v>37</v>
      </c>
      <c r="EJ7" s="6">
        <v>2</v>
      </c>
      <c r="EK7" s="5">
        <v>12</v>
      </c>
      <c r="EL7" s="6">
        <v>8</v>
      </c>
      <c r="EM7" s="5">
        <v>28</v>
      </c>
      <c r="EN7" s="6">
        <v>9</v>
      </c>
      <c r="EO7" s="5" t="e">
        <f>NA()</f>
        <v>#N/A</v>
      </c>
      <c r="EP7" s="6" t="e">
        <f>NA()</f>
        <v>#N/A</v>
      </c>
      <c r="EQ7" s="5" t="e">
        <f>NA()</f>
        <v>#N/A</v>
      </c>
      <c r="ER7" s="6" t="e">
        <f>NA()</f>
        <v>#N/A</v>
      </c>
      <c r="ES7" s="5">
        <v>12</v>
      </c>
      <c r="ET7" s="6">
        <v>15</v>
      </c>
      <c r="EU7" s="5">
        <v>28</v>
      </c>
      <c r="EV7" s="6">
        <v>15</v>
      </c>
      <c r="EW7" s="5" t="e">
        <f>NA()</f>
        <v>#N/A</v>
      </c>
      <c r="EX7" s="6" t="e">
        <f>NA()</f>
        <v>#N/A</v>
      </c>
      <c r="EY7" s="5" t="e">
        <f>NA()</f>
        <v>#N/A</v>
      </c>
      <c r="EZ7" s="6" t="e">
        <f>NA()</f>
        <v>#N/A</v>
      </c>
      <c r="FA7" s="5">
        <v>13</v>
      </c>
      <c r="FB7" s="6">
        <v>4</v>
      </c>
      <c r="FC7" s="5">
        <v>29</v>
      </c>
      <c r="FD7" s="6">
        <v>4</v>
      </c>
      <c r="FE7" s="5">
        <v>15</v>
      </c>
      <c r="FF7" s="6">
        <v>2</v>
      </c>
      <c r="FG7" s="5">
        <v>31</v>
      </c>
      <c r="FH7" s="6">
        <v>2</v>
      </c>
      <c r="FI7" s="5">
        <v>13</v>
      </c>
      <c r="FJ7" s="6">
        <v>8</v>
      </c>
      <c r="FK7" s="5">
        <v>29</v>
      </c>
      <c r="FL7" s="6">
        <v>6</v>
      </c>
      <c r="FM7" s="5">
        <v>15</v>
      </c>
      <c r="FN7" s="6">
        <v>6</v>
      </c>
      <c r="FO7" s="5">
        <v>31</v>
      </c>
      <c r="FP7" s="6">
        <v>5</v>
      </c>
      <c r="FQ7" s="5">
        <v>14</v>
      </c>
      <c r="FR7" s="6">
        <v>2</v>
      </c>
      <c r="FS7" s="5">
        <v>30</v>
      </c>
      <c r="FT7" s="6">
        <v>2</v>
      </c>
      <c r="FU7" s="5">
        <v>16</v>
      </c>
      <c r="FV7" s="6">
        <v>1</v>
      </c>
      <c r="FW7" s="5">
        <v>32</v>
      </c>
      <c r="FX7" s="6">
        <v>1</v>
      </c>
      <c r="FY7" s="5">
        <v>14</v>
      </c>
      <c r="FZ7" s="6">
        <v>3</v>
      </c>
      <c r="GA7" s="5">
        <v>30</v>
      </c>
      <c r="GB7" s="6">
        <v>2</v>
      </c>
      <c r="GC7" s="5">
        <v>16</v>
      </c>
      <c r="GD7" s="6">
        <v>2</v>
      </c>
      <c r="GE7" s="5">
        <v>32</v>
      </c>
      <c r="GF7" s="6">
        <v>2</v>
      </c>
      <c r="GG7" s="5">
        <v>14</v>
      </c>
      <c r="GH7" s="6">
        <v>1</v>
      </c>
      <c r="GI7" s="5">
        <v>30</v>
      </c>
      <c r="GJ7" s="6">
        <v>1</v>
      </c>
      <c r="GK7" s="5">
        <v>16</v>
      </c>
      <c r="GL7" s="6">
        <v>1</v>
      </c>
      <c r="GM7" s="5">
        <v>32</v>
      </c>
      <c r="GN7" s="6">
        <v>0</v>
      </c>
      <c r="GO7" s="5">
        <v>14</v>
      </c>
      <c r="GP7" s="6">
        <v>1</v>
      </c>
      <c r="GQ7" s="5">
        <v>30</v>
      </c>
      <c r="GR7" s="6">
        <v>1</v>
      </c>
      <c r="GS7" s="5">
        <v>16</v>
      </c>
      <c r="GT7" s="6">
        <v>1</v>
      </c>
      <c r="GU7" s="5">
        <v>32</v>
      </c>
      <c r="GV7" s="6">
        <v>0</v>
      </c>
      <c r="GW7" s="5">
        <v>14</v>
      </c>
      <c r="GX7" s="6">
        <v>1</v>
      </c>
      <c r="GY7" s="5">
        <v>30</v>
      </c>
      <c r="GZ7" s="6">
        <v>0</v>
      </c>
      <c r="HA7" s="5">
        <v>16</v>
      </c>
      <c r="HB7" s="6">
        <v>0</v>
      </c>
      <c r="HC7" s="5">
        <v>32</v>
      </c>
      <c r="HD7" s="6">
        <v>0</v>
      </c>
      <c r="HE7" s="5">
        <v>14</v>
      </c>
      <c r="HF7" s="6">
        <v>1</v>
      </c>
      <c r="HG7" s="5">
        <v>30</v>
      </c>
      <c r="HH7" s="6">
        <v>0</v>
      </c>
      <c r="HI7" s="5">
        <v>16</v>
      </c>
      <c r="HJ7" s="6">
        <v>0</v>
      </c>
      <c r="HK7" s="5">
        <v>32</v>
      </c>
      <c r="HL7" s="6">
        <v>0</v>
      </c>
      <c r="HM7" s="5">
        <v>16</v>
      </c>
      <c r="HN7" s="6">
        <v>6</v>
      </c>
      <c r="HO7" s="5">
        <v>31</v>
      </c>
      <c r="HP7" s="6">
        <v>6</v>
      </c>
      <c r="HQ7" s="5">
        <v>16</v>
      </c>
      <c r="HR7" s="6">
        <v>13</v>
      </c>
      <c r="HS7" s="5">
        <v>31</v>
      </c>
      <c r="HT7" s="6">
        <v>14</v>
      </c>
      <c r="HU7" s="5">
        <v>15</v>
      </c>
      <c r="HV7" s="6">
        <v>1</v>
      </c>
      <c r="HW7" s="5">
        <v>30</v>
      </c>
      <c r="HX7" s="6">
        <v>0</v>
      </c>
      <c r="HY7" s="5">
        <v>13</v>
      </c>
      <c r="HZ7" s="6">
        <v>4</v>
      </c>
      <c r="IA7" s="5">
        <v>29</v>
      </c>
      <c r="IB7" s="6">
        <v>4</v>
      </c>
      <c r="IC7" s="5">
        <v>15</v>
      </c>
      <c r="ID7" s="6">
        <v>3</v>
      </c>
      <c r="IE7" s="5">
        <v>31</v>
      </c>
      <c r="IF7" s="6">
        <v>4</v>
      </c>
      <c r="IG7" s="5">
        <v>13</v>
      </c>
      <c r="IH7" s="6">
        <v>4</v>
      </c>
      <c r="II7" s="5">
        <v>29</v>
      </c>
      <c r="IJ7" s="6">
        <v>4</v>
      </c>
      <c r="IK7" s="5">
        <v>15</v>
      </c>
      <c r="IL7" s="6">
        <v>3</v>
      </c>
      <c r="IM7" s="5">
        <v>31</v>
      </c>
      <c r="IN7" s="6">
        <v>4</v>
      </c>
      <c r="IO7" s="5">
        <v>14</v>
      </c>
      <c r="IP7" s="6">
        <v>2</v>
      </c>
      <c r="IQ7" s="5">
        <v>30</v>
      </c>
      <c r="IR7" s="6">
        <v>2</v>
      </c>
      <c r="IS7" s="5">
        <v>16</v>
      </c>
      <c r="IT7" s="6">
        <v>2</v>
      </c>
      <c r="IU7" s="5">
        <v>32</v>
      </c>
      <c r="IV7" s="6">
        <v>2</v>
      </c>
      <c r="IW7" s="5">
        <v>14</v>
      </c>
      <c r="IX7" s="6">
        <v>2</v>
      </c>
      <c r="IY7" s="5">
        <v>30</v>
      </c>
      <c r="IZ7" s="6">
        <v>2</v>
      </c>
      <c r="JA7" s="5">
        <v>16</v>
      </c>
      <c r="JB7" s="6">
        <v>2</v>
      </c>
      <c r="JC7" s="5">
        <v>32</v>
      </c>
      <c r="JD7" s="6">
        <v>2</v>
      </c>
      <c r="JE7" s="5">
        <v>16</v>
      </c>
      <c r="JF7" s="6">
        <v>0</v>
      </c>
      <c r="JG7" s="5">
        <v>32</v>
      </c>
      <c r="JH7" s="6">
        <v>0</v>
      </c>
      <c r="JI7" s="5">
        <v>19</v>
      </c>
      <c r="JJ7" s="6">
        <v>0</v>
      </c>
      <c r="JK7" s="5">
        <v>36</v>
      </c>
      <c r="JL7" s="6">
        <v>0</v>
      </c>
      <c r="JM7" s="5">
        <v>22</v>
      </c>
      <c r="JN7" s="6">
        <v>0</v>
      </c>
      <c r="JO7" s="5">
        <v>40</v>
      </c>
      <c r="JP7" s="6">
        <v>0</v>
      </c>
      <c r="JQ7" s="5">
        <v>16</v>
      </c>
      <c r="JR7" s="6">
        <v>0</v>
      </c>
      <c r="JS7" s="5">
        <v>31</v>
      </c>
      <c r="JT7" s="6">
        <v>0</v>
      </c>
      <c r="JU7" s="5">
        <v>18</v>
      </c>
      <c r="JV7" s="6">
        <v>3</v>
      </c>
      <c r="JW7" s="5">
        <v>35</v>
      </c>
      <c r="JX7" s="6">
        <v>2</v>
      </c>
    </row>
    <row r="8" spans="1:284" x14ac:dyDescent="0.25">
      <c r="A8" s="3">
        <v>6</v>
      </c>
      <c r="B8" s="3" t="s">
        <v>106</v>
      </c>
      <c r="C8" s="3">
        <v>15</v>
      </c>
      <c r="D8" s="3">
        <v>105</v>
      </c>
      <c r="E8" s="5">
        <v>18</v>
      </c>
      <c r="F8" s="6">
        <v>7</v>
      </c>
      <c r="G8" s="5" t="e">
        <f>NA()</f>
        <v>#N/A</v>
      </c>
      <c r="H8" s="6" t="e">
        <f>NA()</f>
        <v>#N/A</v>
      </c>
      <c r="I8" s="5">
        <v>17</v>
      </c>
      <c r="J8" s="6">
        <v>7</v>
      </c>
      <c r="K8" s="5">
        <v>32</v>
      </c>
      <c r="L8" s="6">
        <v>5</v>
      </c>
      <c r="M8" s="5">
        <v>16</v>
      </c>
      <c r="N8" s="6">
        <v>7</v>
      </c>
      <c r="O8" s="5" t="e">
        <f>NA()</f>
        <v>#N/A</v>
      </c>
      <c r="P8" s="6" t="e">
        <f>NA()</f>
        <v>#N/A</v>
      </c>
      <c r="Q8" s="5">
        <v>15</v>
      </c>
      <c r="R8" s="6">
        <v>7</v>
      </c>
      <c r="S8" s="5" t="e">
        <f>NA()</f>
        <v>#N/A</v>
      </c>
      <c r="T8" s="6" t="e">
        <f>NA()</f>
        <v>#N/A</v>
      </c>
      <c r="U8" s="5">
        <v>13</v>
      </c>
      <c r="V8" s="6">
        <v>7</v>
      </c>
      <c r="W8" s="5">
        <v>28</v>
      </c>
      <c r="X8" s="6">
        <v>5</v>
      </c>
      <c r="Y8" s="5">
        <v>16</v>
      </c>
      <c r="Z8" s="6">
        <v>7</v>
      </c>
      <c r="AA8" s="5">
        <v>32</v>
      </c>
      <c r="AB8" s="6">
        <v>5</v>
      </c>
      <c r="AC8" s="5">
        <v>15</v>
      </c>
      <c r="AD8" s="6">
        <v>2</v>
      </c>
      <c r="AE8" s="5">
        <v>30</v>
      </c>
      <c r="AF8" s="6">
        <v>1</v>
      </c>
      <c r="AG8" s="5">
        <v>20</v>
      </c>
      <c r="AH8" s="6">
        <v>6</v>
      </c>
      <c r="AI8" s="5" t="e">
        <f>NA()</f>
        <v>#N/A</v>
      </c>
      <c r="AJ8" s="6" t="e">
        <f>NA()</f>
        <v>#N/A</v>
      </c>
      <c r="AK8" s="5">
        <v>19</v>
      </c>
      <c r="AL8" s="6">
        <v>6</v>
      </c>
      <c r="AM8" s="5" t="e">
        <f>NA()</f>
        <v>#N/A</v>
      </c>
      <c r="AN8" s="6" t="e">
        <f>NA()</f>
        <v>#N/A</v>
      </c>
      <c r="AO8" s="5">
        <v>18</v>
      </c>
      <c r="AP8" s="6">
        <v>6</v>
      </c>
      <c r="AQ8" s="5" t="e">
        <f>NA()</f>
        <v>#N/A</v>
      </c>
      <c r="AR8" s="6" t="e">
        <f>NA()</f>
        <v>#N/A</v>
      </c>
      <c r="AS8" s="5">
        <v>17</v>
      </c>
      <c r="AT8" s="6">
        <v>6</v>
      </c>
      <c r="AU8" s="5" t="e">
        <f>NA()</f>
        <v>#N/A</v>
      </c>
      <c r="AV8" s="6" t="e">
        <f>NA()</f>
        <v>#N/A</v>
      </c>
      <c r="AW8" s="5">
        <v>15</v>
      </c>
      <c r="AX8" s="6">
        <v>6</v>
      </c>
      <c r="AY8" s="5">
        <v>30</v>
      </c>
      <c r="AZ8" s="6">
        <v>6</v>
      </c>
      <c r="BA8" s="5">
        <v>18</v>
      </c>
      <c r="BB8" s="6">
        <v>6</v>
      </c>
      <c r="BC8" s="5">
        <v>35</v>
      </c>
      <c r="BD8" s="6">
        <v>6</v>
      </c>
      <c r="BE8" s="5">
        <v>14</v>
      </c>
      <c r="BF8" s="6">
        <v>2</v>
      </c>
      <c r="BG8" s="5">
        <v>29</v>
      </c>
      <c r="BH8" s="6">
        <v>2</v>
      </c>
      <c r="BI8" s="5">
        <v>13</v>
      </c>
      <c r="BJ8" s="6">
        <v>3</v>
      </c>
      <c r="BK8" s="5">
        <v>28</v>
      </c>
      <c r="BL8" s="6">
        <v>4</v>
      </c>
      <c r="BM8" s="5">
        <v>13</v>
      </c>
      <c r="BN8" s="6">
        <v>2</v>
      </c>
      <c r="BO8" s="5">
        <v>28</v>
      </c>
      <c r="BP8" s="6">
        <v>2</v>
      </c>
      <c r="BQ8" s="5">
        <v>15</v>
      </c>
      <c r="BR8" s="6">
        <v>6</v>
      </c>
      <c r="BS8" s="5">
        <v>31</v>
      </c>
      <c r="BT8" s="6">
        <v>5</v>
      </c>
      <c r="BU8" s="5">
        <v>15</v>
      </c>
      <c r="BV8" s="6">
        <v>4</v>
      </c>
      <c r="BW8" s="5">
        <v>31</v>
      </c>
      <c r="BX8" s="6">
        <v>3</v>
      </c>
      <c r="BY8" s="5">
        <v>11</v>
      </c>
      <c r="BZ8" s="6">
        <v>1</v>
      </c>
      <c r="CA8" s="5">
        <v>25</v>
      </c>
      <c r="CB8" s="6">
        <v>1</v>
      </c>
      <c r="CC8" s="5">
        <v>12</v>
      </c>
      <c r="CD8" s="6">
        <v>0</v>
      </c>
      <c r="CE8" s="5">
        <v>26</v>
      </c>
      <c r="CF8" s="6">
        <v>0</v>
      </c>
      <c r="CG8" s="5">
        <v>13</v>
      </c>
      <c r="CH8" s="6">
        <v>2</v>
      </c>
      <c r="CI8" s="5">
        <v>29</v>
      </c>
      <c r="CJ8" s="6">
        <v>1</v>
      </c>
      <c r="CK8" s="5">
        <v>14</v>
      </c>
      <c r="CL8" s="6">
        <v>1</v>
      </c>
      <c r="CM8" s="5">
        <v>30</v>
      </c>
      <c r="CN8" s="6">
        <v>1</v>
      </c>
      <c r="CO8" s="5">
        <v>17</v>
      </c>
      <c r="CP8" s="6">
        <v>9</v>
      </c>
      <c r="CQ8" s="5">
        <v>32</v>
      </c>
      <c r="CR8" s="6">
        <v>8</v>
      </c>
      <c r="CS8" s="5">
        <v>16</v>
      </c>
      <c r="CT8" s="6">
        <v>5</v>
      </c>
      <c r="CU8" s="5">
        <v>31</v>
      </c>
      <c r="CV8" s="6">
        <v>4</v>
      </c>
      <c r="CW8" s="5">
        <v>19</v>
      </c>
      <c r="CX8" s="6">
        <v>13</v>
      </c>
      <c r="CY8" s="5">
        <v>36</v>
      </c>
      <c r="CZ8" s="6">
        <v>13</v>
      </c>
      <c r="DA8" s="5">
        <v>18</v>
      </c>
      <c r="DB8" s="6">
        <v>8</v>
      </c>
      <c r="DC8" s="5">
        <v>35</v>
      </c>
      <c r="DD8" s="6">
        <v>5</v>
      </c>
      <c r="DE8" s="5">
        <v>12</v>
      </c>
      <c r="DF8" s="6">
        <v>1</v>
      </c>
      <c r="DG8" s="5">
        <v>26</v>
      </c>
      <c r="DH8" s="6">
        <v>0</v>
      </c>
      <c r="DI8" s="5">
        <v>12</v>
      </c>
      <c r="DJ8" s="6">
        <v>1</v>
      </c>
      <c r="DK8" s="5">
        <v>26</v>
      </c>
      <c r="DL8" s="6">
        <v>0</v>
      </c>
      <c r="DM8" s="5">
        <v>14</v>
      </c>
      <c r="DN8" s="6">
        <v>2</v>
      </c>
      <c r="DO8" s="5">
        <v>30</v>
      </c>
      <c r="DP8" s="6">
        <v>1</v>
      </c>
      <c r="DQ8" s="5">
        <v>14</v>
      </c>
      <c r="DR8" s="6">
        <v>2</v>
      </c>
      <c r="DS8" s="5">
        <v>30</v>
      </c>
      <c r="DT8" s="6">
        <v>1</v>
      </c>
      <c r="DU8" s="5">
        <v>14</v>
      </c>
      <c r="DV8" s="6">
        <v>1</v>
      </c>
      <c r="DW8" s="5">
        <v>29</v>
      </c>
      <c r="DX8" s="6">
        <v>1</v>
      </c>
      <c r="DY8" s="5">
        <v>14</v>
      </c>
      <c r="DZ8" s="6">
        <v>1</v>
      </c>
      <c r="EA8" s="5">
        <v>29</v>
      </c>
      <c r="EB8" s="6">
        <v>1</v>
      </c>
      <c r="EC8" s="5">
        <v>16</v>
      </c>
      <c r="ED8" s="6">
        <v>2</v>
      </c>
      <c r="EE8" s="5">
        <v>32</v>
      </c>
      <c r="EF8" s="6">
        <v>2</v>
      </c>
      <c r="EG8" s="5">
        <v>16</v>
      </c>
      <c r="EH8" s="6">
        <v>3</v>
      </c>
      <c r="EI8" s="5">
        <v>32</v>
      </c>
      <c r="EJ8" s="6">
        <v>2</v>
      </c>
      <c r="EK8" s="5">
        <v>9</v>
      </c>
      <c r="EL8" s="6">
        <v>8</v>
      </c>
      <c r="EM8" s="5">
        <v>24</v>
      </c>
      <c r="EN8" s="6">
        <v>9</v>
      </c>
      <c r="EO8" s="5" t="e">
        <f>NA()</f>
        <v>#N/A</v>
      </c>
      <c r="EP8" s="6" t="e">
        <f>NA()</f>
        <v>#N/A</v>
      </c>
      <c r="EQ8" s="5" t="e">
        <f>NA()</f>
        <v>#N/A</v>
      </c>
      <c r="ER8" s="6" t="e">
        <f>NA()</f>
        <v>#N/A</v>
      </c>
      <c r="ES8" s="5">
        <v>9</v>
      </c>
      <c r="ET8" s="6">
        <v>15</v>
      </c>
      <c r="EU8" s="5">
        <v>24</v>
      </c>
      <c r="EV8" s="6">
        <v>15</v>
      </c>
      <c r="EW8" s="5" t="e">
        <f>NA()</f>
        <v>#N/A</v>
      </c>
      <c r="EX8" s="6" t="e">
        <f>NA()</f>
        <v>#N/A</v>
      </c>
      <c r="EY8" s="5" t="e">
        <f>NA()</f>
        <v>#N/A</v>
      </c>
      <c r="EZ8" s="6" t="e">
        <f>NA()</f>
        <v>#N/A</v>
      </c>
      <c r="FA8" s="5">
        <v>10</v>
      </c>
      <c r="FB8" s="6">
        <v>4</v>
      </c>
      <c r="FC8" s="5">
        <v>25</v>
      </c>
      <c r="FD8" s="6">
        <v>4</v>
      </c>
      <c r="FE8" s="5">
        <v>12</v>
      </c>
      <c r="FF8" s="6">
        <v>2</v>
      </c>
      <c r="FG8" s="5">
        <v>27</v>
      </c>
      <c r="FH8" s="6">
        <v>2</v>
      </c>
      <c r="FI8" s="5">
        <v>10</v>
      </c>
      <c r="FJ8" s="6">
        <v>8</v>
      </c>
      <c r="FK8" s="5">
        <v>25</v>
      </c>
      <c r="FL8" s="6">
        <v>6</v>
      </c>
      <c r="FM8" s="5">
        <v>12</v>
      </c>
      <c r="FN8" s="6">
        <v>6</v>
      </c>
      <c r="FO8" s="5">
        <v>27</v>
      </c>
      <c r="FP8" s="6">
        <v>5</v>
      </c>
      <c r="FQ8" s="5">
        <v>11</v>
      </c>
      <c r="FR8" s="6">
        <v>2</v>
      </c>
      <c r="FS8" s="5">
        <v>26</v>
      </c>
      <c r="FT8" s="6">
        <v>2</v>
      </c>
      <c r="FU8" s="5">
        <v>13</v>
      </c>
      <c r="FV8" s="6">
        <v>1</v>
      </c>
      <c r="FW8" s="5">
        <v>28</v>
      </c>
      <c r="FX8" s="6">
        <v>1</v>
      </c>
      <c r="FY8" s="5">
        <v>11</v>
      </c>
      <c r="FZ8" s="6">
        <v>3</v>
      </c>
      <c r="GA8" s="5">
        <v>26</v>
      </c>
      <c r="GB8" s="6">
        <v>2</v>
      </c>
      <c r="GC8" s="5">
        <v>13</v>
      </c>
      <c r="GD8" s="6">
        <v>2</v>
      </c>
      <c r="GE8" s="5">
        <v>28</v>
      </c>
      <c r="GF8" s="6">
        <v>2</v>
      </c>
      <c r="GG8" s="5">
        <v>11</v>
      </c>
      <c r="GH8" s="6">
        <v>1</v>
      </c>
      <c r="GI8" s="5">
        <v>26</v>
      </c>
      <c r="GJ8" s="6">
        <v>1</v>
      </c>
      <c r="GK8" s="5">
        <v>13</v>
      </c>
      <c r="GL8" s="6">
        <v>1</v>
      </c>
      <c r="GM8" s="5">
        <v>28</v>
      </c>
      <c r="GN8" s="6">
        <v>0</v>
      </c>
      <c r="GO8" s="5">
        <v>11</v>
      </c>
      <c r="GP8" s="6">
        <v>1</v>
      </c>
      <c r="GQ8" s="5">
        <v>26</v>
      </c>
      <c r="GR8" s="6">
        <v>1</v>
      </c>
      <c r="GS8" s="5">
        <v>13</v>
      </c>
      <c r="GT8" s="6">
        <v>1</v>
      </c>
      <c r="GU8" s="5">
        <v>28</v>
      </c>
      <c r="GV8" s="6">
        <v>0</v>
      </c>
      <c r="GW8" s="5">
        <v>11</v>
      </c>
      <c r="GX8" s="6">
        <v>1</v>
      </c>
      <c r="GY8" s="5">
        <v>26</v>
      </c>
      <c r="GZ8" s="6">
        <v>0</v>
      </c>
      <c r="HA8" s="5">
        <v>13</v>
      </c>
      <c r="HB8" s="6">
        <v>0</v>
      </c>
      <c r="HC8" s="5">
        <v>28</v>
      </c>
      <c r="HD8" s="6">
        <v>0</v>
      </c>
      <c r="HE8" s="5">
        <v>11</v>
      </c>
      <c r="HF8" s="6">
        <v>1</v>
      </c>
      <c r="HG8" s="5">
        <v>26</v>
      </c>
      <c r="HH8" s="6">
        <v>0</v>
      </c>
      <c r="HI8" s="5">
        <v>13</v>
      </c>
      <c r="HJ8" s="6">
        <v>0</v>
      </c>
      <c r="HK8" s="5">
        <v>28</v>
      </c>
      <c r="HL8" s="6">
        <v>0</v>
      </c>
      <c r="HM8" s="5">
        <v>12</v>
      </c>
      <c r="HN8" s="6">
        <v>6</v>
      </c>
      <c r="HO8" s="5">
        <v>26</v>
      </c>
      <c r="HP8" s="6">
        <v>6</v>
      </c>
      <c r="HQ8" s="5">
        <v>12</v>
      </c>
      <c r="HR8" s="6">
        <v>13</v>
      </c>
      <c r="HS8" s="5">
        <v>26</v>
      </c>
      <c r="HT8" s="6">
        <v>14</v>
      </c>
      <c r="HU8" s="5">
        <v>11</v>
      </c>
      <c r="HV8" s="6">
        <v>1</v>
      </c>
      <c r="HW8" s="5">
        <v>26</v>
      </c>
      <c r="HX8" s="6">
        <v>0</v>
      </c>
      <c r="HY8" s="5">
        <v>10</v>
      </c>
      <c r="HZ8" s="6">
        <v>4</v>
      </c>
      <c r="IA8" s="5">
        <v>25</v>
      </c>
      <c r="IB8" s="6">
        <v>4</v>
      </c>
      <c r="IC8" s="5">
        <v>12</v>
      </c>
      <c r="ID8" s="6">
        <v>3</v>
      </c>
      <c r="IE8" s="5">
        <v>27</v>
      </c>
      <c r="IF8" s="6">
        <v>4</v>
      </c>
      <c r="IG8" s="5">
        <v>10</v>
      </c>
      <c r="IH8" s="6">
        <v>4</v>
      </c>
      <c r="II8" s="5">
        <v>25</v>
      </c>
      <c r="IJ8" s="6">
        <v>4</v>
      </c>
      <c r="IK8" s="5">
        <v>12</v>
      </c>
      <c r="IL8" s="6">
        <v>3</v>
      </c>
      <c r="IM8" s="5">
        <v>27</v>
      </c>
      <c r="IN8" s="6">
        <v>4</v>
      </c>
      <c r="IO8" s="5">
        <v>11</v>
      </c>
      <c r="IP8" s="6">
        <v>2</v>
      </c>
      <c r="IQ8" s="5">
        <v>26</v>
      </c>
      <c r="IR8" s="6">
        <v>2</v>
      </c>
      <c r="IS8" s="5">
        <v>13</v>
      </c>
      <c r="IT8" s="6">
        <v>2</v>
      </c>
      <c r="IU8" s="5">
        <v>28</v>
      </c>
      <c r="IV8" s="6">
        <v>2</v>
      </c>
      <c r="IW8" s="5">
        <v>11</v>
      </c>
      <c r="IX8" s="6">
        <v>2</v>
      </c>
      <c r="IY8" s="5">
        <v>26</v>
      </c>
      <c r="IZ8" s="6">
        <v>2</v>
      </c>
      <c r="JA8" s="5">
        <v>13</v>
      </c>
      <c r="JB8" s="6">
        <v>2</v>
      </c>
      <c r="JC8" s="5">
        <v>28</v>
      </c>
      <c r="JD8" s="6">
        <v>2</v>
      </c>
      <c r="JE8" s="5">
        <v>13</v>
      </c>
      <c r="JF8" s="6">
        <v>0</v>
      </c>
      <c r="JG8" s="5">
        <v>28</v>
      </c>
      <c r="JH8" s="6">
        <v>0</v>
      </c>
      <c r="JI8" s="5">
        <v>16</v>
      </c>
      <c r="JJ8" s="6">
        <v>0</v>
      </c>
      <c r="JK8" s="5">
        <v>31</v>
      </c>
      <c r="JL8" s="6">
        <v>0</v>
      </c>
      <c r="JM8" s="5">
        <v>18</v>
      </c>
      <c r="JN8" s="6">
        <v>0</v>
      </c>
      <c r="JO8" s="5">
        <v>35</v>
      </c>
      <c r="JP8" s="6">
        <v>0</v>
      </c>
      <c r="JQ8" s="5">
        <v>12</v>
      </c>
      <c r="JR8" s="6">
        <v>0</v>
      </c>
      <c r="JS8" s="5">
        <v>26</v>
      </c>
      <c r="JT8" s="6">
        <v>0</v>
      </c>
      <c r="JU8" s="5">
        <v>14</v>
      </c>
      <c r="JV8" s="6">
        <v>3</v>
      </c>
      <c r="JW8" s="5">
        <v>30</v>
      </c>
      <c r="JX8" s="6">
        <v>2</v>
      </c>
    </row>
    <row r="9" spans="1:284" x14ac:dyDescent="0.25">
      <c r="A9" s="3">
        <v>7</v>
      </c>
      <c r="B9" s="3" t="s">
        <v>107</v>
      </c>
      <c r="C9" s="3">
        <v>20</v>
      </c>
      <c r="D9" s="3">
        <v>105</v>
      </c>
      <c r="E9" s="5">
        <v>15</v>
      </c>
      <c r="F9" s="6">
        <v>7</v>
      </c>
      <c r="G9" s="5" t="e">
        <f>NA()</f>
        <v>#N/A</v>
      </c>
      <c r="H9" s="6" t="e">
        <f>NA()</f>
        <v>#N/A</v>
      </c>
      <c r="I9" s="5">
        <v>14</v>
      </c>
      <c r="J9" s="6">
        <v>7</v>
      </c>
      <c r="K9" s="5">
        <v>28</v>
      </c>
      <c r="L9" s="6">
        <v>5</v>
      </c>
      <c r="M9" s="5">
        <v>13</v>
      </c>
      <c r="N9" s="6">
        <v>7</v>
      </c>
      <c r="O9" s="5" t="e">
        <f>NA()</f>
        <v>#N/A</v>
      </c>
      <c r="P9" s="6" t="e">
        <f>NA()</f>
        <v>#N/A</v>
      </c>
      <c r="Q9" s="5">
        <v>12</v>
      </c>
      <c r="R9" s="6">
        <v>7</v>
      </c>
      <c r="S9" s="5" t="e">
        <f>NA()</f>
        <v>#N/A</v>
      </c>
      <c r="T9" s="6" t="e">
        <f>NA()</f>
        <v>#N/A</v>
      </c>
      <c r="U9" s="5">
        <v>10</v>
      </c>
      <c r="V9" s="6">
        <v>7</v>
      </c>
      <c r="W9" s="5">
        <v>24</v>
      </c>
      <c r="X9" s="6">
        <v>5</v>
      </c>
      <c r="Y9" s="5">
        <v>13</v>
      </c>
      <c r="Z9" s="6">
        <v>7</v>
      </c>
      <c r="AA9" s="5">
        <v>28</v>
      </c>
      <c r="AB9" s="6">
        <v>5</v>
      </c>
      <c r="AC9" s="5">
        <v>12</v>
      </c>
      <c r="AD9" s="6">
        <v>2</v>
      </c>
      <c r="AE9" s="5">
        <v>26</v>
      </c>
      <c r="AF9" s="6">
        <v>1</v>
      </c>
      <c r="AG9" s="5">
        <v>17</v>
      </c>
      <c r="AH9" s="6">
        <v>6</v>
      </c>
      <c r="AI9" s="5" t="e">
        <f>NA()</f>
        <v>#N/A</v>
      </c>
      <c r="AJ9" s="6" t="e">
        <f>NA()</f>
        <v>#N/A</v>
      </c>
      <c r="AK9" s="5">
        <v>16</v>
      </c>
      <c r="AL9" s="6">
        <v>6</v>
      </c>
      <c r="AM9" s="5" t="e">
        <f>NA()</f>
        <v>#N/A</v>
      </c>
      <c r="AN9" s="6" t="e">
        <f>NA()</f>
        <v>#N/A</v>
      </c>
      <c r="AO9" s="5">
        <v>15</v>
      </c>
      <c r="AP9" s="6">
        <v>6</v>
      </c>
      <c r="AQ9" s="5" t="e">
        <f>NA()</f>
        <v>#N/A</v>
      </c>
      <c r="AR9" s="6" t="e">
        <f>NA()</f>
        <v>#N/A</v>
      </c>
      <c r="AS9" s="5">
        <v>14</v>
      </c>
      <c r="AT9" s="6">
        <v>6</v>
      </c>
      <c r="AU9" s="5" t="e">
        <f>NA()</f>
        <v>#N/A</v>
      </c>
      <c r="AV9" s="6" t="e">
        <f>NA()</f>
        <v>#N/A</v>
      </c>
      <c r="AW9" s="5">
        <v>12</v>
      </c>
      <c r="AX9" s="6">
        <v>6</v>
      </c>
      <c r="AY9" s="5">
        <v>26</v>
      </c>
      <c r="AZ9" s="6">
        <v>6</v>
      </c>
      <c r="BA9" s="5">
        <v>15</v>
      </c>
      <c r="BB9" s="6">
        <v>6</v>
      </c>
      <c r="BC9" s="5">
        <v>30</v>
      </c>
      <c r="BD9" s="6">
        <v>6</v>
      </c>
      <c r="BE9" s="5">
        <v>11</v>
      </c>
      <c r="BF9" s="6">
        <v>2</v>
      </c>
      <c r="BG9" s="5">
        <v>25</v>
      </c>
      <c r="BH9" s="6">
        <v>2</v>
      </c>
      <c r="BI9" s="5">
        <v>10</v>
      </c>
      <c r="BJ9" s="6">
        <v>3</v>
      </c>
      <c r="BK9" s="5">
        <v>24</v>
      </c>
      <c r="BL9" s="6">
        <v>4</v>
      </c>
      <c r="BM9" s="5">
        <v>10</v>
      </c>
      <c r="BN9" s="6">
        <v>2</v>
      </c>
      <c r="BO9" s="5">
        <v>24</v>
      </c>
      <c r="BP9" s="6">
        <v>2</v>
      </c>
      <c r="BQ9" s="5">
        <v>12</v>
      </c>
      <c r="BR9" s="6">
        <v>6</v>
      </c>
      <c r="BS9" s="5">
        <v>27</v>
      </c>
      <c r="BT9" s="6">
        <v>5</v>
      </c>
      <c r="BU9" s="5">
        <v>12</v>
      </c>
      <c r="BV9" s="6">
        <v>4</v>
      </c>
      <c r="BW9" s="5">
        <v>27</v>
      </c>
      <c r="BX9" s="6">
        <v>3</v>
      </c>
      <c r="BY9" s="5">
        <v>8</v>
      </c>
      <c r="BZ9" s="6">
        <v>1</v>
      </c>
      <c r="CA9" s="5">
        <v>21</v>
      </c>
      <c r="CB9" s="6">
        <v>1</v>
      </c>
      <c r="CC9" s="5">
        <v>9</v>
      </c>
      <c r="CD9" s="6">
        <v>0</v>
      </c>
      <c r="CE9" s="5">
        <v>22</v>
      </c>
      <c r="CF9" s="6">
        <v>0</v>
      </c>
      <c r="CG9" s="5">
        <v>10</v>
      </c>
      <c r="CH9" s="6">
        <v>2</v>
      </c>
      <c r="CI9" s="5">
        <v>25</v>
      </c>
      <c r="CJ9" s="6">
        <v>1</v>
      </c>
      <c r="CK9" s="5">
        <v>11</v>
      </c>
      <c r="CL9" s="6">
        <v>1</v>
      </c>
      <c r="CM9" s="5">
        <v>26</v>
      </c>
      <c r="CN9" s="6">
        <v>1</v>
      </c>
      <c r="CO9" s="5">
        <v>14</v>
      </c>
      <c r="CP9" s="6">
        <v>9</v>
      </c>
      <c r="CQ9" s="5">
        <v>28</v>
      </c>
      <c r="CR9" s="6">
        <v>8</v>
      </c>
      <c r="CS9" s="5">
        <v>13</v>
      </c>
      <c r="CT9" s="6">
        <v>5</v>
      </c>
      <c r="CU9" s="5">
        <v>27</v>
      </c>
      <c r="CV9" s="6">
        <v>4</v>
      </c>
      <c r="CW9" s="5">
        <v>16</v>
      </c>
      <c r="CX9" s="6">
        <v>13</v>
      </c>
      <c r="CY9" s="5">
        <v>32</v>
      </c>
      <c r="CZ9" s="6">
        <v>13</v>
      </c>
      <c r="DA9" s="5">
        <v>15</v>
      </c>
      <c r="DB9" s="6">
        <v>8</v>
      </c>
      <c r="DC9" s="5">
        <v>31</v>
      </c>
      <c r="DD9" s="6">
        <v>5</v>
      </c>
      <c r="DE9" s="5">
        <v>9</v>
      </c>
      <c r="DF9" s="6">
        <v>1</v>
      </c>
      <c r="DG9" s="5">
        <v>22</v>
      </c>
      <c r="DH9" s="6">
        <v>0</v>
      </c>
      <c r="DI9" s="5">
        <v>9</v>
      </c>
      <c r="DJ9" s="6">
        <v>1</v>
      </c>
      <c r="DK9" s="5">
        <v>22</v>
      </c>
      <c r="DL9" s="6">
        <v>0</v>
      </c>
      <c r="DM9" s="5">
        <v>11</v>
      </c>
      <c r="DN9" s="6">
        <v>2</v>
      </c>
      <c r="DO9" s="5">
        <v>26</v>
      </c>
      <c r="DP9" s="6">
        <v>1</v>
      </c>
      <c r="DQ9" s="5">
        <v>11</v>
      </c>
      <c r="DR9" s="6">
        <v>2</v>
      </c>
      <c r="DS9" s="5">
        <v>26</v>
      </c>
      <c r="DT9" s="6">
        <v>1</v>
      </c>
      <c r="DU9" s="5">
        <v>11</v>
      </c>
      <c r="DV9" s="6">
        <v>1</v>
      </c>
      <c r="DW9" s="5">
        <v>25</v>
      </c>
      <c r="DX9" s="6">
        <v>1</v>
      </c>
      <c r="DY9" s="5">
        <v>11</v>
      </c>
      <c r="DZ9" s="6">
        <v>1</v>
      </c>
      <c r="EA9" s="5">
        <v>25</v>
      </c>
      <c r="EB9" s="6">
        <v>1</v>
      </c>
      <c r="EC9" s="5">
        <v>13</v>
      </c>
      <c r="ED9" s="6">
        <v>2</v>
      </c>
      <c r="EE9" s="5">
        <v>28</v>
      </c>
      <c r="EF9" s="6">
        <v>2</v>
      </c>
      <c r="EG9" s="5">
        <v>13</v>
      </c>
      <c r="EH9" s="6">
        <v>3</v>
      </c>
      <c r="EI9" s="5">
        <v>28</v>
      </c>
      <c r="EJ9" s="6">
        <v>2</v>
      </c>
      <c r="EK9" s="5">
        <v>7</v>
      </c>
      <c r="EL9" s="6">
        <v>8</v>
      </c>
      <c r="EM9" s="5">
        <v>20</v>
      </c>
      <c r="EN9" s="6">
        <v>9</v>
      </c>
      <c r="EO9" s="5" t="e">
        <f>NA()</f>
        <v>#N/A</v>
      </c>
      <c r="EP9" s="6" t="e">
        <f>NA()</f>
        <v>#N/A</v>
      </c>
      <c r="EQ9" s="5" t="e">
        <f>NA()</f>
        <v>#N/A</v>
      </c>
      <c r="ER9" s="6" t="e">
        <f>NA()</f>
        <v>#N/A</v>
      </c>
      <c r="ES9" s="5">
        <v>7</v>
      </c>
      <c r="ET9" s="6">
        <v>15</v>
      </c>
      <c r="EU9" s="5">
        <v>20</v>
      </c>
      <c r="EV9" s="6">
        <v>15</v>
      </c>
      <c r="EW9" s="5" t="e">
        <f>NA()</f>
        <v>#N/A</v>
      </c>
      <c r="EX9" s="6" t="e">
        <f>NA()</f>
        <v>#N/A</v>
      </c>
      <c r="EY9" s="5" t="e">
        <f>NA()</f>
        <v>#N/A</v>
      </c>
      <c r="EZ9" s="6" t="e">
        <f>NA()</f>
        <v>#N/A</v>
      </c>
      <c r="FA9" s="5">
        <v>7</v>
      </c>
      <c r="FB9" s="6">
        <v>4</v>
      </c>
      <c r="FC9" s="5">
        <v>21</v>
      </c>
      <c r="FD9" s="6">
        <v>4</v>
      </c>
      <c r="FE9" s="5">
        <v>9</v>
      </c>
      <c r="FF9" s="6">
        <v>2</v>
      </c>
      <c r="FG9" s="5">
        <v>23</v>
      </c>
      <c r="FH9" s="6">
        <v>2</v>
      </c>
      <c r="FI9" s="5">
        <v>7</v>
      </c>
      <c r="FJ9" s="6">
        <v>8</v>
      </c>
      <c r="FK9" s="5">
        <v>21</v>
      </c>
      <c r="FL9" s="6">
        <v>6</v>
      </c>
      <c r="FM9" s="5">
        <v>9</v>
      </c>
      <c r="FN9" s="6">
        <v>6</v>
      </c>
      <c r="FO9" s="5">
        <v>23</v>
      </c>
      <c r="FP9" s="6">
        <v>5</v>
      </c>
      <c r="FQ9" s="5">
        <v>8</v>
      </c>
      <c r="FR9" s="6">
        <v>2</v>
      </c>
      <c r="FS9" s="5">
        <v>22</v>
      </c>
      <c r="FT9" s="6">
        <v>2</v>
      </c>
      <c r="FU9" s="5">
        <v>10</v>
      </c>
      <c r="FV9" s="6">
        <v>1</v>
      </c>
      <c r="FW9" s="5">
        <v>24</v>
      </c>
      <c r="FX9" s="6">
        <v>1</v>
      </c>
      <c r="FY9" s="5">
        <v>8</v>
      </c>
      <c r="FZ9" s="6">
        <v>3</v>
      </c>
      <c r="GA9" s="5">
        <v>22</v>
      </c>
      <c r="GB9" s="6">
        <v>2</v>
      </c>
      <c r="GC9" s="5">
        <v>10</v>
      </c>
      <c r="GD9" s="6">
        <v>2</v>
      </c>
      <c r="GE9" s="5">
        <v>24</v>
      </c>
      <c r="GF9" s="6">
        <v>2</v>
      </c>
      <c r="GG9" s="5">
        <v>8</v>
      </c>
      <c r="GH9" s="6">
        <v>1</v>
      </c>
      <c r="GI9" s="5">
        <v>22</v>
      </c>
      <c r="GJ9" s="6">
        <v>1</v>
      </c>
      <c r="GK9" s="5">
        <v>10</v>
      </c>
      <c r="GL9" s="6">
        <v>1</v>
      </c>
      <c r="GM9" s="5">
        <v>24</v>
      </c>
      <c r="GN9" s="6">
        <v>0</v>
      </c>
      <c r="GO9" s="5">
        <v>8</v>
      </c>
      <c r="GP9" s="6">
        <v>1</v>
      </c>
      <c r="GQ9" s="5">
        <v>22</v>
      </c>
      <c r="GR9" s="6">
        <v>1</v>
      </c>
      <c r="GS9" s="5">
        <v>10</v>
      </c>
      <c r="GT9" s="6">
        <v>1</v>
      </c>
      <c r="GU9" s="5">
        <v>24</v>
      </c>
      <c r="GV9" s="6">
        <v>0</v>
      </c>
      <c r="GW9" s="5">
        <v>8</v>
      </c>
      <c r="GX9" s="6">
        <v>1</v>
      </c>
      <c r="GY9" s="5">
        <v>22</v>
      </c>
      <c r="GZ9" s="6">
        <v>0</v>
      </c>
      <c r="HA9" s="5">
        <v>10</v>
      </c>
      <c r="HB9" s="6">
        <v>0</v>
      </c>
      <c r="HC9" s="5">
        <v>24</v>
      </c>
      <c r="HD9" s="6">
        <v>0</v>
      </c>
      <c r="HE9" s="5">
        <v>8</v>
      </c>
      <c r="HF9" s="6">
        <v>1</v>
      </c>
      <c r="HG9" s="5">
        <v>22</v>
      </c>
      <c r="HH9" s="6">
        <v>0</v>
      </c>
      <c r="HI9" s="5">
        <v>10</v>
      </c>
      <c r="HJ9" s="6">
        <v>0</v>
      </c>
      <c r="HK9" s="5">
        <v>24</v>
      </c>
      <c r="HL9" s="6">
        <v>0</v>
      </c>
      <c r="HM9" s="5">
        <v>9</v>
      </c>
      <c r="HN9" s="6">
        <v>6</v>
      </c>
      <c r="HO9" s="5">
        <v>22</v>
      </c>
      <c r="HP9" s="6">
        <v>6</v>
      </c>
      <c r="HQ9" s="5">
        <v>9</v>
      </c>
      <c r="HR9" s="6">
        <v>13</v>
      </c>
      <c r="HS9" s="5">
        <v>22</v>
      </c>
      <c r="HT9" s="6">
        <v>14</v>
      </c>
      <c r="HU9" s="5">
        <v>8</v>
      </c>
      <c r="HV9" s="6">
        <v>1</v>
      </c>
      <c r="HW9" s="5">
        <v>22</v>
      </c>
      <c r="HX9" s="6">
        <v>0</v>
      </c>
      <c r="HY9" s="5">
        <v>7</v>
      </c>
      <c r="HZ9" s="6">
        <v>4</v>
      </c>
      <c r="IA9" s="5">
        <v>21</v>
      </c>
      <c r="IB9" s="6">
        <v>4</v>
      </c>
      <c r="IC9" s="5">
        <v>9</v>
      </c>
      <c r="ID9" s="6">
        <v>3</v>
      </c>
      <c r="IE9" s="5">
        <v>23</v>
      </c>
      <c r="IF9" s="6">
        <v>4</v>
      </c>
      <c r="IG9" s="5">
        <v>7</v>
      </c>
      <c r="IH9" s="6">
        <v>4</v>
      </c>
      <c r="II9" s="5">
        <v>21</v>
      </c>
      <c r="IJ9" s="6">
        <v>4</v>
      </c>
      <c r="IK9" s="5">
        <v>9</v>
      </c>
      <c r="IL9" s="6">
        <v>3</v>
      </c>
      <c r="IM9" s="5">
        <v>23</v>
      </c>
      <c r="IN9" s="6">
        <v>4</v>
      </c>
      <c r="IO9" s="5">
        <v>8</v>
      </c>
      <c r="IP9" s="6">
        <v>2</v>
      </c>
      <c r="IQ9" s="5">
        <v>22</v>
      </c>
      <c r="IR9" s="6">
        <v>2</v>
      </c>
      <c r="IS9" s="5">
        <v>10</v>
      </c>
      <c r="IT9" s="6">
        <v>2</v>
      </c>
      <c r="IU9" s="5">
        <v>24</v>
      </c>
      <c r="IV9" s="6">
        <v>2</v>
      </c>
      <c r="IW9" s="5">
        <v>8</v>
      </c>
      <c r="IX9" s="6">
        <v>2</v>
      </c>
      <c r="IY9" s="5">
        <v>22</v>
      </c>
      <c r="IZ9" s="6">
        <v>2</v>
      </c>
      <c r="JA9" s="5">
        <v>10</v>
      </c>
      <c r="JB9" s="6">
        <v>2</v>
      </c>
      <c r="JC9" s="5">
        <v>24</v>
      </c>
      <c r="JD9" s="6">
        <v>2</v>
      </c>
      <c r="JE9" s="5">
        <v>10</v>
      </c>
      <c r="JF9" s="6">
        <v>0</v>
      </c>
      <c r="JG9" s="5">
        <v>24</v>
      </c>
      <c r="JH9" s="6">
        <v>0</v>
      </c>
      <c r="JI9" s="5">
        <v>13</v>
      </c>
      <c r="JJ9" s="6">
        <v>0</v>
      </c>
      <c r="JK9" s="5">
        <v>27</v>
      </c>
      <c r="JL9" s="6">
        <v>0</v>
      </c>
      <c r="JM9" s="5">
        <v>15</v>
      </c>
      <c r="JN9" s="6">
        <v>0</v>
      </c>
      <c r="JO9" s="5">
        <v>31</v>
      </c>
      <c r="JP9" s="6">
        <v>0</v>
      </c>
      <c r="JQ9" s="5">
        <v>9</v>
      </c>
      <c r="JR9" s="6">
        <v>0</v>
      </c>
      <c r="JS9" s="5">
        <v>22</v>
      </c>
      <c r="JT9" s="6">
        <v>0</v>
      </c>
      <c r="JU9" s="5">
        <v>11</v>
      </c>
      <c r="JV9" s="6">
        <v>3</v>
      </c>
      <c r="JW9" s="5">
        <v>26</v>
      </c>
      <c r="JX9" s="6">
        <v>2</v>
      </c>
    </row>
    <row r="10" spans="1:284" x14ac:dyDescent="0.25">
      <c r="A10" s="3">
        <v>8</v>
      </c>
      <c r="B10" s="3" t="s">
        <v>108</v>
      </c>
      <c r="C10" s="3">
        <v>30</v>
      </c>
      <c r="D10" s="3">
        <v>110</v>
      </c>
      <c r="E10" s="5">
        <v>9</v>
      </c>
      <c r="F10" s="6">
        <v>8</v>
      </c>
      <c r="G10" s="5" t="e">
        <f>NA()</f>
        <v>#N/A</v>
      </c>
      <c r="H10" s="6" t="e">
        <f>NA()</f>
        <v>#N/A</v>
      </c>
      <c r="I10" s="5">
        <v>8</v>
      </c>
      <c r="J10" s="6">
        <v>8</v>
      </c>
      <c r="K10" s="5">
        <v>20</v>
      </c>
      <c r="L10" s="6">
        <v>7</v>
      </c>
      <c r="M10" s="5">
        <v>7</v>
      </c>
      <c r="N10" s="6">
        <v>8</v>
      </c>
      <c r="O10" s="5" t="e">
        <f>NA()</f>
        <v>#N/A</v>
      </c>
      <c r="P10" s="6" t="e">
        <f>NA()</f>
        <v>#N/A</v>
      </c>
      <c r="Q10" s="5">
        <v>7</v>
      </c>
      <c r="R10" s="6">
        <v>8</v>
      </c>
      <c r="S10" s="5" t="e">
        <f>NA()</f>
        <v>#N/A</v>
      </c>
      <c r="T10" s="6" t="e">
        <f>NA()</f>
        <v>#N/A</v>
      </c>
      <c r="U10" s="5">
        <v>5</v>
      </c>
      <c r="V10" s="6">
        <v>8</v>
      </c>
      <c r="W10" s="5">
        <v>17</v>
      </c>
      <c r="X10" s="6">
        <v>7</v>
      </c>
      <c r="Y10" s="5">
        <v>7</v>
      </c>
      <c r="Z10" s="6">
        <v>8</v>
      </c>
      <c r="AA10" s="5">
        <v>20</v>
      </c>
      <c r="AB10" s="6">
        <v>7</v>
      </c>
      <c r="AC10" s="5">
        <v>6</v>
      </c>
      <c r="AD10" s="6">
        <v>3</v>
      </c>
      <c r="AE10" s="5">
        <v>19</v>
      </c>
      <c r="AF10" s="6">
        <v>2</v>
      </c>
      <c r="AG10" s="5">
        <v>11</v>
      </c>
      <c r="AH10" s="6">
        <v>7</v>
      </c>
      <c r="AI10" s="5" t="e">
        <f>NA()</f>
        <v>#N/A</v>
      </c>
      <c r="AJ10" s="6" t="e">
        <f>NA()</f>
        <v>#N/A</v>
      </c>
      <c r="AK10" s="5">
        <v>10</v>
      </c>
      <c r="AL10" s="6">
        <v>7</v>
      </c>
      <c r="AM10" s="5" t="e">
        <f>NA()</f>
        <v>#N/A</v>
      </c>
      <c r="AN10" s="6" t="e">
        <f>NA()</f>
        <v>#N/A</v>
      </c>
      <c r="AO10" s="5">
        <v>9</v>
      </c>
      <c r="AP10" s="6">
        <v>7</v>
      </c>
      <c r="AQ10" s="5" t="e">
        <f>NA()</f>
        <v>#N/A</v>
      </c>
      <c r="AR10" s="6" t="e">
        <f>NA()</f>
        <v>#N/A</v>
      </c>
      <c r="AS10" s="5">
        <v>8</v>
      </c>
      <c r="AT10" s="6">
        <v>7</v>
      </c>
      <c r="AU10" s="5" t="e">
        <f>NA()</f>
        <v>#N/A</v>
      </c>
      <c r="AV10" s="6" t="e">
        <f>NA()</f>
        <v>#N/A</v>
      </c>
      <c r="AW10" s="5">
        <v>7</v>
      </c>
      <c r="AX10" s="6">
        <v>7</v>
      </c>
      <c r="AY10" s="5">
        <v>19</v>
      </c>
      <c r="AZ10" s="6">
        <v>7</v>
      </c>
      <c r="BA10" s="5">
        <v>9</v>
      </c>
      <c r="BB10" s="6">
        <v>7</v>
      </c>
      <c r="BC10" s="5">
        <v>22</v>
      </c>
      <c r="BD10" s="6">
        <v>7</v>
      </c>
      <c r="BE10" s="5">
        <v>6</v>
      </c>
      <c r="BF10" s="6">
        <v>3</v>
      </c>
      <c r="BG10" s="5">
        <v>17</v>
      </c>
      <c r="BH10" s="6">
        <v>3</v>
      </c>
      <c r="BI10" s="5">
        <v>5</v>
      </c>
      <c r="BJ10" s="6">
        <v>4</v>
      </c>
      <c r="BK10" s="5">
        <v>17</v>
      </c>
      <c r="BL10" s="6">
        <v>4</v>
      </c>
      <c r="BM10" s="5">
        <v>5</v>
      </c>
      <c r="BN10" s="6">
        <v>3</v>
      </c>
      <c r="BO10" s="5">
        <v>17</v>
      </c>
      <c r="BP10" s="6">
        <v>2</v>
      </c>
      <c r="BQ10" s="5">
        <v>7</v>
      </c>
      <c r="BR10" s="6">
        <v>7</v>
      </c>
      <c r="BS10" s="5">
        <v>19</v>
      </c>
      <c r="BT10" s="6">
        <v>6</v>
      </c>
      <c r="BU10" s="5">
        <v>7</v>
      </c>
      <c r="BV10" s="6">
        <v>5</v>
      </c>
      <c r="BW10" s="5">
        <v>19</v>
      </c>
      <c r="BX10" s="6">
        <v>3</v>
      </c>
      <c r="BY10" s="5">
        <v>3</v>
      </c>
      <c r="BZ10" s="6">
        <v>1</v>
      </c>
      <c r="CA10" s="5">
        <v>14</v>
      </c>
      <c r="CB10" s="6">
        <v>1</v>
      </c>
      <c r="CC10" s="5">
        <v>4</v>
      </c>
      <c r="CD10" s="6">
        <v>0</v>
      </c>
      <c r="CE10" s="5">
        <v>15</v>
      </c>
      <c r="CF10" s="6">
        <v>0</v>
      </c>
      <c r="CG10" s="5">
        <v>5</v>
      </c>
      <c r="CH10" s="6">
        <v>2</v>
      </c>
      <c r="CI10" s="5">
        <v>18</v>
      </c>
      <c r="CJ10" s="6">
        <v>2</v>
      </c>
      <c r="CK10" s="5">
        <v>6</v>
      </c>
      <c r="CL10" s="6">
        <v>2</v>
      </c>
      <c r="CM10" s="5">
        <v>19</v>
      </c>
      <c r="CN10" s="6">
        <v>1</v>
      </c>
      <c r="CO10" s="5">
        <v>9</v>
      </c>
      <c r="CP10" s="6">
        <v>10</v>
      </c>
      <c r="CQ10" s="5">
        <v>21</v>
      </c>
      <c r="CR10" s="6">
        <v>9</v>
      </c>
      <c r="CS10" s="5">
        <v>8</v>
      </c>
      <c r="CT10" s="6">
        <v>5</v>
      </c>
      <c r="CU10" s="5">
        <v>20</v>
      </c>
      <c r="CV10" s="6">
        <v>5</v>
      </c>
      <c r="CW10" s="5">
        <v>11</v>
      </c>
      <c r="CX10" s="6">
        <v>15</v>
      </c>
      <c r="CY10" s="5">
        <v>25</v>
      </c>
      <c r="CZ10" s="6">
        <v>14</v>
      </c>
      <c r="DA10" s="5">
        <v>10</v>
      </c>
      <c r="DB10" s="6">
        <v>9</v>
      </c>
      <c r="DC10" s="5">
        <v>24</v>
      </c>
      <c r="DD10" s="6">
        <v>8</v>
      </c>
      <c r="DE10" s="5">
        <v>5</v>
      </c>
      <c r="DF10" s="6">
        <v>1</v>
      </c>
      <c r="DG10" s="5">
        <v>16</v>
      </c>
      <c r="DH10" s="6">
        <v>0</v>
      </c>
      <c r="DI10" s="5">
        <v>5</v>
      </c>
      <c r="DJ10" s="6">
        <v>1</v>
      </c>
      <c r="DK10" s="5">
        <v>16</v>
      </c>
      <c r="DL10" s="6">
        <v>0</v>
      </c>
      <c r="DM10" s="5">
        <v>6</v>
      </c>
      <c r="DN10" s="6">
        <v>2</v>
      </c>
      <c r="DO10" s="5">
        <v>19</v>
      </c>
      <c r="DP10" s="6">
        <v>1</v>
      </c>
      <c r="DQ10" s="5">
        <v>6</v>
      </c>
      <c r="DR10" s="6">
        <v>3</v>
      </c>
      <c r="DS10" s="5">
        <v>19</v>
      </c>
      <c r="DT10" s="6">
        <v>1</v>
      </c>
      <c r="DU10" s="5">
        <v>6</v>
      </c>
      <c r="DV10" s="6">
        <v>1</v>
      </c>
      <c r="DW10" s="5">
        <v>18</v>
      </c>
      <c r="DX10" s="6">
        <v>1</v>
      </c>
      <c r="DY10" s="5">
        <v>6</v>
      </c>
      <c r="DZ10" s="6">
        <v>1</v>
      </c>
      <c r="EA10" s="5">
        <v>18</v>
      </c>
      <c r="EB10" s="6">
        <v>1</v>
      </c>
      <c r="EC10" s="5">
        <v>7</v>
      </c>
      <c r="ED10" s="6">
        <v>2</v>
      </c>
      <c r="EE10" s="5">
        <v>20</v>
      </c>
      <c r="EF10" s="6">
        <v>2</v>
      </c>
      <c r="EG10" s="5">
        <v>7</v>
      </c>
      <c r="EH10" s="6">
        <v>3</v>
      </c>
      <c r="EI10" s="5">
        <v>20</v>
      </c>
      <c r="EJ10" s="6">
        <v>2</v>
      </c>
      <c r="EK10" s="5">
        <v>3</v>
      </c>
      <c r="EL10" s="6">
        <v>10</v>
      </c>
      <c r="EM10" s="5">
        <v>14</v>
      </c>
      <c r="EN10" s="6">
        <v>11</v>
      </c>
      <c r="EO10" s="5" t="e">
        <f>NA()</f>
        <v>#N/A</v>
      </c>
      <c r="EP10" s="6" t="e">
        <f>NA()</f>
        <v>#N/A</v>
      </c>
      <c r="EQ10" s="5" t="e">
        <f>NA()</f>
        <v>#N/A</v>
      </c>
      <c r="ER10" s="6" t="e">
        <f>NA()</f>
        <v>#N/A</v>
      </c>
      <c r="ES10" s="5">
        <v>3</v>
      </c>
      <c r="ET10" s="6">
        <v>17</v>
      </c>
      <c r="EU10" s="5">
        <v>14</v>
      </c>
      <c r="EV10" s="6">
        <v>17</v>
      </c>
      <c r="EW10" s="5" t="e">
        <f>NA()</f>
        <v>#N/A</v>
      </c>
      <c r="EX10" s="6" t="e">
        <f>NA()</f>
        <v>#N/A</v>
      </c>
      <c r="EY10" s="5" t="e">
        <f>NA()</f>
        <v>#N/A</v>
      </c>
      <c r="EZ10" s="6" t="e">
        <f>NA()</f>
        <v>#N/A</v>
      </c>
      <c r="FA10" s="5">
        <v>3</v>
      </c>
      <c r="FB10" s="6">
        <v>5</v>
      </c>
      <c r="FC10" s="5">
        <v>14</v>
      </c>
      <c r="FD10" s="6">
        <v>5</v>
      </c>
      <c r="FE10" s="5">
        <v>5</v>
      </c>
      <c r="FF10" s="6">
        <v>3</v>
      </c>
      <c r="FG10" s="5">
        <v>16</v>
      </c>
      <c r="FH10" s="6">
        <v>2</v>
      </c>
      <c r="FI10" s="5">
        <v>3</v>
      </c>
      <c r="FJ10" s="6">
        <v>8</v>
      </c>
      <c r="FK10" s="5">
        <v>14</v>
      </c>
      <c r="FL10" s="6">
        <v>8</v>
      </c>
      <c r="FM10" s="5">
        <v>5</v>
      </c>
      <c r="FN10" s="6">
        <v>7</v>
      </c>
      <c r="FO10" s="5">
        <v>16</v>
      </c>
      <c r="FP10" s="6">
        <v>6</v>
      </c>
      <c r="FQ10" s="5">
        <v>4</v>
      </c>
      <c r="FR10" s="6">
        <v>3</v>
      </c>
      <c r="FS10" s="5">
        <v>15</v>
      </c>
      <c r="FT10" s="6">
        <v>3</v>
      </c>
      <c r="FU10" s="5">
        <v>6</v>
      </c>
      <c r="FV10" s="6">
        <v>1</v>
      </c>
      <c r="FW10" s="5">
        <v>17</v>
      </c>
      <c r="FX10" s="6">
        <v>1</v>
      </c>
      <c r="FY10" s="5">
        <v>4</v>
      </c>
      <c r="FZ10" s="6">
        <v>3</v>
      </c>
      <c r="GA10" s="5">
        <v>15</v>
      </c>
      <c r="GB10" s="6">
        <v>3</v>
      </c>
      <c r="GC10" s="5">
        <v>6</v>
      </c>
      <c r="GD10" s="6">
        <v>3</v>
      </c>
      <c r="GE10" s="5">
        <v>17</v>
      </c>
      <c r="GF10" s="6">
        <v>2</v>
      </c>
      <c r="GG10" s="5">
        <v>4</v>
      </c>
      <c r="GH10" s="6">
        <v>1</v>
      </c>
      <c r="GI10" s="5">
        <v>15</v>
      </c>
      <c r="GJ10" s="6">
        <v>1</v>
      </c>
      <c r="GK10" s="5">
        <v>6</v>
      </c>
      <c r="GL10" s="6">
        <v>1</v>
      </c>
      <c r="GM10" s="5">
        <v>17</v>
      </c>
      <c r="GN10" s="6">
        <v>1</v>
      </c>
      <c r="GO10" s="5">
        <v>4</v>
      </c>
      <c r="GP10" s="6">
        <v>1</v>
      </c>
      <c r="GQ10" s="5">
        <v>15</v>
      </c>
      <c r="GR10" s="6">
        <v>1</v>
      </c>
      <c r="GS10" s="5">
        <v>6</v>
      </c>
      <c r="GT10" s="6">
        <v>1</v>
      </c>
      <c r="GU10" s="5">
        <v>17</v>
      </c>
      <c r="GV10" s="6">
        <v>1</v>
      </c>
      <c r="GW10" s="5">
        <v>4</v>
      </c>
      <c r="GX10" s="6">
        <v>1</v>
      </c>
      <c r="GY10" s="5">
        <v>15</v>
      </c>
      <c r="GZ10" s="6">
        <v>0</v>
      </c>
      <c r="HA10" s="5">
        <v>6</v>
      </c>
      <c r="HB10" s="6">
        <v>0</v>
      </c>
      <c r="HC10" s="5">
        <v>17</v>
      </c>
      <c r="HD10" s="6">
        <v>0</v>
      </c>
      <c r="HE10" s="5">
        <v>4</v>
      </c>
      <c r="HF10" s="6">
        <v>1</v>
      </c>
      <c r="HG10" s="5">
        <v>15</v>
      </c>
      <c r="HH10" s="6">
        <v>0</v>
      </c>
      <c r="HI10" s="5">
        <v>6</v>
      </c>
      <c r="HJ10" s="6">
        <v>0</v>
      </c>
      <c r="HK10" s="5">
        <v>17</v>
      </c>
      <c r="HL10" s="6">
        <v>0</v>
      </c>
      <c r="HM10" s="5">
        <v>4</v>
      </c>
      <c r="HN10" s="6">
        <v>8</v>
      </c>
      <c r="HO10" s="5">
        <v>15</v>
      </c>
      <c r="HP10" s="6">
        <v>8</v>
      </c>
      <c r="HQ10" s="5">
        <v>4</v>
      </c>
      <c r="HR10" s="6">
        <v>15</v>
      </c>
      <c r="HS10" s="5">
        <v>15</v>
      </c>
      <c r="HT10" s="6">
        <v>16</v>
      </c>
      <c r="HU10" s="5">
        <v>3</v>
      </c>
      <c r="HV10" s="6">
        <v>2</v>
      </c>
      <c r="HW10" s="5">
        <v>15</v>
      </c>
      <c r="HX10" s="6">
        <v>0</v>
      </c>
      <c r="HY10" s="5">
        <v>3</v>
      </c>
      <c r="HZ10" s="6">
        <v>5</v>
      </c>
      <c r="IA10" s="5">
        <v>14</v>
      </c>
      <c r="IB10" s="6">
        <v>4</v>
      </c>
      <c r="IC10" s="5">
        <v>5</v>
      </c>
      <c r="ID10" s="6">
        <v>4</v>
      </c>
      <c r="IE10" s="5">
        <v>16</v>
      </c>
      <c r="IF10" s="6">
        <v>4</v>
      </c>
      <c r="IG10" s="5">
        <v>3</v>
      </c>
      <c r="IH10" s="6">
        <v>5</v>
      </c>
      <c r="II10" s="5">
        <v>14</v>
      </c>
      <c r="IJ10" s="6">
        <v>4</v>
      </c>
      <c r="IK10" s="5">
        <v>5</v>
      </c>
      <c r="IL10" s="6">
        <v>4</v>
      </c>
      <c r="IM10" s="5">
        <v>16</v>
      </c>
      <c r="IN10" s="6">
        <v>4</v>
      </c>
      <c r="IO10" s="5">
        <v>4</v>
      </c>
      <c r="IP10" s="6">
        <v>3</v>
      </c>
      <c r="IQ10" s="5">
        <v>15</v>
      </c>
      <c r="IR10" s="6">
        <v>3</v>
      </c>
      <c r="IS10" s="5">
        <v>6</v>
      </c>
      <c r="IT10" s="6">
        <v>2</v>
      </c>
      <c r="IU10" s="5">
        <v>17</v>
      </c>
      <c r="IV10" s="6">
        <v>2</v>
      </c>
      <c r="IW10" s="5">
        <v>4</v>
      </c>
      <c r="IX10" s="6">
        <v>3</v>
      </c>
      <c r="IY10" s="5">
        <v>15</v>
      </c>
      <c r="IZ10" s="6">
        <v>3</v>
      </c>
      <c r="JA10" s="5">
        <v>6</v>
      </c>
      <c r="JB10" s="6">
        <v>2</v>
      </c>
      <c r="JC10" s="5">
        <v>17</v>
      </c>
      <c r="JD10" s="6">
        <v>2</v>
      </c>
      <c r="JE10" s="5">
        <v>6</v>
      </c>
      <c r="JF10" s="6">
        <v>0</v>
      </c>
      <c r="JG10" s="5">
        <v>17</v>
      </c>
      <c r="JH10" s="6">
        <v>0</v>
      </c>
      <c r="JI10" s="5">
        <v>8</v>
      </c>
      <c r="JJ10" s="6">
        <v>0</v>
      </c>
      <c r="JK10" s="5">
        <v>20</v>
      </c>
      <c r="JL10" s="6">
        <v>0</v>
      </c>
      <c r="JM10" s="5">
        <v>10</v>
      </c>
      <c r="JN10" s="6">
        <v>0</v>
      </c>
      <c r="JO10" s="5">
        <v>24</v>
      </c>
      <c r="JP10" s="6">
        <v>0</v>
      </c>
      <c r="JQ10" s="5">
        <v>5</v>
      </c>
      <c r="JR10" s="6">
        <v>0</v>
      </c>
      <c r="JS10" s="5">
        <v>16</v>
      </c>
      <c r="JT10" s="6">
        <v>0</v>
      </c>
      <c r="JU10" s="5">
        <v>6</v>
      </c>
      <c r="JV10" s="6">
        <v>3</v>
      </c>
      <c r="JW10" s="5">
        <v>19</v>
      </c>
      <c r="JX10" s="6">
        <v>3</v>
      </c>
    </row>
    <row r="11" spans="1:284" x14ac:dyDescent="0.25">
      <c r="A11" s="3">
        <v>9</v>
      </c>
      <c r="B11" s="3">
        <v>4</v>
      </c>
      <c r="C11" s="3">
        <v>50</v>
      </c>
      <c r="D11" s="3">
        <v>110</v>
      </c>
      <c r="E11" s="5">
        <v>2</v>
      </c>
      <c r="F11" s="6">
        <v>8</v>
      </c>
      <c r="G11" s="5" t="e">
        <f>NA()</f>
        <v>#N/A</v>
      </c>
      <c r="H11" s="6" t="e">
        <f>NA()</f>
        <v>#N/A</v>
      </c>
      <c r="I11" s="5">
        <v>1</v>
      </c>
      <c r="J11" s="6">
        <v>8</v>
      </c>
      <c r="K11" s="5">
        <v>9</v>
      </c>
      <c r="L11" s="6">
        <v>7</v>
      </c>
      <c r="M11" s="5">
        <v>1</v>
      </c>
      <c r="N11" s="6">
        <v>8</v>
      </c>
      <c r="O11" s="5" t="e">
        <f>NA()</f>
        <v>#N/A</v>
      </c>
      <c r="P11" s="6" t="e">
        <f>NA()</f>
        <v>#N/A</v>
      </c>
      <c r="Q11" s="5">
        <v>2</v>
      </c>
      <c r="R11" s="6">
        <v>8</v>
      </c>
      <c r="S11" s="5" t="e">
        <f>NA()</f>
        <v>#N/A</v>
      </c>
      <c r="T11" s="6" t="e">
        <f>NA()</f>
        <v>#N/A</v>
      </c>
      <c r="U11" s="5">
        <v>1</v>
      </c>
      <c r="V11" s="6">
        <v>8</v>
      </c>
      <c r="W11" s="5">
        <v>7</v>
      </c>
      <c r="X11" s="6">
        <v>7</v>
      </c>
      <c r="Y11" s="5">
        <v>1</v>
      </c>
      <c r="Z11" s="6">
        <v>8</v>
      </c>
      <c r="AA11" s="5">
        <v>9</v>
      </c>
      <c r="AB11" s="6">
        <v>7</v>
      </c>
      <c r="AC11" s="5">
        <v>1</v>
      </c>
      <c r="AD11" s="6">
        <v>3</v>
      </c>
      <c r="AE11" s="5">
        <v>8</v>
      </c>
      <c r="AF11" s="6">
        <v>2</v>
      </c>
      <c r="AG11" s="5">
        <v>2</v>
      </c>
      <c r="AH11" s="6">
        <v>7</v>
      </c>
      <c r="AI11" s="5" t="e">
        <f>NA()</f>
        <v>#N/A</v>
      </c>
      <c r="AJ11" s="6" t="e">
        <f>NA()</f>
        <v>#N/A</v>
      </c>
      <c r="AK11" s="5">
        <v>1</v>
      </c>
      <c r="AL11" s="6">
        <v>7</v>
      </c>
      <c r="AM11" s="5" t="e">
        <f>NA()</f>
        <v>#N/A</v>
      </c>
      <c r="AN11" s="6" t="e">
        <f>NA()</f>
        <v>#N/A</v>
      </c>
      <c r="AO11" s="5">
        <v>1</v>
      </c>
      <c r="AP11" s="6">
        <v>7</v>
      </c>
      <c r="AQ11" s="5" t="e">
        <f>NA()</f>
        <v>#N/A</v>
      </c>
      <c r="AR11" s="6" t="e">
        <f>NA()</f>
        <v>#N/A</v>
      </c>
      <c r="AS11" s="5">
        <v>2</v>
      </c>
      <c r="AT11" s="6">
        <v>7</v>
      </c>
      <c r="AU11" s="5" t="e">
        <f>NA()</f>
        <v>#N/A</v>
      </c>
      <c r="AV11" s="6" t="e">
        <f>NA()</f>
        <v>#N/A</v>
      </c>
      <c r="AW11" s="5">
        <v>1</v>
      </c>
      <c r="AX11" s="6">
        <v>7</v>
      </c>
      <c r="AY11" s="5">
        <v>8</v>
      </c>
      <c r="AZ11" s="6">
        <v>7</v>
      </c>
      <c r="BA11" s="5">
        <v>1</v>
      </c>
      <c r="BB11" s="6">
        <v>7</v>
      </c>
      <c r="BC11" s="5">
        <v>10</v>
      </c>
      <c r="BD11" s="6">
        <v>7</v>
      </c>
      <c r="BE11" s="5">
        <v>1</v>
      </c>
      <c r="BF11" s="6">
        <v>3</v>
      </c>
      <c r="BG11" s="5">
        <v>7</v>
      </c>
      <c r="BH11" s="6">
        <v>3</v>
      </c>
      <c r="BI11" s="5">
        <v>1</v>
      </c>
      <c r="BJ11" s="6">
        <v>4</v>
      </c>
      <c r="BK11" s="5">
        <v>7</v>
      </c>
      <c r="BL11" s="6">
        <v>4</v>
      </c>
      <c r="BM11" s="5">
        <v>1</v>
      </c>
      <c r="BN11" s="6">
        <v>3</v>
      </c>
      <c r="BO11" s="5">
        <v>7</v>
      </c>
      <c r="BP11" s="6">
        <v>2</v>
      </c>
      <c r="BQ11" s="5">
        <v>2</v>
      </c>
      <c r="BR11" s="6">
        <v>7</v>
      </c>
      <c r="BS11" s="5">
        <v>9</v>
      </c>
      <c r="BT11" s="6">
        <v>6</v>
      </c>
      <c r="BU11" s="5">
        <v>2</v>
      </c>
      <c r="BV11" s="6">
        <v>5</v>
      </c>
      <c r="BW11" s="5">
        <v>9</v>
      </c>
      <c r="BX11" s="6">
        <v>3</v>
      </c>
      <c r="BY11" s="5">
        <v>0</v>
      </c>
      <c r="BZ11" s="6">
        <v>1</v>
      </c>
      <c r="CA11" s="5">
        <v>5</v>
      </c>
      <c r="CB11" s="6">
        <v>1</v>
      </c>
      <c r="CC11" s="5">
        <v>0</v>
      </c>
      <c r="CD11" s="6">
        <v>0</v>
      </c>
      <c r="CE11" s="5">
        <v>6</v>
      </c>
      <c r="CF11" s="6">
        <v>0</v>
      </c>
      <c r="CG11" s="5">
        <v>1</v>
      </c>
      <c r="CH11" s="6">
        <v>2</v>
      </c>
      <c r="CI11" s="5">
        <v>8</v>
      </c>
      <c r="CJ11" s="6">
        <v>2</v>
      </c>
      <c r="CK11" s="5">
        <v>1</v>
      </c>
      <c r="CL11" s="6">
        <v>2</v>
      </c>
      <c r="CM11" s="5">
        <v>9</v>
      </c>
      <c r="CN11" s="6">
        <v>1</v>
      </c>
      <c r="CO11" s="5">
        <v>3</v>
      </c>
      <c r="CP11" s="6">
        <v>10</v>
      </c>
      <c r="CQ11" s="5">
        <v>11</v>
      </c>
      <c r="CR11" s="6">
        <v>9</v>
      </c>
      <c r="CS11" s="5">
        <v>2</v>
      </c>
      <c r="CT11" s="6">
        <v>5</v>
      </c>
      <c r="CU11" s="5">
        <v>10</v>
      </c>
      <c r="CV11" s="6">
        <v>5</v>
      </c>
      <c r="CW11" s="5">
        <v>4</v>
      </c>
      <c r="CX11" s="6">
        <v>15</v>
      </c>
      <c r="CY11" s="5">
        <v>14</v>
      </c>
      <c r="CZ11" s="6">
        <v>14</v>
      </c>
      <c r="DA11" s="5">
        <v>3</v>
      </c>
      <c r="DB11" s="6">
        <v>9</v>
      </c>
      <c r="DC11" s="5">
        <v>13</v>
      </c>
      <c r="DD11" s="6">
        <v>8</v>
      </c>
      <c r="DE11" s="5">
        <v>0</v>
      </c>
      <c r="DF11" s="6">
        <v>1</v>
      </c>
      <c r="DG11" s="5">
        <v>7</v>
      </c>
      <c r="DH11" s="6">
        <v>0</v>
      </c>
      <c r="DI11" s="5">
        <v>0</v>
      </c>
      <c r="DJ11" s="6">
        <v>1</v>
      </c>
      <c r="DK11" s="5">
        <v>7</v>
      </c>
      <c r="DL11" s="6">
        <v>0</v>
      </c>
      <c r="DM11" s="5">
        <v>1</v>
      </c>
      <c r="DN11" s="6">
        <v>2</v>
      </c>
      <c r="DO11" s="5">
        <v>9</v>
      </c>
      <c r="DP11" s="6">
        <v>1</v>
      </c>
      <c r="DQ11" s="5">
        <v>1</v>
      </c>
      <c r="DR11" s="6">
        <v>3</v>
      </c>
      <c r="DS11" s="5">
        <v>9</v>
      </c>
      <c r="DT11" s="6">
        <v>1</v>
      </c>
      <c r="DU11" s="5">
        <v>1</v>
      </c>
      <c r="DV11" s="6">
        <v>1</v>
      </c>
      <c r="DW11" s="5">
        <v>8</v>
      </c>
      <c r="DX11" s="6">
        <v>1</v>
      </c>
      <c r="DY11" s="5">
        <v>1</v>
      </c>
      <c r="DZ11" s="6">
        <v>1</v>
      </c>
      <c r="EA11" s="5">
        <v>8</v>
      </c>
      <c r="EB11" s="6">
        <v>1</v>
      </c>
      <c r="EC11" s="5">
        <v>2</v>
      </c>
      <c r="ED11" s="6">
        <v>2</v>
      </c>
      <c r="EE11" s="5">
        <v>10</v>
      </c>
      <c r="EF11" s="6">
        <v>2</v>
      </c>
      <c r="EG11" s="5">
        <v>2</v>
      </c>
      <c r="EH11" s="6">
        <v>3</v>
      </c>
      <c r="EI11" s="5">
        <v>10</v>
      </c>
      <c r="EJ11" s="6">
        <v>2</v>
      </c>
      <c r="EK11" s="5">
        <v>0</v>
      </c>
      <c r="EL11" s="6">
        <v>12</v>
      </c>
      <c r="EM11" s="5">
        <v>4</v>
      </c>
      <c r="EN11" s="6">
        <v>13</v>
      </c>
      <c r="EO11" s="5" t="e">
        <f>NA()</f>
        <v>#N/A</v>
      </c>
      <c r="EP11" s="6" t="e">
        <f>NA()</f>
        <v>#N/A</v>
      </c>
      <c r="EQ11" s="5" t="e">
        <f>NA()</f>
        <v>#N/A</v>
      </c>
      <c r="ER11" s="6" t="e">
        <f>NA()</f>
        <v>#N/A</v>
      </c>
      <c r="ES11" s="5">
        <v>0</v>
      </c>
      <c r="ET11" s="6">
        <v>21</v>
      </c>
      <c r="EU11" s="5">
        <v>4</v>
      </c>
      <c r="EV11" s="6">
        <v>20</v>
      </c>
      <c r="EW11" s="5" t="e">
        <f>NA()</f>
        <v>#N/A</v>
      </c>
      <c r="EX11" s="6" t="e">
        <f>NA()</f>
        <v>#N/A</v>
      </c>
      <c r="EY11" s="5" t="e">
        <f>NA()</f>
        <v>#N/A</v>
      </c>
      <c r="EZ11" s="6" t="e">
        <f>NA()</f>
        <v>#N/A</v>
      </c>
      <c r="FA11" s="5">
        <v>0</v>
      </c>
      <c r="FB11" s="6">
        <v>6</v>
      </c>
      <c r="FC11" s="5">
        <v>4</v>
      </c>
      <c r="FD11" s="6">
        <v>6</v>
      </c>
      <c r="FE11" s="5">
        <v>0</v>
      </c>
      <c r="FF11" s="6">
        <v>3</v>
      </c>
      <c r="FG11" s="5">
        <v>6</v>
      </c>
      <c r="FH11" s="6">
        <v>3</v>
      </c>
      <c r="FI11" s="5">
        <v>0</v>
      </c>
      <c r="FJ11" s="6">
        <v>9</v>
      </c>
      <c r="FK11" s="5">
        <v>4</v>
      </c>
      <c r="FL11" s="6">
        <v>9</v>
      </c>
      <c r="FM11" s="5">
        <v>0</v>
      </c>
      <c r="FN11" s="6">
        <v>8</v>
      </c>
      <c r="FO11" s="5">
        <v>6</v>
      </c>
      <c r="FP11" s="6">
        <v>7</v>
      </c>
      <c r="FQ11" s="5">
        <v>0</v>
      </c>
      <c r="FR11" s="6">
        <v>3</v>
      </c>
      <c r="FS11" s="5">
        <v>5</v>
      </c>
      <c r="FT11" s="6">
        <v>3</v>
      </c>
      <c r="FU11" s="5">
        <v>0</v>
      </c>
      <c r="FV11" s="6">
        <v>1</v>
      </c>
      <c r="FW11" s="5">
        <v>7</v>
      </c>
      <c r="FX11" s="6">
        <v>1</v>
      </c>
      <c r="FY11" s="5">
        <v>0</v>
      </c>
      <c r="FZ11" s="6">
        <v>3</v>
      </c>
      <c r="GA11" s="5">
        <v>5</v>
      </c>
      <c r="GB11" s="6">
        <v>3</v>
      </c>
      <c r="GC11" s="5">
        <v>0</v>
      </c>
      <c r="GD11" s="6">
        <v>3</v>
      </c>
      <c r="GE11" s="5">
        <v>7</v>
      </c>
      <c r="GF11" s="6">
        <v>2</v>
      </c>
      <c r="GG11" s="5">
        <v>0</v>
      </c>
      <c r="GH11" s="6">
        <v>1</v>
      </c>
      <c r="GI11" s="5">
        <v>5</v>
      </c>
      <c r="GJ11" s="6">
        <v>1</v>
      </c>
      <c r="GK11" s="5">
        <v>0</v>
      </c>
      <c r="GL11" s="6">
        <v>1</v>
      </c>
      <c r="GM11" s="5">
        <v>7</v>
      </c>
      <c r="GN11" s="6">
        <v>1</v>
      </c>
      <c r="GO11" s="5">
        <v>0</v>
      </c>
      <c r="GP11" s="6">
        <v>1</v>
      </c>
      <c r="GQ11" s="5">
        <v>5</v>
      </c>
      <c r="GR11" s="6">
        <v>1</v>
      </c>
      <c r="GS11" s="5">
        <v>0</v>
      </c>
      <c r="GT11" s="6">
        <v>1</v>
      </c>
      <c r="GU11" s="5">
        <v>7</v>
      </c>
      <c r="GV11" s="6">
        <v>1</v>
      </c>
      <c r="GW11" s="5">
        <v>0</v>
      </c>
      <c r="GX11" s="6">
        <v>1</v>
      </c>
      <c r="GY11" s="5">
        <v>5</v>
      </c>
      <c r="GZ11" s="6">
        <v>0</v>
      </c>
      <c r="HA11" s="5">
        <v>0</v>
      </c>
      <c r="HB11" s="6">
        <v>0</v>
      </c>
      <c r="HC11" s="5">
        <v>7</v>
      </c>
      <c r="HD11" s="6">
        <v>0</v>
      </c>
      <c r="HE11" s="5">
        <v>0</v>
      </c>
      <c r="HF11" s="6">
        <v>1</v>
      </c>
      <c r="HG11" s="5">
        <v>5</v>
      </c>
      <c r="HH11" s="6">
        <v>0</v>
      </c>
      <c r="HI11" s="5">
        <v>0</v>
      </c>
      <c r="HJ11" s="6">
        <v>0</v>
      </c>
      <c r="HK11" s="5">
        <v>7</v>
      </c>
      <c r="HL11" s="6">
        <v>0</v>
      </c>
      <c r="HM11" s="5">
        <v>0</v>
      </c>
      <c r="HN11" s="6">
        <v>9</v>
      </c>
      <c r="HO11" s="5">
        <v>6</v>
      </c>
      <c r="HP11" s="6">
        <v>8</v>
      </c>
      <c r="HQ11" s="5">
        <v>0</v>
      </c>
      <c r="HR11" s="6">
        <v>18</v>
      </c>
      <c r="HS11" s="5">
        <v>6</v>
      </c>
      <c r="HT11" s="6">
        <v>18</v>
      </c>
      <c r="HU11" s="5">
        <v>0</v>
      </c>
      <c r="HV11" s="6">
        <v>2</v>
      </c>
      <c r="HW11" s="5">
        <v>4</v>
      </c>
      <c r="HX11" s="6">
        <v>1</v>
      </c>
      <c r="HY11" s="5">
        <v>0</v>
      </c>
      <c r="HZ11" s="6">
        <v>5</v>
      </c>
      <c r="IA11" s="5">
        <v>4</v>
      </c>
      <c r="IB11" s="6">
        <v>5</v>
      </c>
      <c r="IC11" s="5">
        <v>0</v>
      </c>
      <c r="ID11" s="6">
        <v>4</v>
      </c>
      <c r="IE11" s="5">
        <v>6</v>
      </c>
      <c r="IF11" s="6">
        <v>5</v>
      </c>
      <c r="IG11" s="5">
        <v>0</v>
      </c>
      <c r="IH11" s="6">
        <v>5</v>
      </c>
      <c r="II11" s="5">
        <v>4</v>
      </c>
      <c r="IJ11" s="6">
        <v>5</v>
      </c>
      <c r="IK11" s="5">
        <v>0</v>
      </c>
      <c r="IL11" s="6">
        <v>4</v>
      </c>
      <c r="IM11" s="5">
        <v>6</v>
      </c>
      <c r="IN11" s="6">
        <v>5</v>
      </c>
      <c r="IO11" s="5">
        <v>0</v>
      </c>
      <c r="IP11" s="6">
        <v>3</v>
      </c>
      <c r="IQ11" s="5">
        <v>5</v>
      </c>
      <c r="IR11" s="6">
        <v>3</v>
      </c>
      <c r="IS11" s="5">
        <v>0</v>
      </c>
      <c r="IT11" s="6">
        <v>2</v>
      </c>
      <c r="IU11" s="5">
        <v>7</v>
      </c>
      <c r="IV11" s="6">
        <v>2</v>
      </c>
      <c r="IW11" s="5">
        <v>0</v>
      </c>
      <c r="IX11" s="6">
        <v>3</v>
      </c>
      <c r="IY11" s="5">
        <v>5</v>
      </c>
      <c r="IZ11" s="6">
        <v>3</v>
      </c>
      <c r="JA11" s="5">
        <v>0</v>
      </c>
      <c r="JB11" s="6">
        <v>2</v>
      </c>
      <c r="JC11" s="5">
        <v>7</v>
      </c>
      <c r="JD11" s="6">
        <v>2</v>
      </c>
      <c r="JE11" s="5">
        <v>0</v>
      </c>
      <c r="JF11" s="6">
        <v>0</v>
      </c>
      <c r="JG11" s="5">
        <v>7</v>
      </c>
      <c r="JH11" s="6">
        <v>0</v>
      </c>
      <c r="JI11" s="5">
        <v>2</v>
      </c>
      <c r="JJ11" s="6">
        <v>0</v>
      </c>
      <c r="JK11" s="5">
        <v>10</v>
      </c>
      <c r="JL11" s="6">
        <v>0</v>
      </c>
      <c r="JM11" s="5">
        <v>3</v>
      </c>
      <c r="JN11" s="6">
        <v>0</v>
      </c>
      <c r="JO11" s="5">
        <v>13</v>
      </c>
      <c r="JP11" s="6">
        <v>0</v>
      </c>
      <c r="JQ11" s="5">
        <v>0</v>
      </c>
      <c r="JR11" s="6">
        <v>0</v>
      </c>
      <c r="JS11" s="5">
        <v>7</v>
      </c>
      <c r="JT11" s="6">
        <v>0</v>
      </c>
      <c r="JU11" s="5">
        <v>1</v>
      </c>
      <c r="JV11" s="6">
        <v>3</v>
      </c>
      <c r="JW11" s="5">
        <v>9</v>
      </c>
      <c r="JX11" s="6">
        <v>3</v>
      </c>
    </row>
    <row r="12" spans="1:284" x14ac:dyDescent="0.25">
      <c r="A12" s="3">
        <v>10</v>
      </c>
      <c r="B12" s="3">
        <v>5</v>
      </c>
      <c r="C12" s="3">
        <v>25</v>
      </c>
      <c r="D12" s="3">
        <v>140</v>
      </c>
      <c r="E12" s="5">
        <v>9</v>
      </c>
      <c r="F12" s="6">
        <v>15</v>
      </c>
      <c r="G12" s="5" t="e">
        <f>NA()</f>
        <v>#N/A</v>
      </c>
      <c r="H12" s="6" t="e">
        <f>NA()</f>
        <v>#N/A</v>
      </c>
      <c r="I12" s="5">
        <v>8</v>
      </c>
      <c r="J12" s="6">
        <v>15</v>
      </c>
      <c r="K12" s="5">
        <v>18</v>
      </c>
      <c r="L12" s="6">
        <v>14</v>
      </c>
      <c r="M12" s="5">
        <v>8</v>
      </c>
      <c r="N12" s="6">
        <v>15</v>
      </c>
      <c r="O12" s="5" t="e">
        <f>NA()</f>
        <v>#N/A</v>
      </c>
      <c r="P12" s="6" t="e">
        <f>NA()</f>
        <v>#N/A</v>
      </c>
      <c r="Q12" s="5">
        <v>7</v>
      </c>
      <c r="R12" s="6">
        <v>15</v>
      </c>
      <c r="S12" s="5" t="e">
        <f>NA()</f>
        <v>#N/A</v>
      </c>
      <c r="T12" s="6" t="e">
        <f>NA()</f>
        <v>#N/A</v>
      </c>
      <c r="U12" s="5">
        <v>6</v>
      </c>
      <c r="V12" s="6">
        <v>15</v>
      </c>
      <c r="W12" s="5">
        <v>16</v>
      </c>
      <c r="X12" s="6">
        <v>14</v>
      </c>
      <c r="Y12" s="5">
        <v>8</v>
      </c>
      <c r="Z12" s="6">
        <v>15</v>
      </c>
      <c r="AA12" s="5">
        <v>18</v>
      </c>
      <c r="AB12" s="6">
        <v>14</v>
      </c>
      <c r="AC12" s="5">
        <v>7</v>
      </c>
      <c r="AD12" s="6">
        <v>6</v>
      </c>
      <c r="AE12" s="5">
        <v>17</v>
      </c>
      <c r="AF12" s="6">
        <v>5</v>
      </c>
      <c r="AG12" s="5">
        <v>11</v>
      </c>
      <c r="AH12" s="6">
        <v>14</v>
      </c>
      <c r="AI12" s="5" t="e">
        <f>NA()</f>
        <v>#N/A</v>
      </c>
      <c r="AJ12" s="6" t="e">
        <f>NA()</f>
        <v>#N/A</v>
      </c>
      <c r="AK12" s="5">
        <v>10</v>
      </c>
      <c r="AL12" s="6">
        <v>14</v>
      </c>
      <c r="AM12" s="5" t="e">
        <f>NA()</f>
        <v>#N/A</v>
      </c>
      <c r="AN12" s="6" t="e">
        <f>NA()</f>
        <v>#N/A</v>
      </c>
      <c r="AO12" s="5">
        <v>10</v>
      </c>
      <c r="AP12" s="6">
        <v>14</v>
      </c>
      <c r="AQ12" s="5" t="e">
        <f>NA()</f>
        <v>#N/A</v>
      </c>
      <c r="AR12" s="6" t="e">
        <f>NA()</f>
        <v>#N/A</v>
      </c>
      <c r="AS12" s="5">
        <v>9</v>
      </c>
      <c r="AT12" s="6">
        <v>14</v>
      </c>
      <c r="AU12" s="5" t="e">
        <f>NA()</f>
        <v>#N/A</v>
      </c>
      <c r="AV12" s="6" t="e">
        <f>NA()</f>
        <v>#N/A</v>
      </c>
      <c r="AW12" s="5">
        <v>8</v>
      </c>
      <c r="AX12" s="6">
        <v>14</v>
      </c>
      <c r="AY12" s="5">
        <v>18</v>
      </c>
      <c r="AZ12" s="6">
        <v>14</v>
      </c>
      <c r="BA12" s="5">
        <v>10</v>
      </c>
      <c r="BB12" s="6">
        <v>14</v>
      </c>
      <c r="BC12" s="5">
        <v>21</v>
      </c>
      <c r="BD12" s="6">
        <v>14</v>
      </c>
      <c r="BE12" s="5">
        <v>7</v>
      </c>
      <c r="BF12" s="6">
        <v>6</v>
      </c>
      <c r="BG12" s="5">
        <v>16</v>
      </c>
      <c r="BH12" s="6">
        <v>6</v>
      </c>
      <c r="BI12" s="5">
        <v>5</v>
      </c>
      <c r="BJ12" s="6">
        <v>7</v>
      </c>
      <c r="BK12" s="5">
        <v>16</v>
      </c>
      <c r="BL12" s="6">
        <v>6</v>
      </c>
      <c r="BM12" s="5">
        <v>5</v>
      </c>
      <c r="BN12" s="6">
        <v>5</v>
      </c>
      <c r="BO12" s="5">
        <v>16</v>
      </c>
      <c r="BP12" s="6">
        <v>4</v>
      </c>
      <c r="BQ12" s="5">
        <v>7</v>
      </c>
      <c r="BR12" s="6">
        <v>14</v>
      </c>
      <c r="BS12" s="5">
        <v>18</v>
      </c>
      <c r="BT12" s="6">
        <v>11</v>
      </c>
      <c r="BU12" s="5">
        <v>7</v>
      </c>
      <c r="BV12" s="6">
        <v>11</v>
      </c>
      <c r="BW12" s="5">
        <v>18</v>
      </c>
      <c r="BX12" s="6">
        <v>8</v>
      </c>
      <c r="BY12" s="5">
        <v>4</v>
      </c>
      <c r="BZ12" s="6">
        <v>5</v>
      </c>
      <c r="CA12" s="5">
        <v>13</v>
      </c>
      <c r="CB12" s="6">
        <v>6</v>
      </c>
      <c r="CC12" s="5">
        <v>5</v>
      </c>
      <c r="CD12" s="6">
        <v>1</v>
      </c>
      <c r="CE12" s="5">
        <v>14</v>
      </c>
      <c r="CF12" s="6">
        <v>2</v>
      </c>
      <c r="CG12" s="5">
        <v>5</v>
      </c>
      <c r="CH12" s="6">
        <v>10</v>
      </c>
      <c r="CI12" s="5">
        <v>16</v>
      </c>
      <c r="CJ12" s="6">
        <v>9</v>
      </c>
      <c r="CK12" s="5">
        <v>6</v>
      </c>
      <c r="CL12" s="6">
        <v>5</v>
      </c>
      <c r="CM12" s="5">
        <v>17</v>
      </c>
      <c r="CN12" s="6">
        <v>3</v>
      </c>
      <c r="CO12" s="5">
        <v>9</v>
      </c>
      <c r="CP12" s="6">
        <v>14</v>
      </c>
      <c r="CQ12" s="5">
        <v>19</v>
      </c>
      <c r="CR12" s="6">
        <v>13</v>
      </c>
      <c r="CS12" s="5">
        <v>8</v>
      </c>
      <c r="CT12" s="6">
        <v>9</v>
      </c>
      <c r="CU12" s="5">
        <v>18</v>
      </c>
      <c r="CV12" s="6">
        <v>8</v>
      </c>
      <c r="CW12" s="5">
        <v>11</v>
      </c>
      <c r="CX12" s="6">
        <v>22</v>
      </c>
      <c r="CY12" s="5">
        <v>22</v>
      </c>
      <c r="CZ12" s="6">
        <v>20</v>
      </c>
      <c r="DA12" s="5">
        <v>10</v>
      </c>
      <c r="DB12" s="6">
        <v>16</v>
      </c>
      <c r="DC12" s="5">
        <v>21</v>
      </c>
      <c r="DD12" s="6">
        <v>15</v>
      </c>
      <c r="DE12" s="5">
        <v>5</v>
      </c>
      <c r="DF12" s="6">
        <v>2</v>
      </c>
      <c r="DG12" s="5">
        <v>15</v>
      </c>
      <c r="DH12" s="6">
        <v>1</v>
      </c>
      <c r="DI12" s="5">
        <v>5</v>
      </c>
      <c r="DJ12" s="6">
        <v>2</v>
      </c>
      <c r="DK12" s="5">
        <v>15</v>
      </c>
      <c r="DL12" s="6">
        <v>1</v>
      </c>
      <c r="DM12" s="5">
        <v>7</v>
      </c>
      <c r="DN12" s="6">
        <v>4</v>
      </c>
      <c r="DO12" s="5">
        <v>17</v>
      </c>
      <c r="DP12" s="6">
        <v>2</v>
      </c>
      <c r="DQ12" s="5">
        <v>7</v>
      </c>
      <c r="DR12" s="6">
        <v>4</v>
      </c>
      <c r="DS12" s="5">
        <v>17</v>
      </c>
      <c r="DT12" s="6">
        <v>3</v>
      </c>
      <c r="DU12" s="5">
        <v>7</v>
      </c>
      <c r="DV12" s="6">
        <v>3</v>
      </c>
      <c r="DW12" s="5">
        <v>17</v>
      </c>
      <c r="DX12" s="6">
        <v>2</v>
      </c>
      <c r="DY12" s="5">
        <v>7</v>
      </c>
      <c r="DZ12" s="6">
        <v>3</v>
      </c>
      <c r="EA12" s="5">
        <v>17</v>
      </c>
      <c r="EB12" s="6">
        <v>2</v>
      </c>
      <c r="EC12" s="5">
        <v>8</v>
      </c>
      <c r="ED12" s="6">
        <v>5</v>
      </c>
      <c r="EE12" s="5">
        <v>19</v>
      </c>
      <c r="EF12" s="6">
        <v>3</v>
      </c>
      <c r="EG12" s="5">
        <v>8</v>
      </c>
      <c r="EH12" s="6">
        <v>5</v>
      </c>
      <c r="EI12" s="5">
        <v>19</v>
      </c>
      <c r="EJ12" s="6">
        <v>4</v>
      </c>
      <c r="EK12" s="5">
        <v>3</v>
      </c>
      <c r="EL12" s="6">
        <v>18</v>
      </c>
      <c r="EM12" s="5">
        <v>13</v>
      </c>
      <c r="EN12" s="6">
        <v>21</v>
      </c>
      <c r="EO12" s="5" t="e">
        <f>NA()</f>
        <v>#N/A</v>
      </c>
      <c r="EP12" s="6" t="e">
        <f>NA()</f>
        <v>#N/A</v>
      </c>
      <c r="EQ12" s="5" t="e">
        <f>NA()</f>
        <v>#N/A</v>
      </c>
      <c r="ER12" s="6" t="e">
        <f>NA()</f>
        <v>#N/A</v>
      </c>
      <c r="ES12" s="5">
        <v>3</v>
      </c>
      <c r="ET12" s="6">
        <v>25</v>
      </c>
      <c r="EU12" s="5">
        <v>13</v>
      </c>
      <c r="EV12" s="6">
        <v>27</v>
      </c>
      <c r="EW12" s="5" t="e">
        <f>NA()</f>
        <v>#N/A</v>
      </c>
      <c r="EX12" s="6" t="e">
        <f>NA()</f>
        <v>#N/A</v>
      </c>
      <c r="EY12" s="5" t="e">
        <f>NA()</f>
        <v>#N/A</v>
      </c>
      <c r="EZ12" s="6" t="e">
        <f>NA()</f>
        <v>#N/A</v>
      </c>
      <c r="FA12" s="5">
        <v>3</v>
      </c>
      <c r="FB12" s="6">
        <v>11</v>
      </c>
      <c r="FC12" s="5">
        <v>13</v>
      </c>
      <c r="FD12" s="6">
        <v>10</v>
      </c>
      <c r="FE12" s="5">
        <v>5</v>
      </c>
      <c r="FF12" s="6">
        <v>7</v>
      </c>
      <c r="FG12" s="5">
        <v>15</v>
      </c>
      <c r="FH12" s="6">
        <v>6</v>
      </c>
      <c r="FI12" s="5">
        <v>3</v>
      </c>
      <c r="FJ12" s="6">
        <v>15</v>
      </c>
      <c r="FK12" s="5">
        <v>13</v>
      </c>
      <c r="FL12" s="6">
        <v>15</v>
      </c>
      <c r="FM12" s="5">
        <v>5</v>
      </c>
      <c r="FN12" s="6">
        <v>13</v>
      </c>
      <c r="FO12" s="5">
        <v>15</v>
      </c>
      <c r="FP12" s="6">
        <v>13</v>
      </c>
      <c r="FQ12" s="5">
        <v>5</v>
      </c>
      <c r="FR12" s="6">
        <v>7</v>
      </c>
      <c r="FS12" s="5">
        <v>14</v>
      </c>
      <c r="FT12" s="6">
        <v>6</v>
      </c>
      <c r="FU12" s="5">
        <v>7</v>
      </c>
      <c r="FV12" s="6">
        <v>3</v>
      </c>
      <c r="FW12" s="5">
        <v>16</v>
      </c>
      <c r="FX12" s="6">
        <v>3</v>
      </c>
      <c r="FY12" s="5">
        <v>5</v>
      </c>
      <c r="FZ12" s="6">
        <v>9</v>
      </c>
      <c r="GA12" s="5">
        <v>14</v>
      </c>
      <c r="GB12" s="6">
        <v>9</v>
      </c>
      <c r="GC12" s="5">
        <v>7</v>
      </c>
      <c r="GD12" s="6">
        <v>7</v>
      </c>
      <c r="GE12" s="5">
        <v>16</v>
      </c>
      <c r="GF12" s="6">
        <v>7</v>
      </c>
      <c r="GG12" s="5">
        <v>5</v>
      </c>
      <c r="GH12" s="6">
        <v>3</v>
      </c>
      <c r="GI12" s="5">
        <v>14</v>
      </c>
      <c r="GJ12" s="6">
        <v>3</v>
      </c>
      <c r="GK12" s="5">
        <v>7</v>
      </c>
      <c r="GL12" s="6">
        <v>2</v>
      </c>
      <c r="GM12" s="5">
        <v>16</v>
      </c>
      <c r="GN12" s="6">
        <v>2</v>
      </c>
      <c r="GO12" s="5">
        <v>5</v>
      </c>
      <c r="GP12" s="6">
        <v>3</v>
      </c>
      <c r="GQ12" s="5">
        <v>14</v>
      </c>
      <c r="GR12" s="6">
        <v>3</v>
      </c>
      <c r="GS12" s="5">
        <v>7</v>
      </c>
      <c r="GT12" s="6">
        <v>2</v>
      </c>
      <c r="GU12" s="5">
        <v>16</v>
      </c>
      <c r="GV12" s="6">
        <v>2</v>
      </c>
      <c r="GW12" s="5">
        <v>5</v>
      </c>
      <c r="GX12" s="6">
        <v>2</v>
      </c>
      <c r="GY12" s="5">
        <v>14</v>
      </c>
      <c r="GZ12" s="6">
        <v>1</v>
      </c>
      <c r="HA12" s="5">
        <v>7</v>
      </c>
      <c r="HB12" s="6">
        <v>1</v>
      </c>
      <c r="HC12" s="5">
        <v>16</v>
      </c>
      <c r="HD12" s="6">
        <v>0</v>
      </c>
      <c r="HE12" s="5">
        <v>5</v>
      </c>
      <c r="HF12" s="6">
        <v>2</v>
      </c>
      <c r="HG12" s="5">
        <v>14</v>
      </c>
      <c r="HH12" s="6">
        <v>1</v>
      </c>
      <c r="HI12" s="5">
        <v>7</v>
      </c>
      <c r="HJ12" s="6">
        <v>1</v>
      </c>
      <c r="HK12" s="5">
        <v>16</v>
      </c>
      <c r="HL12" s="6">
        <v>0</v>
      </c>
      <c r="HM12" s="5">
        <v>5</v>
      </c>
      <c r="HN12" s="6">
        <v>18</v>
      </c>
      <c r="HO12" s="5">
        <v>14</v>
      </c>
      <c r="HP12" s="6">
        <v>18</v>
      </c>
      <c r="HQ12" s="5">
        <v>5</v>
      </c>
      <c r="HR12" s="6">
        <v>25</v>
      </c>
      <c r="HS12" s="5">
        <v>14</v>
      </c>
      <c r="HT12" s="6">
        <v>23</v>
      </c>
      <c r="HU12" s="5">
        <v>4</v>
      </c>
      <c r="HV12" s="6">
        <v>3</v>
      </c>
      <c r="HW12" s="5">
        <v>13</v>
      </c>
      <c r="HX12" s="6">
        <v>1</v>
      </c>
      <c r="HY12" s="5">
        <v>4</v>
      </c>
      <c r="HZ12" s="6">
        <v>9</v>
      </c>
      <c r="IA12" s="5">
        <v>13</v>
      </c>
      <c r="IB12" s="6">
        <v>9</v>
      </c>
      <c r="IC12" s="5">
        <v>5</v>
      </c>
      <c r="ID12" s="6">
        <v>8</v>
      </c>
      <c r="IE12" s="5">
        <v>15</v>
      </c>
      <c r="IF12" s="6">
        <v>9</v>
      </c>
      <c r="IG12" s="5">
        <v>4</v>
      </c>
      <c r="IH12" s="6">
        <v>9</v>
      </c>
      <c r="II12" s="5">
        <v>13</v>
      </c>
      <c r="IJ12" s="6">
        <v>9</v>
      </c>
      <c r="IK12" s="5">
        <v>5</v>
      </c>
      <c r="IL12" s="6">
        <v>8</v>
      </c>
      <c r="IM12" s="5">
        <v>15</v>
      </c>
      <c r="IN12" s="6">
        <v>9</v>
      </c>
      <c r="IO12" s="5">
        <v>5</v>
      </c>
      <c r="IP12" s="6">
        <v>6</v>
      </c>
      <c r="IQ12" s="5">
        <v>14</v>
      </c>
      <c r="IR12" s="6">
        <v>6</v>
      </c>
      <c r="IS12" s="5">
        <v>7</v>
      </c>
      <c r="IT12" s="6">
        <v>4</v>
      </c>
      <c r="IU12" s="5">
        <v>16</v>
      </c>
      <c r="IV12" s="6">
        <v>4</v>
      </c>
      <c r="IW12" s="5">
        <v>5</v>
      </c>
      <c r="IX12" s="6">
        <v>6</v>
      </c>
      <c r="IY12" s="5">
        <v>14</v>
      </c>
      <c r="IZ12" s="6">
        <v>6</v>
      </c>
      <c r="JA12" s="5">
        <v>7</v>
      </c>
      <c r="JB12" s="6">
        <v>4</v>
      </c>
      <c r="JC12" s="5">
        <v>16</v>
      </c>
      <c r="JD12" s="6">
        <v>4</v>
      </c>
      <c r="JE12" s="5">
        <v>7</v>
      </c>
      <c r="JF12" s="6">
        <v>1</v>
      </c>
      <c r="JG12" s="5">
        <v>16</v>
      </c>
      <c r="JH12" s="6">
        <v>0</v>
      </c>
      <c r="JI12" s="5">
        <v>9</v>
      </c>
      <c r="JJ12" s="6">
        <v>0</v>
      </c>
      <c r="JK12" s="5">
        <v>18</v>
      </c>
      <c r="JL12" s="6">
        <v>0</v>
      </c>
      <c r="JM12" s="5">
        <v>10</v>
      </c>
      <c r="JN12" s="6">
        <v>1</v>
      </c>
      <c r="JO12" s="5">
        <v>21</v>
      </c>
      <c r="JP12" s="6">
        <v>0</v>
      </c>
      <c r="JQ12" s="5">
        <v>5</v>
      </c>
      <c r="JR12" s="6">
        <v>1</v>
      </c>
      <c r="JS12" s="5">
        <v>15</v>
      </c>
      <c r="JT12" s="6">
        <v>0</v>
      </c>
      <c r="JU12" s="5">
        <v>7</v>
      </c>
      <c r="JV12" s="6">
        <v>7</v>
      </c>
      <c r="JW12" s="5">
        <v>17</v>
      </c>
      <c r="JX12" s="6">
        <v>6</v>
      </c>
    </row>
    <row r="13" spans="1:284" x14ac:dyDescent="0.25">
      <c r="A13" s="3">
        <v>11</v>
      </c>
      <c r="B13" s="3" t="s">
        <v>109</v>
      </c>
      <c r="C13" s="3">
        <v>35</v>
      </c>
      <c r="D13" s="3">
        <v>150</v>
      </c>
      <c r="E13" s="5">
        <v>4</v>
      </c>
      <c r="F13" s="6">
        <v>17</v>
      </c>
      <c r="G13" s="5" t="e">
        <f>NA()</f>
        <v>#N/A</v>
      </c>
      <c r="H13" s="6" t="e">
        <f>NA()</f>
        <v>#N/A</v>
      </c>
      <c r="I13" s="5">
        <v>4</v>
      </c>
      <c r="J13" s="6">
        <v>17</v>
      </c>
      <c r="K13" s="5">
        <v>12</v>
      </c>
      <c r="L13" s="6">
        <v>16</v>
      </c>
      <c r="M13" s="5">
        <v>4</v>
      </c>
      <c r="N13" s="6">
        <v>17</v>
      </c>
      <c r="O13" s="5" t="e">
        <f>NA()</f>
        <v>#N/A</v>
      </c>
      <c r="P13" s="6" t="e">
        <f>NA()</f>
        <v>#N/A</v>
      </c>
      <c r="Q13" s="5">
        <v>3</v>
      </c>
      <c r="R13" s="6">
        <v>17</v>
      </c>
      <c r="S13" s="5" t="e">
        <f>NA()</f>
        <v>#N/A</v>
      </c>
      <c r="T13" s="6" t="e">
        <f>NA()</f>
        <v>#N/A</v>
      </c>
      <c r="U13" s="5">
        <v>2</v>
      </c>
      <c r="V13" s="6">
        <v>17</v>
      </c>
      <c r="W13" s="5">
        <v>10</v>
      </c>
      <c r="X13" s="6">
        <v>16</v>
      </c>
      <c r="Y13" s="5">
        <v>4</v>
      </c>
      <c r="Z13" s="6">
        <v>17</v>
      </c>
      <c r="AA13" s="5">
        <v>12</v>
      </c>
      <c r="AB13" s="6">
        <v>16</v>
      </c>
      <c r="AC13" s="5">
        <v>3</v>
      </c>
      <c r="AD13" s="6">
        <v>8</v>
      </c>
      <c r="AE13" s="5">
        <v>11</v>
      </c>
      <c r="AF13" s="6">
        <v>7</v>
      </c>
      <c r="AG13" s="5">
        <v>6</v>
      </c>
      <c r="AH13" s="6">
        <v>17</v>
      </c>
      <c r="AI13" s="5" t="e">
        <f>NA()</f>
        <v>#N/A</v>
      </c>
      <c r="AJ13" s="6" t="e">
        <f>NA()</f>
        <v>#N/A</v>
      </c>
      <c r="AK13" s="5">
        <v>5</v>
      </c>
      <c r="AL13" s="6">
        <v>17</v>
      </c>
      <c r="AM13" s="5" t="e">
        <f>NA()</f>
        <v>#N/A</v>
      </c>
      <c r="AN13" s="6" t="e">
        <f>NA()</f>
        <v>#N/A</v>
      </c>
      <c r="AO13" s="5">
        <v>5</v>
      </c>
      <c r="AP13" s="6">
        <v>17</v>
      </c>
      <c r="AQ13" s="5" t="e">
        <f>NA()</f>
        <v>#N/A</v>
      </c>
      <c r="AR13" s="6" t="e">
        <f>NA()</f>
        <v>#N/A</v>
      </c>
      <c r="AS13" s="5">
        <v>4</v>
      </c>
      <c r="AT13" s="6">
        <v>17</v>
      </c>
      <c r="AU13" s="5" t="e">
        <f>NA()</f>
        <v>#N/A</v>
      </c>
      <c r="AV13" s="6" t="e">
        <f>NA()</f>
        <v>#N/A</v>
      </c>
      <c r="AW13" s="5">
        <v>3</v>
      </c>
      <c r="AX13" s="6">
        <v>17</v>
      </c>
      <c r="AY13" s="5">
        <v>12</v>
      </c>
      <c r="AZ13" s="6">
        <v>17</v>
      </c>
      <c r="BA13" s="5">
        <v>5</v>
      </c>
      <c r="BB13" s="6">
        <v>17</v>
      </c>
      <c r="BC13" s="5">
        <v>14</v>
      </c>
      <c r="BD13" s="6">
        <v>17</v>
      </c>
      <c r="BE13" s="5">
        <v>3</v>
      </c>
      <c r="BF13" s="6">
        <v>8</v>
      </c>
      <c r="BG13" s="5">
        <v>10</v>
      </c>
      <c r="BH13" s="6">
        <v>8</v>
      </c>
      <c r="BI13" s="5">
        <v>2</v>
      </c>
      <c r="BJ13" s="6">
        <v>9</v>
      </c>
      <c r="BK13" s="5">
        <v>10</v>
      </c>
      <c r="BL13" s="6">
        <v>7</v>
      </c>
      <c r="BM13" s="5">
        <v>2</v>
      </c>
      <c r="BN13" s="6">
        <v>7</v>
      </c>
      <c r="BO13" s="5">
        <v>10</v>
      </c>
      <c r="BP13" s="6">
        <v>5</v>
      </c>
      <c r="BQ13" s="5">
        <v>3</v>
      </c>
      <c r="BR13" s="6">
        <v>16</v>
      </c>
      <c r="BS13" s="5">
        <v>12</v>
      </c>
      <c r="BT13" s="6">
        <v>13</v>
      </c>
      <c r="BU13" s="5">
        <v>3</v>
      </c>
      <c r="BV13" s="6">
        <v>13</v>
      </c>
      <c r="BW13" s="5">
        <v>12</v>
      </c>
      <c r="BX13" s="6">
        <v>10</v>
      </c>
      <c r="BY13" s="5">
        <v>1</v>
      </c>
      <c r="BZ13" s="6">
        <v>7</v>
      </c>
      <c r="CA13" s="5">
        <v>8</v>
      </c>
      <c r="CB13" s="6">
        <v>8</v>
      </c>
      <c r="CC13" s="5">
        <v>1</v>
      </c>
      <c r="CD13" s="6">
        <v>3</v>
      </c>
      <c r="CE13" s="5">
        <v>9</v>
      </c>
      <c r="CF13" s="6">
        <v>3</v>
      </c>
      <c r="CG13" s="5">
        <v>2</v>
      </c>
      <c r="CH13" s="6">
        <v>15</v>
      </c>
      <c r="CI13" s="5">
        <v>11</v>
      </c>
      <c r="CJ13" s="6">
        <v>13</v>
      </c>
      <c r="CK13" s="5">
        <v>3</v>
      </c>
      <c r="CL13" s="6">
        <v>8</v>
      </c>
      <c r="CM13" s="5">
        <v>12</v>
      </c>
      <c r="CN13" s="6">
        <v>5</v>
      </c>
      <c r="CO13" s="5">
        <v>5</v>
      </c>
      <c r="CP13" s="6">
        <v>16</v>
      </c>
      <c r="CQ13" s="5">
        <v>14</v>
      </c>
      <c r="CR13" s="6">
        <v>14</v>
      </c>
      <c r="CS13" s="5">
        <v>4</v>
      </c>
      <c r="CT13" s="6">
        <v>11</v>
      </c>
      <c r="CU13" s="5">
        <v>13</v>
      </c>
      <c r="CV13" s="6">
        <v>9</v>
      </c>
      <c r="CW13" s="5">
        <v>7</v>
      </c>
      <c r="CX13" s="6">
        <v>23</v>
      </c>
      <c r="CY13" s="5">
        <v>17</v>
      </c>
      <c r="CZ13" s="6">
        <v>22</v>
      </c>
      <c r="DA13" s="5">
        <v>6</v>
      </c>
      <c r="DB13" s="6">
        <v>18</v>
      </c>
      <c r="DC13" s="5">
        <v>16</v>
      </c>
      <c r="DD13" s="6">
        <v>17</v>
      </c>
      <c r="DE13" s="5">
        <v>2</v>
      </c>
      <c r="DF13" s="6">
        <v>2</v>
      </c>
      <c r="DG13" s="5">
        <v>10</v>
      </c>
      <c r="DH13" s="6">
        <v>1</v>
      </c>
      <c r="DI13" s="5">
        <v>2</v>
      </c>
      <c r="DJ13" s="6">
        <v>2</v>
      </c>
      <c r="DK13" s="5">
        <v>10</v>
      </c>
      <c r="DL13" s="6">
        <v>1</v>
      </c>
      <c r="DM13" s="5">
        <v>3</v>
      </c>
      <c r="DN13" s="6">
        <v>6</v>
      </c>
      <c r="DO13" s="5">
        <v>12</v>
      </c>
      <c r="DP13" s="6">
        <v>2</v>
      </c>
      <c r="DQ13" s="5">
        <v>3</v>
      </c>
      <c r="DR13" s="6">
        <v>6</v>
      </c>
      <c r="DS13" s="5">
        <v>12</v>
      </c>
      <c r="DT13" s="6">
        <v>3</v>
      </c>
      <c r="DU13" s="5">
        <v>3</v>
      </c>
      <c r="DV13" s="6">
        <v>4</v>
      </c>
      <c r="DW13" s="5">
        <v>11</v>
      </c>
      <c r="DX13" s="6">
        <v>2</v>
      </c>
      <c r="DY13" s="5">
        <v>3</v>
      </c>
      <c r="DZ13" s="6">
        <v>4</v>
      </c>
      <c r="EA13" s="5">
        <v>11</v>
      </c>
      <c r="EB13" s="6">
        <v>2</v>
      </c>
      <c r="EC13" s="5">
        <v>4</v>
      </c>
      <c r="ED13" s="6">
        <v>8</v>
      </c>
      <c r="EE13" s="5">
        <v>13</v>
      </c>
      <c r="EF13" s="6">
        <v>3</v>
      </c>
      <c r="EG13" s="5">
        <v>4</v>
      </c>
      <c r="EH13" s="6">
        <v>8</v>
      </c>
      <c r="EI13" s="5">
        <v>13</v>
      </c>
      <c r="EJ13" s="6">
        <v>4</v>
      </c>
      <c r="EK13" s="5">
        <v>0</v>
      </c>
      <c r="EL13" s="6">
        <v>21</v>
      </c>
      <c r="EM13" s="5">
        <v>7</v>
      </c>
      <c r="EN13" s="6">
        <v>24</v>
      </c>
      <c r="EO13" s="5" t="e">
        <f>NA()</f>
        <v>#N/A</v>
      </c>
      <c r="EP13" s="6" t="e">
        <f>NA()</f>
        <v>#N/A</v>
      </c>
      <c r="EQ13" s="5" t="e">
        <f>NA()</f>
        <v>#N/A</v>
      </c>
      <c r="ER13" s="6" t="e">
        <f>NA()</f>
        <v>#N/A</v>
      </c>
      <c r="ES13" s="5">
        <v>0</v>
      </c>
      <c r="ET13" s="6">
        <v>27</v>
      </c>
      <c r="EU13" s="5">
        <v>7</v>
      </c>
      <c r="EV13" s="6">
        <v>29</v>
      </c>
      <c r="EW13" s="5" t="e">
        <f>NA()</f>
        <v>#N/A</v>
      </c>
      <c r="EX13" s="6" t="e">
        <f>NA()</f>
        <v>#N/A</v>
      </c>
      <c r="EY13" s="5" t="e">
        <f>NA()</f>
        <v>#N/A</v>
      </c>
      <c r="EZ13" s="6" t="e">
        <f>NA()</f>
        <v>#N/A</v>
      </c>
      <c r="FA13" s="5">
        <v>0</v>
      </c>
      <c r="FB13" s="6">
        <v>14</v>
      </c>
      <c r="FC13" s="5">
        <v>7</v>
      </c>
      <c r="FD13" s="6">
        <v>13</v>
      </c>
      <c r="FE13" s="5">
        <v>2</v>
      </c>
      <c r="FF13" s="6">
        <v>9</v>
      </c>
      <c r="FG13" s="5">
        <v>9</v>
      </c>
      <c r="FH13" s="6">
        <v>8</v>
      </c>
      <c r="FI13" s="5">
        <v>0</v>
      </c>
      <c r="FJ13" s="6">
        <v>18</v>
      </c>
      <c r="FK13" s="5">
        <v>7</v>
      </c>
      <c r="FL13" s="6">
        <v>18</v>
      </c>
      <c r="FM13" s="5">
        <v>2</v>
      </c>
      <c r="FN13" s="6">
        <v>16</v>
      </c>
      <c r="FO13" s="5">
        <v>9</v>
      </c>
      <c r="FP13" s="6">
        <v>16</v>
      </c>
      <c r="FQ13" s="5">
        <v>1</v>
      </c>
      <c r="FR13" s="6">
        <v>9</v>
      </c>
      <c r="FS13" s="5">
        <v>8</v>
      </c>
      <c r="FT13" s="6">
        <v>8</v>
      </c>
      <c r="FU13" s="5">
        <v>3</v>
      </c>
      <c r="FV13" s="6">
        <v>4</v>
      </c>
      <c r="FW13" s="5">
        <v>10</v>
      </c>
      <c r="FX13" s="6">
        <v>4</v>
      </c>
      <c r="FY13" s="5">
        <v>1</v>
      </c>
      <c r="FZ13" s="6">
        <v>11</v>
      </c>
      <c r="GA13" s="5">
        <v>8</v>
      </c>
      <c r="GB13" s="6">
        <v>11</v>
      </c>
      <c r="GC13" s="5">
        <v>3</v>
      </c>
      <c r="GD13" s="6">
        <v>9</v>
      </c>
      <c r="GE13" s="5">
        <v>10</v>
      </c>
      <c r="GF13" s="6">
        <v>9</v>
      </c>
      <c r="GG13" s="5">
        <v>1</v>
      </c>
      <c r="GH13" s="6">
        <v>4</v>
      </c>
      <c r="GI13" s="5">
        <v>8</v>
      </c>
      <c r="GJ13" s="6">
        <v>4</v>
      </c>
      <c r="GK13" s="5">
        <v>3</v>
      </c>
      <c r="GL13" s="6">
        <v>2</v>
      </c>
      <c r="GM13" s="5">
        <v>10</v>
      </c>
      <c r="GN13" s="6">
        <v>2</v>
      </c>
      <c r="GO13" s="5">
        <v>1</v>
      </c>
      <c r="GP13" s="6">
        <v>4</v>
      </c>
      <c r="GQ13" s="5">
        <v>8</v>
      </c>
      <c r="GR13" s="6">
        <v>4</v>
      </c>
      <c r="GS13" s="5">
        <v>3</v>
      </c>
      <c r="GT13" s="6">
        <v>2</v>
      </c>
      <c r="GU13" s="5">
        <v>10</v>
      </c>
      <c r="GV13" s="6">
        <v>2</v>
      </c>
      <c r="GW13" s="5">
        <v>1</v>
      </c>
      <c r="GX13" s="6">
        <v>3</v>
      </c>
      <c r="GY13" s="5">
        <v>8</v>
      </c>
      <c r="GZ13" s="6">
        <v>2</v>
      </c>
      <c r="HA13" s="5">
        <v>3</v>
      </c>
      <c r="HB13" s="6">
        <v>1</v>
      </c>
      <c r="HC13" s="5">
        <v>10</v>
      </c>
      <c r="HD13" s="6">
        <v>1</v>
      </c>
      <c r="HE13" s="5">
        <v>1</v>
      </c>
      <c r="HF13" s="6">
        <v>3</v>
      </c>
      <c r="HG13" s="5">
        <v>8</v>
      </c>
      <c r="HH13" s="6">
        <v>2</v>
      </c>
      <c r="HI13" s="5">
        <v>3</v>
      </c>
      <c r="HJ13" s="6">
        <v>1</v>
      </c>
      <c r="HK13" s="5">
        <v>10</v>
      </c>
      <c r="HL13" s="6">
        <v>1</v>
      </c>
      <c r="HM13" s="5">
        <v>1</v>
      </c>
      <c r="HN13" s="6">
        <v>22</v>
      </c>
      <c r="HO13" s="5">
        <v>9</v>
      </c>
      <c r="HP13" s="6">
        <v>21</v>
      </c>
      <c r="HQ13" s="5">
        <v>1</v>
      </c>
      <c r="HR13" s="6">
        <v>28</v>
      </c>
      <c r="HS13" s="5">
        <v>9</v>
      </c>
      <c r="HT13" s="6">
        <v>25</v>
      </c>
      <c r="HU13" s="5">
        <v>1</v>
      </c>
      <c r="HV13" s="6">
        <v>4</v>
      </c>
      <c r="HW13" s="5">
        <v>7</v>
      </c>
      <c r="HX13" s="6">
        <v>2</v>
      </c>
      <c r="HY13" s="5">
        <v>0</v>
      </c>
      <c r="HZ13" s="6">
        <v>12</v>
      </c>
      <c r="IA13" s="5">
        <v>7</v>
      </c>
      <c r="IB13" s="6">
        <v>11</v>
      </c>
      <c r="IC13" s="5">
        <v>2</v>
      </c>
      <c r="ID13" s="6">
        <v>10</v>
      </c>
      <c r="IE13" s="5">
        <v>9</v>
      </c>
      <c r="IF13" s="6">
        <v>11</v>
      </c>
      <c r="IG13" s="5">
        <v>0</v>
      </c>
      <c r="IH13" s="6">
        <v>12</v>
      </c>
      <c r="II13" s="5">
        <v>7</v>
      </c>
      <c r="IJ13" s="6">
        <v>12</v>
      </c>
      <c r="IK13" s="5">
        <v>2</v>
      </c>
      <c r="IL13" s="6">
        <v>10</v>
      </c>
      <c r="IM13" s="5">
        <v>9</v>
      </c>
      <c r="IN13" s="6">
        <v>12</v>
      </c>
      <c r="IO13" s="5">
        <v>1</v>
      </c>
      <c r="IP13" s="6">
        <v>8</v>
      </c>
      <c r="IQ13" s="5">
        <v>8</v>
      </c>
      <c r="IR13" s="6">
        <v>8</v>
      </c>
      <c r="IS13" s="5">
        <v>3</v>
      </c>
      <c r="IT13" s="6">
        <v>6</v>
      </c>
      <c r="IU13" s="5">
        <v>10</v>
      </c>
      <c r="IV13" s="6">
        <v>6</v>
      </c>
      <c r="IW13" s="5">
        <v>1</v>
      </c>
      <c r="IX13" s="6">
        <v>8</v>
      </c>
      <c r="IY13" s="5">
        <v>8</v>
      </c>
      <c r="IZ13" s="6">
        <v>8</v>
      </c>
      <c r="JA13" s="5">
        <v>3</v>
      </c>
      <c r="JB13" s="6">
        <v>6</v>
      </c>
      <c r="JC13" s="5">
        <v>10</v>
      </c>
      <c r="JD13" s="6">
        <v>6</v>
      </c>
      <c r="JE13" s="5">
        <v>3</v>
      </c>
      <c r="JF13" s="6">
        <v>1</v>
      </c>
      <c r="JG13" s="5">
        <v>11</v>
      </c>
      <c r="JH13" s="6">
        <v>0</v>
      </c>
      <c r="JI13" s="5">
        <v>5</v>
      </c>
      <c r="JJ13" s="6">
        <v>0</v>
      </c>
      <c r="JK13" s="5">
        <v>13</v>
      </c>
      <c r="JL13" s="6">
        <v>0</v>
      </c>
      <c r="JM13" s="5">
        <v>6</v>
      </c>
      <c r="JN13" s="6">
        <v>1</v>
      </c>
      <c r="JO13" s="5">
        <v>16</v>
      </c>
      <c r="JP13" s="6">
        <v>0</v>
      </c>
      <c r="JQ13" s="5">
        <v>2</v>
      </c>
      <c r="JR13" s="6">
        <v>1</v>
      </c>
      <c r="JS13" s="5">
        <v>10</v>
      </c>
      <c r="JT13" s="6">
        <v>0</v>
      </c>
      <c r="JU13" s="5">
        <v>3</v>
      </c>
      <c r="JV13" s="6">
        <v>8</v>
      </c>
      <c r="JW13" s="5">
        <v>12</v>
      </c>
      <c r="JX13" s="6">
        <v>7</v>
      </c>
    </row>
    <row r="14" spans="1:284" x14ac:dyDescent="0.25">
      <c r="A14" s="3">
        <v>12</v>
      </c>
      <c r="B14" s="3">
        <v>6</v>
      </c>
      <c r="C14" s="3">
        <v>60</v>
      </c>
      <c r="D14" s="3">
        <v>170</v>
      </c>
      <c r="E14" s="5">
        <v>1</v>
      </c>
      <c r="F14" s="6">
        <v>23</v>
      </c>
      <c r="G14" s="5" t="e">
        <f>NA()</f>
        <v>#N/A</v>
      </c>
      <c r="H14" s="6" t="e">
        <f>NA()</f>
        <v>#N/A</v>
      </c>
      <c r="I14" s="5">
        <v>1</v>
      </c>
      <c r="J14" s="6">
        <v>23</v>
      </c>
      <c r="K14" s="5">
        <v>4</v>
      </c>
      <c r="L14" s="6">
        <v>23</v>
      </c>
      <c r="M14" s="5">
        <v>1</v>
      </c>
      <c r="N14" s="6">
        <v>23</v>
      </c>
      <c r="O14" s="5" t="e">
        <f>NA()</f>
        <v>#N/A</v>
      </c>
      <c r="P14" s="6" t="e">
        <f>NA()</f>
        <v>#N/A</v>
      </c>
      <c r="Q14" s="5">
        <v>2</v>
      </c>
      <c r="R14" s="6">
        <v>23</v>
      </c>
      <c r="S14" s="5" t="e">
        <f>NA()</f>
        <v>#N/A</v>
      </c>
      <c r="T14" s="6" t="e">
        <f>NA()</f>
        <v>#N/A</v>
      </c>
      <c r="U14" s="5">
        <v>0</v>
      </c>
      <c r="V14" s="6">
        <v>23</v>
      </c>
      <c r="W14" s="5">
        <v>2</v>
      </c>
      <c r="X14" s="6">
        <v>23</v>
      </c>
      <c r="Y14" s="5">
        <v>1</v>
      </c>
      <c r="Z14" s="6">
        <v>23</v>
      </c>
      <c r="AA14" s="5">
        <v>4</v>
      </c>
      <c r="AB14" s="6">
        <v>23</v>
      </c>
      <c r="AC14" s="5">
        <v>1</v>
      </c>
      <c r="AD14" s="6">
        <v>12</v>
      </c>
      <c r="AE14" s="5">
        <v>3</v>
      </c>
      <c r="AF14" s="6">
        <v>12</v>
      </c>
      <c r="AG14" s="5">
        <v>1</v>
      </c>
      <c r="AH14" s="6">
        <v>24</v>
      </c>
      <c r="AI14" s="5" t="e">
        <f>NA()</f>
        <v>#N/A</v>
      </c>
      <c r="AJ14" s="6" t="e">
        <f>NA()</f>
        <v>#N/A</v>
      </c>
      <c r="AK14" s="5">
        <v>1</v>
      </c>
      <c r="AL14" s="6">
        <v>24</v>
      </c>
      <c r="AM14" s="5" t="e">
        <f>NA()</f>
        <v>#N/A</v>
      </c>
      <c r="AN14" s="6" t="e">
        <f>NA()</f>
        <v>#N/A</v>
      </c>
      <c r="AO14" s="5">
        <v>1</v>
      </c>
      <c r="AP14" s="6">
        <v>24</v>
      </c>
      <c r="AQ14" s="5" t="e">
        <f>NA()</f>
        <v>#N/A</v>
      </c>
      <c r="AR14" s="6" t="e">
        <f>NA()</f>
        <v>#N/A</v>
      </c>
      <c r="AS14" s="5">
        <v>2</v>
      </c>
      <c r="AT14" s="6">
        <v>24</v>
      </c>
      <c r="AU14" s="5" t="e">
        <f>NA()</f>
        <v>#N/A</v>
      </c>
      <c r="AV14" s="6" t="e">
        <f>NA()</f>
        <v>#N/A</v>
      </c>
      <c r="AW14" s="5">
        <v>0</v>
      </c>
      <c r="AX14" s="6">
        <v>24</v>
      </c>
      <c r="AY14" s="5">
        <v>4</v>
      </c>
      <c r="AZ14" s="6">
        <v>24</v>
      </c>
      <c r="BA14" s="5">
        <v>1</v>
      </c>
      <c r="BB14" s="6">
        <v>24</v>
      </c>
      <c r="BC14" s="5">
        <v>5</v>
      </c>
      <c r="BD14" s="6">
        <v>24</v>
      </c>
      <c r="BE14" s="5">
        <v>0</v>
      </c>
      <c r="BF14" s="6">
        <v>14</v>
      </c>
      <c r="BG14" s="5">
        <v>2</v>
      </c>
      <c r="BH14" s="6">
        <v>14</v>
      </c>
      <c r="BI14" s="5">
        <v>1</v>
      </c>
      <c r="BJ14" s="6">
        <v>12</v>
      </c>
      <c r="BK14" s="5">
        <v>5</v>
      </c>
      <c r="BL14" s="6">
        <v>9</v>
      </c>
      <c r="BM14" s="5">
        <v>1</v>
      </c>
      <c r="BN14" s="6">
        <v>10</v>
      </c>
      <c r="BO14" s="5">
        <v>5</v>
      </c>
      <c r="BP14" s="6">
        <v>7</v>
      </c>
      <c r="BQ14" s="5">
        <v>2</v>
      </c>
      <c r="BR14" s="6">
        <v>20</v>
      </c>
      <c r="BS14" s="5">
        <v>7</v>
      </c>
      <c r="BT14" s="6">
        <v>17</v>
      </c>
      <c r="BU14" s="5">
        <v>2</v>
      </c>
      <c r="BV14" s="6">
        <v>18</v>
      </c>
      <c r="BW14" s="5">
        <v>7</v>
      </c>
      <c r="BX14" s="6">
        <v>15</v>
      </c>
      <c r="BY14" s="5">
        <v>0</v>
      </c>
      <c r="BZ14" s="6">
        <v>13</v>
      </c>
      <c r="CA14" s="5">
        <v>3</v>
      </c>
      <c r="CB14" s="6">
        <v>14</v>
      </c>
      <c r="CC14" s="5">
        <v>0</v>
      </c>
      <c r="CD14" s="6">
        <v>7</v>
      </c>
      <c r="CE14" s="5">
        <v>4</v>
      </c>
      <c r="CF14" s="6">
        <v>7</v>
      </c>
      <c r="CG14" s="5">
        <v>1</v>
      </c>
      <c r="CH14" s="6">
        <v>23</v>
      </c>
      <c r="CI14" s="5">
        <v>6</v>
      </c>
      <c r="CJ14" s="6">
        <v>22</v>
      </c>
      <c r="CK14" s="5">
        <v>1</v>
      </c>
      <c r="CL14" s="6">
        <v>14</v>
      </c>
      <c r="CM14" s="5">
        <v>7</v>
      </c>
      <c r="CN14" s="6">
        <v>13</v>
      </c>
      <c r="CO14" s="5">
        <v>3</v>
      </c>
      <c r="CP14" s="6">
        <v>18</v>
      </c>
      <c r="CQ14" s="5">
        <v>8</v>
      </c>
      <c r="CR14" s="6">
        <v>16</v>
      </c>
      <c r="CS14" s="5">
        <v>2</v>
      </c>
      <c r="CT14" s="6">
        <v>13</v>
      </c>
      <c r="CU14" s="5">
        <v>7</v>
      </c>
      <c r="CV14" s="6">
        <v>11</v>
      </c>
      <c r="CW14" s="5">
        <v>4</v>
      </c>
      <c r="CX14" s="6">
        <v>27</v>
      </c>
      <c r="CY14" s="5">
        <v>12</v>
      </c>
      <c r="CZ14" s="6">
        <v>25</v>
      </c>
      <c r="DA14" s="5">
        <v>3</v>
      </c>
      <c r="DB14" s="6">
        <v>22</v>
      </c>
      <c r="DC14" s="5">
        <v>11</v>
      </c>
      <c r="DD14" s="6">
        <v>20</v>
      </c>
      <c r="DE14" s="5">
        <v>0</v>
      </c>
      <c r="DF14" s="6">
        <v>3</v>
      </c>
      <c r="DG14" s="5">
        <v>5</v>
      </c>
      <c r="DH14" s="6">
        <v>2</v>
      </c>
      <c r="DI14" s="5">
        <v>0</v>
      </c>
      <c r="DJ14" s="6">
        <v>3</v>
      </c>
      <c r="DK14" s="5">
        <v>5</v>
      </c>
      <c r="DL14" s="6">
        <v>2</v>
      </c>
      <c r="DM14" s="5">
        <v>1</v>
      </c>
      <c r="DN14" s="6">
        <v>9</v>
      </c>
      <c r="DO14" s="5">
        <v>7</v>
      </c>
      <c r="DP14" s="6">
        <v>5</v>
      </c>
      <c r="DQ14" s="5">
        <v>1</v>
      </c>
      <c r="DR14" s="6">
        <v>9</v>
      </c>
      <c r="DS14" s="5">
        <v>7</v>
      </c>
      <c r="DT14" s="6">
        <v>5</v>
      </c>
      <c r="DU14" s="5">
        <v>1</v>
      </c>
      <c r="DV14" s="6">
        <v>5</v>
      </c>
      <c r="DW14" s="5">
        <v>6</v>
      </c>
      <c r="DX14" s="6">
        <v>3</v>
      </c>
      <c r="DY14" s="5">
        <v>1</v>
      </c>
      <c r="DZ14" s="6">
        <v>5</v>
      </c>
      <c r="EA14" s="5">
        <v>6</v>
      </c>
      <c r="EB14" s="6">
        <v>3</v>
      </c>
      <c r="EC14" s="5">
        <v>2</v>
      </c>
      <c r="ED14" s="6">
        <v>11</v>
      </c>
      <c r="EE14" s="5">
        <v>8</v>
      </c>
      <c r="EF14" s="6">
        <v>6</v>
      </c>
      <c r="EG14" s="5">
        <v>2</v>
      </c>
      <c r="EH14" s="6">
        <v>11</v>
      </c>
      <c r="EI14" s="5">
        <v>8</v>
      </c>
      <c r="EJ14" s="6">
        <v>6</v>
      </c>
      <c r="EK14" s="5">
        <v>0</v>
      </c>
      <c r="EL14" s="6">
        <v>27</v>
      </c>
      <c r="EM14" s="5">
        <v>0</v>
      </c>
      <c r="EN14" s="6">
        <v>29</v>
      </c>
      <c r="EO14" s="5" t="e">
        <f>NA()</f>
        <v>#N/A</v>
      </c>
      <c r="EP14" s="6" t="e">
        <f>NA()</f>
        <v>#N/A</v>
      </c>
      <c r="EQ14" s="5" t="e">
        <f>NA()</f>
        <v>#N/A</v>
      </c>
      <c r="ER14" s="6" t="e">
        <f>NA()</f>
        <v>#N/A</v>
      </c>
      <c r="ES14" s="5">
        <v>0</v>
      </c>
      <c r="ET14" s="6">
        <v>30</v>
      </c>
      <c r="EU14" s="5">
        <v>0</v>
      </c>
      <c r="EV14" s="6">
        <v>31</v>
      </c>
      <c r="EW14" s="5" t="e">
        <f>NA()</f>
        <v>#N/A</v>
      </c>
      <c r="EX14" s="6" t="e">
        <f>NA()</f>
        <v>#N/A</v>
      </c>
      <c r="EY14" s="5" t="e">
        <f>NA()</f>
        <v>#N/A</v>
      </c>
      <c r="EZ14" s="6" t="e">
        <f>NA()</f>
        <v>#N/A</v>
      </c>
      <c r="FA14" s="5">
        <v>0</v>
      </c>
      <c r="FB14" s="6">
        <v>20</v>
      </c>
      <c r="FC14" s="5">
        <v>0</v>
      </c>
      <c r="FD14" s="6">
        <v>18</v>
      </c>
      <c r="FE14" s="5">
        <v>0</v>
      </c>
      <c r="FF14" s="6">
        <v>14</v>
      </c>
      <c r="FG14" s="5">
        <v>2</v>
      </c>
      <c r="FH14" s="6">
        <v>14</v>
      </c>
      <c r="FI14" s="5">
        <v>0</v>
      </c>
      <c r="FJ14" s="6">
        <v>24</v>
      </c>
      <c r="FK14" s="5">
        <v>0</v>
      </c>
      <c r="FL14" s="6">
        <v>25</v>
      </c>
      <c r="FM14" s="5">
        <v>0</v>
      </c>
      <c r="FN14" s="6">
        <v>22</v>
      </c>
      <c r="FO14" s="5">
        <v>2</v>
      </c>
      <c r="FP14" s="6">
        <v>22</v>
      </c>
      <c r="FQ14" s="5">
        <v>0</v>
      </c>
      <c r="FR14" s="6">
        <v>14</v>
      </c>
      <c r="FS14" s="5">
        <v>1</v>
      </c>
      <c r="FT14" s="6">
        <v>14</v>
      </c>
      <c r="FU14" s="5">
        <v>0</v>
      </c>
      <c r="FV14" s="6">
        <v>8</v>
      </c>
      <c r="FW14" s="5">
        <v>2</v>
      </c>
      <c r="FX14" s="6">
        <v>7</v>
      </c>
      <c r="FY14" s="5">
        <v>0</v>
      </c>
      <c r="FZ14" s="6">
        <v>17</v>
      </c>
      <c r="GA14" s="5">
        <v>1</v>
      </c>
      <c r="GB14" s="6">
        <v>18</v>
      </c>
      <c r="GC14" s="5">
        <v>0</v>
      </c>
      <c r="GD14" s="6">
        <v>14</v>
      </c>
      <c r="GE14" s="5">
        <v>2</v>
      </c>
      <c r="GF14" s="6">
        <v>14</v>
      </c>
      <c r="GG14" s="5">
        <v>0</v>
      </c>
      <c r="GH14" s="6">
        <v>7</v>
      </c>
      <c r="GI14" s="5">
        <v>1</v>
      </c>
      <c r="GJ14" s="6">
        <v>8</v>
      </c>
      <c r="GK14" s="5">
        <v>0</v>
      </c>
      <c r="GL14" s="6">
        <v>4</v>
      </c>
      <c r="GM14" s="5">
        <v>2</v>
      </c>
      <c r="GN14" s="6">
        <v>4</v>
      </c>
      <c r="GO14" s="5">
        <v>0</v>
      </c>
      <c r="GP14" s="6">
        <v>7</v>
      </c>
      <c r="GQ14" s="5">
        <v>1</v>
      </c>
      <c r="GR14" s="6">
        <v>8</v>
      </c>
      <c r="GS14" s="5">
        <v>0</v>
      </c>
      <c r="GT14" s="6">
        <v>4</v>
      </c>
      <c r="GU14" s="5">
        <v>2</v>
      </c>
      <c r="GV14" s="6">
        <v>4</v>
      </c>
      <c r="GW14" s="5">
        <v>0</v>
      </c>
      <c r="GX14" s="6">
        <v>5</v>
      </c>
      <c r="GY14" s="5">
        <v>1</v>
      </c>
      <c r="GZ14" s="6">
        <v>3</v>
      </c>
      <c r="HA14" s="5">
        <v>0</v>
      </c>
      <c r="HB14" s="6">
        <v>2</v>
      </c>
      <c r="HC14" s="5">
        <v>2</v>
      </c>
      <c r="HD14" s="6">
        <v>1</v>
      </c>
      <c r="HE14" s="5">
        <v>0</v>
      </c>
      <c r="HF14" s="6">
        <v>6</v>
      </c>
      <c r="HG14" s="5">
        <v>1</v>
      </c>
      <c r="HH14" s="6">
        <v>3</v>
      </c>
      <c r="HI14" s="5">
        <v>0</v>
      </c>
      <c r="HJ14" s="6">
        <v>2</v>
      </c>
      <c r="HK14" s="5">
        <v>2</v>
      </c>
      <c r="HL14" s="6">
        <v>1</v>
      </c>
      <c r="HM14" s="5">
        <v>0</v>
      </c>
      <c r="HN14" s="6">
        <v>29</v>
      </c>
      <c r="HO14" s="5">
        <v>4</v>
      </c>
      <c r="HP14" s="6">
        <v>28</v>
      </c>
      <c r="HQ14" s="5">
        <v>0</v>
      </c>
      <c r="HR14" s="6">
        <v>32</v>
      </c>
      <c r="HS14" s="5">
        <v>4</v>
      </c>
      <c r="HT14" s="6">
        <v>30</v>
      </c>
      <c r="HU14" s="5">
        <v>0</v>
      </c>
      <c r="HV14" s="6">
        <v>8</v>
      </c>
      <c r="HW14" s="5">
        <v>1</v>
      </c>
      <c r="HX14" s="6">
        <v>4</v>
      </c>
      <c r="HY14" s="5">
        <v>0</v>
      </c>
      <c r="HZ14" s="6">
        <v>17</v>
      </c>
      <c r="IA14" s="5">
        <v>0</v>
      </c>
      <c r="IB14" s="6">
        <v>16</v>
      </c>
      <c r="IC14" s="5">
        <v>0</v>
      </c>
      <c r="ID14" s="6">
        <v>15</v>
      </c>
      <c r="IE14" s="5">
        <v>2</v>
      </c>
      <c r="IF14" s="6">
        <v>16</v>
      </c>
      <c r="IG14" s="5">
        <v>0</v>
      </c>
      <c r="IH14" s="6">
        <v>17</v>
      </c>
      <c r="II14" s="5">
        <v>0</v>
      </c>
      <c r="IJ14" s="6">
        <v>16</v>
      </c>
      <c r="IK14" s="5">
        <v>0</v>
      </c>
      <c r="IL14" s="6">
        <v>15</v>
      </c>
      <c r="IM14" s="5">
        <v>2</v>
      </c>
      <c r="IN14" s="6">
        <v>16</v>
      </c>
      <c r="IO14" s="5">
        <v>0</v>
      </c>
      <c r="IP14" s="6">
        <v>12</v>
      </c>
      <c r="IQ14" s="5">
        <v>1</v>
      </c>
      <c r="IR14" s="6">
        <v>13</v>
      </c>
      <c r="IS14" s="5">
        <v>0</v>
      </c>
      <c r="IT14" s="6">
        <v>9</v>
      </c>
      <c r="IU14" s="5">
        <v>2</v>
      </c>
      <c r="IV14" s="6">
        <v>10</v>
      </c>
      <c r="IW14" s="5">
        <v>0</v>
      </c>
      <c r="IX14" s="6">
        <v>12</v>
      </c>
      <c r="IY14" s="5">
        <v>1</v>
      </c>
      <c r="IZ14" s="6">
        <v>14</v>
      </c>
      <c r="JA14" s="5">
        <v>0</v>
      </c>
      <c r="JB14" s="6">
        <v>9</v>
      </c>
      <c r="JC14" s="5">
        <v>2</v>
      </c>
      <c r="JD14" s="6">
        <v>10</v>
      </c>
      <c r="JE14" s="5">
        <v>0</v>
      </c>
      <c r="JF14" s="6">
        <v>2</v>
      </c>
      <c r="JG14" s="5">
        <v>2</v>
      </c>
      <c r="JH14" s="6">
        <v>1</v>
      </c>
      <c r="JI14" s="5">
        <v>2</v>
      </c>
      <c r="JJ14" s="6">
        <v>0</v>
      </c>
      <c r="JK14" s="5">
        <v>8</v>
      </c>
      <c r="JL14" s="6">
        <v>0</v>
      </c>
      <c r="JM14" s="5">
        <v>3</v>
      </c>
      <c r="JN14" s="6">
        <v>1</v>
      </c>
      <c r="JO14" s="5">
        <v>11</v>
      </c>
      <c r="JP14" s="6">
        <v>0</v>
      </c>
      <c r="JQ14" s="5">
        <v>0</v>
      </c>
      <c r="JR14" s="6">
        <v>2</v>
      </c>
      <c r="JS14" s="5">
        <v>5</v>
      </c>
      <c r="JT14" s="6">
        <v>1</v>
      </c>
      <c r="JU14" s="5">
        <v>1</v>
      </c>
      <c r="JV14" s="6">
        <v>10</v>
      </c>
      <c r="JW14" s="5">
        <v>7</v>
      </c>
      <c r="JX14" s="6">
        <v>8</v>
      </c>
    </row>
    <row r="15" spans="1:284" x14ac:dyDescent="0.25">
      <c r="A15" s="3">
        <v>13</v>
      </c>
      <c r="B15" s="3">
        <v>7</v>
      </c>
      <c r="C15" s="3">
        <v>100</v>
      </c>
      <c r="D15" s="3">
        <v>200</v>
      </c>
      <c r="E15" s="5" t="e">
        <f>NA()</f>
        <v>#N/A</v>
      </c>
      <c r="F15" s="6" t="e">
        <f>NA()</f>
        <v>#N/A</v>
      </c>
      <c r="G15" s="5" t="e">
        <f>NA()</f>
        <v>#N/A</v>
      </c>
      <c r="H15" s="6" t="e">
        <f>NA()</f>
        <v>#N/A</v>
      </c>
      <c r="I15" s="5" t="e">
        <f>NA()</f>
        <v>#N/A</v>
      </c>
      <c r="J15" s="6" t="e">
        <f>NA()</f>
        <v>#N/A</v>
      </c>
      <c r="K15" s="5">
        <v>1</v>
      </c>
      <c r="L15" s="6">
        <v>29</v>
      </c>
      <c r="M15" s="5" t="e">
        <f>NA()</f>
        <v>#N/A</v>
      </c>
      <c r="N15" s="6" t="e">
        <f>NA()</f>
        <v>#N/A</v>
      </c>
      <c r="O15" s="5" t="e">
        <f>NA()</f>
        <v>#N/A</v>
      </c>
      <c r="P15" s="6" t="e">
        <f>NA()</f>
        <v>#N/A</v>
      </c>
      <c r="Q15" s="5" t="e">
        <f>NA()</f>
        <v>#N/A</v>
      </c>
      <c r="R15" s="6" t="e">
        <f>NA()</f>
        <v>#N/A</v>
      </c>
      <c r="S15" s="5" t="e">
        <f>NA()</f>
        <v>#N/A</v>
      </c>
      <c r="T15" s="6" t="e">
        <f>NA()</f>
        <v>#N/A</v>
      </c>
      <c r="U15" s="5">
        <v>0</v>
      </c>
      <c r="V15" s="6">
        <v>31</v>
      </c>
      <c r="W15" s="5">
        <v>0</v>
      </c>
      <c r="X15" s="6">
        <v>29</v>
      </c>
      <c r="Y15" s="5">
        <v>1</v>
      </c>
      <c r="Z15" s="6">
        <v>31</v>
      </c>
      <c r="AA15" s="5">
        <v>1</v>
      </c>
      <c r="AB15" s="6">
        <v>29</v>
      </c>
      <c r="AC15" s="5">
        <v>1</v>
      </c>
      <c r="AD15" s="6">
        <v>20</v>
      </c>
      <c r="AE15" s="5">
        <v>1</v>
      </c>
      <c r="AF15" s="6">
        <v>18</v>
      </c>
      <c r="AG15" s="5" t="e">
        <f>NA()</f>
        <v>#N/A</v>
      </c>
      <c r="AH15" s="6" t="e">
        <f>NA()</f>
        <v>#N/A</v>
      </c>
      <c r="AI15" s="5" t="e">
        <f>NA()</f>
        <v>#N/A</v>
      </c>
      <c r="AJ15" s="6" t="e">
        <f>NA()</f>
        <v>#N/A</v>
      </c>
      <c r="AK15" s="5" t="e">
        <f>NA()</f>
        <v>#N/A</v>
      </c>
      <c r="AL15" s="6" t="e">
        <f>NA()</f>
        <v>#N/A</v>
      </c>
      <c r="AM15" s="5" t="e">
        <f>NA()</f>
        <v>#N/A</v>
      </c>
      <c r="AN15" s="6" t="e">
        <f>NA()</f>
        <v>#N/A</v>
      </c>
      <c r="AO15" s="5" t="e">
        <f>NA()</f>
        <v>#N/A</v>
      </c>
      <c r="AP15" s="6" t="e">
        <f>NA()</f>
        <v>#N/A</v>
      </c>
      <c r="AQ15" s="5" t="e">
        <f>NA()</f>
        <v>#N/A</v>
      </c>
      <c r="AR15" s="6" t="e">
        <f>NA()</f>
        <v>#N/A</v>
      </c>
      <c r="AS15" s="5" t="e">
        <f>NA()</f>
        <v>#N/A</v>
      </c>
      <c r="AT15" s="6" t="e">
        <f>NA()</f>
        <v>#N/A</v>
      </c>
      <c r="AU15" s="5" t="e">
        <f>NA()</f>
        <v>#N/A</v>
      </c>
      <c r="AV15" s="6" t="e">
        <f>NA()</f>
        <v>#N/A</v>
      </c>
      <c r="AW15" s="5">
        <v>0</v>
      </c>
      <c r="AX15" s="6">
        <v>33</v>
      </c>
      <c r="AY15" s="5">
        <v>2</v>
      </c>
      <c r="AZ15" s="6">
        <v>34</v>
      </c>
      <c r="BA15" s="5">
        <v>1</v>
      </c>
      <c r="BB15" s="6">
        <v>33</v>
      </c>
      <c r="BC15" s="5">
        <v>2</v>
      </c>
      <c r="BD15" s="6">
        <v>34</v>
      </c>
      <c r="BE15" s="5">
        <v>0</v>
      </c>
      <c r="BF15" s="6">
        <v>22</v>
      </c>
      <c r="BG15" s="5">
        <v>0</v>
      </c>
      <c r="BH15" s="6">
        <v>21</v>
      </c>
      <c r="BI15" s="5">
        <v>1</v>
      </c>
      <c r="BJ15" s="6">
        <v>15</v>
      </c>
      <c r="BK15" s="5">
        <v>3</v>
      </c>
      <c r="BL15" s="6">
        <v>12</v>
      </c>
      <c r="BM15" s="5">
        <v>1</v>
      </c>
      <c r="BN15" s="6">
        <v>14</v>
      </c>
      <c r="BO15" s="5">
        <v>3</v>
      </c>
      <c r="BP15" s="6">
        <v>11</v>
      </c>
      <c r="BQ15" s="5">
        <v>2</v>
      </c>
      <c r="BR15" s="6">
        <v>24</v>
      </c>
      <c r="BS15" s="5">
        <v>5</v>
      </c>
      <c r="BT15" s="6">
        <v>21</v>
      </c>
      <c r="BU15" s="5">
        <v>2</v>
      </c>
      <c r="BV15" s="6">
        <v>23</v>
      </c>
      <c r="BW15" s="5">
        <v>5</v>
      </c>
      <c r="BX15" s="6">
        <v>20</v>
      </c>
      <c r="BY15" s="5">
        <v>0</v>
      </c>
      <c r="BZ15" s="6">
        <v>20</v>
      </c>
      <c r="CA15" s="5">
        <v>2</v>
      </c>
      <c r="CB15" s="6">
        <v>21</v>
      </c>
      <c r="CC15" s="5">
        <v>0</v>
      </c>
      <c r="CD15" s="6">
        <v>15</v>
      </c>
      <c r="CE15" s="5">
        <v>2</v>
      </c>
      <c r="CF15" s="6">
        <v>15</v>
      </c>
      <c r="CG15" s="5">
        <v>1</v>
      </c>
      <c r="CH15" s="6">
        <v>32</v>
      </c>
      <c r="CI15" s="5">
        <v>4</v>
      </c>
      <c r="CJ15" s="6">
        <v>31</v>
      </c>
      <c r="CK15" s="5">
        <v>1</v>
      </c>
      <c r="CL15" s="6">
        <v>25</v>
      </c>
      <c r="CM15" s="5">
        <v>4</v>
      </c>
      <c r="CN15" s="6">
        <v>25</v>
      </c>
      <c r="CO15" s="5">
        <v>3</v>
      </c>
      <c r="CP15" s="6">
        <v>21</v>
      </c>
      <c r="CQ15" s="5">
        <v>5</v>
      </c>
      <c r="CR15" s="6">
        <v>19</v>
      </c>
      <c r="CS15" s="5">
        <v>2</v>
      </c>
      <c r="CT15" s="6">
        <v>17</v>
      </c>
      <c r="CU15" s="5">
        <v>4</v>
      </c>
      <c r="CV15" s="6">
        <v>15</v>
      </c>
      <c r="CW15" s="5">
        <v>4</v>
      </c>
      <c r="CX15" s="6">
        <v>30</v>
      </c>
      <c r="CY15" s="5">
        <v>7</v>
      </c>
      <c r="CZ15" s="6">
        <v>28</v>
      </c>
      <c r="DA15" s="5">
        <v>3</v>
      </c>
      <c r="DB15" s="6">
        <v>27</v>
      </c>
      <c r="DC15" s="5">
        <v>6</v>
      </c>
      <c r="DD15" s="6">
        <v>24</v>
      </c>
      <c r="DE15" s="5">
        <v>0</v>
      </c>
      <c r="DF15" s="6">
        <v>9</v>
      </c>
      <c r="DG15" s="5">
        <v>2</v>
      </c>
      <c r="DH15" s="6">
        <v>8</v>
      </c>
      <c r="DI15" s="5">
        <v>0</v>
      </c>
      <c r="DJ15" s="6">
        <v>6</v>
      </c>
      <c r="DK15" s="5">
        <v>2</v>
      </c>
      <c r="DL15" s="6">
        <v>4</v>
      </c>
      <c r="DM15" s="5">
        <v>1</v>
      </c>
      <c r="DN15" s="6">
        <v>15</v>
      </c>
      <c r="DO15" s="5">
        <v>4</v>
      </c>
      <c r="DP15" s="6">
        <v>14</v>
      </c>
      <c r="DQ15" s="5">
        <v>1</v>
      </c>
      <c r="DR15" s="6">
        <v>14</v>
      </c>
      <c r="DS15" s="5">
        <v>4</v>
      </c>
      <c r="DT15" s="6">
        <v>9</v>
      </c>
      <c r="DU15" s="5">
        <v>1</v>
      </c>
      <c r="DV15" s="6">
        <v>11</v>
      </c>
      <c r="DW15" s="5">
        <v>3</v>
      </c>
      <c r="DX15" s="6">
        <v>9</v>
      </c>
      <c r="DY15" s="5">
        <v>1</v>
      </c>
      <c r="DZ15" s="6">
        <v>9</v>
      </c>
      <c r="EA15" s="5">
        <v>3</v>
      </c>
      <c r="EB15" s="6">
        <v>6</v>
      </c>
      <c r="EC15" s="5">
        <v>2</v>
      </c>
      <c r="ED15" s="6">
        <v>17</v>
      </c>
      <c r="EE15" s="5">
        <v>5</v>
      </c>
      <c r="EF15" s="6">
        <v>15</v>
      </c>
      <c r="EG15" s="5">
        <v>2</v>
      </c>
      <c r="EH15" s="6">
        <v>17</v>
      </c>
      <c r="EI15" s="5">
        <v>5</v>
      </c>
      <c r="EJ15" s="6">
        <v>11</v>
      </c>
      <c r="EK15" s="5">
        <v>0</v>
      </c>
      <c r="EL15" s="6">
        <v>30</v>
      </c>
      <c r="EM15" s="5">
        <v>0</v>
      </c>
      <c r="EN15" s="6">
        <v>32</v>
      </c>
      <c r="EO15" s="5" t="e">
        <f>NA()</f>
        <v>#N/A</v>
      </c>
      <c r="EP15" s="6" t="e">
        <f>NA()</f>
        <v>#N/A</v>
      </c>
      <c r="EQ15" s="5" t="e">
        <f>NA()</f>
        <v>#N/A</v>
      </c>
      <c r="ER15" s="6" t="e">
        <f>NA()</f>
        <v>#N/A</v>
      </c>
      <c r="ES15" s="5">
        <v>0</v>
      </c>
      <c r="ET15" s="6">
        <v>31</v>
      </c>
      <c r="EU15" s="5">
        <v>0</v>
      </c>
      <c r="EV15" s="6">
        <v>32</v>
      </c>
      <c r="EW15" s="5" t="e">
        <f>NA()</f>
        <v>#N/A</v>
      </c>
      <c r="EX15" s="6" t="e">
        <f>NA()</f>
        <v>#N/A</v>
      </c>
      <c r="EY15" s="5" t="e">
        <f>NA()</f>
        <v>#N/A</v>
      </c>
      <c r="EZ15" s="6" t="e">
        <f>NA()</f>
        <v>#N/A</v>
      </c>
      <c r="FA15" s="5">
        <v>0</v>
      </c>
      <c r="FB15" s="6">
        <v>25</v>
      </c>
      <c r="FC15" s="5">
        <v>0</v>
      </c>
      <c r="FD15" s="6">
        <v>25</v>
      </c>
      <c r="FE15" s="5">
        <v>0</v>
      </c>
      <c r="FF15" s="6">
        <v>22</v>
      </c>
      <c r="FG15" s="5">
        <v>0</v>
      </c>
      <c r="FH15" s="6">
        <v>21</v>
      </c>
      <c r="FI15" s="5">
        <v>0</v>
      </c>
      <c r="FJ15" s="6">
        <v>28</v>
      </c>
      <c r="FK15" s="5">
        <v>0</v>
      </c>
      <c r="FL15" s="6">
        <v>28</v>
      </c>
      <c r="FM15" s="5">
        <v>0</v>
      </c>
      <c r="FN15" s="6">
        <v>25</v>
      </c>
      <c r="FO15" s="5">
        <v>0</v>
      </c>
      <c r="FP15" s="6">
        <v>26</v>
      </c>
      <c r="FQ15" s="5">
        <v>0</v>
      </c>
      <c r="FR15" s="6">
        <v>21</v>
      </c>
      <c r="FS15" s="5">
        <v>0</v>
      </c>
      <c r="FT15" s="6">
        <v>21</v>
      </c>
      <c r="FU15" s="5">
        <v>0</v>
      </c>
      <c r="FV15" s="6">
        <v>15</v>
      </c>
      <c r="FW15" s="5">
        <v>0</v>
      </c>
      <c r="FX15" s="6">
        <v>15</v>
      </c>
      <c r="FY15" s="5">
        <v>0</v>
      </c>
      <c r="FZ15" s="6">
        <v>24</v>
      </c>
      <c r="GA15" s="5">
        <v>0</v>
      </c>
      <c r="GB15" s="6">
        <v>24</v>
      </c>
      <c r="GC15" s="5">
        <v>0</v>
      </c>
      <c r="GD15" s="6">
        <v>21</v>
      </c>
      <c r="GE15" s="5">
        <v>0</v>
      </c>
      <c r="GF15" s="6">
        <v>19</v>
      </c>
      <c r="GG15" s="5">
        <v>0</v>
      </c>
      <c r="GH15" s="6">
        <v>13</v>
      </c>
      <c r="GI15" s="5">
        <v>0</v>
      </c>
      <c r="GJ15" s="6">
        <v>15</v>
      </c>
      <c r="GK15" s="5">
        <v>0</v>
      </c>
      <c r="GL15" s="6">
        <v>9</v>
      </c>
      <c r="GM15" s="5">
        <v>0</v>
      </c>
      <c r="GN15" s="6">
        <v>10</v>
      </c>
      <c r="GO15" s="5">
        <v>0</v>
      </c>
      <c r="GP15" s="6">
        <v>13</v>
      </c>
      <c r="GQ15" s="5">
        <v>0</v>
      </c>
      <c r="GR15" s="6">
        <v>15</v>
      </c>
      <c r="GS15" s="5">
        <v>0</v>
      </c>
      <c r="GT15" s="6">
        <v>9</v>
      </c>
      <c r="GU15" s="5">
        <v>0</v>
      </c>
      <c r="GV15" s="6">
        <v>10</v>
      </c>
      <c r="GW15" s="5">
        <v>0</v>
      </c>
      <c r="GX15" s="6">
        <v>12</v>
      </c>
      <c r="GY15" s="5">
        <v>0</v>
      </c>
      <c r="GZ15" s="6">
        <v>9</v>
      </c>
      <c r="HA15" s="5">
        <v>0</v>
      </c>
      <c r="HB15" s="6">
        <v>5</v>
      </c>
      <c r="HC15" s="5">
        <v>0</v>
      </c>
      <c r="HD15" s="6">
        <v>4</v>
      </c>
      <c r="HE15" s="5">
        <v>0</v>
      </c>
      <c r="HF15" s="6">
        <v>12</v>
      </c>
      <c r="HG15" s="5">
        <v>0</v>
      </c>
      <c r="HH15" s="6">
        <v>9</v>
      </c>
      <c r="HI15" s="5">
        <v>0</v>
      </c>
      <c r="HJ15" s="6">
        <v>5</v>
      </c>
      <c r="HK15" s="5">
        <v>0</v>
      </c>
      <c r="HL15" s="6">
        <v>4</v>
      </c>
      <c r="HM15" s="5">
        <v>0</v>
      </c>
      <c r="HN15" s="6">
        <v>33</v>
      </c>
      <c r="HO15" s="5">
        <v>1</v>
      </c>
      <c r="HP15" s="6">
        <v>32</v>
      </c>
      <c r="HQ15" s="5">
        <v>0</v>
      </c>
      <c r="HR15" s="6">
        <v>34</v>
      </c>
      <c r="HS15" s="5">
        <v>1</v>
      </c>
      <c r="HT15" s="6">
        <v>32</v>
      </c>
      <c r="HU15" s="5">
        <v>0</v>
      </c>
      <c r="HV15" s="6">
        <v>15</v>
      </c>
      <c r="HW15" s="5">
        <v>0</v>
      </c>
      <c r="HX15" s="6">
        <v>10</v>
      </c>
      <c r="HY15" s="5">
        <v>0</v>
      </c>
      <c r="HZ15" s="6">
        <v>22</v>
      </c>
      <c r="IA15" s="5">
        <v>0</v>
      </c>
      <c r="IB15" s="6">
        <v>21</v>
      </c>
      <c r="IC15" s="5">
        <v>0</v>
      </c>
      <c r="ID15" s="6">
        <v>20</v>
      </c>
      <c r="IE15" s="5">
        <v>0</v>
      </c>
      <c r="IF15" s="6">
        <v>21</v>
      </c>
      <c r="IG15" s="5">
        <v>0</v>
      </c>
      <c r="IH15" s="6">
        <v>23</v>
      </c>
      <c r="II15" s="5">
        <v>0</v>
      </c>
      <c r="IJ15" s="6">
        <v>23</v>
      </c>
      <c r="IK15" s="5">
        <v>0</v>
      </c>
      <c r="IL15" s="6">
        <v>21</v>
      </c>
      <c r="IM15" s="5">
        <v>0</v>
      </c>
      <c r="IN15" s="6">
        <v>23</v>
      </c>
      <c r="IO15" s="5">
        <v>0</v>
      </c>
      <c r="IP15" s="6">
        <v>18</v>
      </c>
      <c r="IQ15" s="5">
        <v>0</v>
      </c>
      <c r="IR15" s="6">
        <v>19</v>
      </c>
      <c r="IS15" s="5">
        <v>0</v>
      </c>
      <c r="IT15" s="6">
        <v>15</v>
      </c>
      <c r="IU15" s="5">
        <v>0</v>
      </c>
      <c r="IV15" s="6">
        <v>15</v>
      </c>
      <c r="IW15" s="5">
        <v>0</v>
      </c>
      <c r="IX15" s="6">
        <v>18</v>
      </c>
      <c r="IY15" s="5">
        <v>0</v>
      </c>
      <c r="IZ15" s="6">
        <v>20</v>
      </c>
      <c r="JA15" s="5">
        <v>0</v>
      </c>
      <c r="JB15" s="6">
        <v>15</v>
      </c>
      <c r="JC15" s="5">
        <v>0</v>
      </c>
      <c r="JD15" s="6">
        <v>15</v>
      </c>
      <c r="JE15" s="5">
        <v>0</v>
      </c>
      <c r="JF15" s="6">
        <v>5</v>
      </c>
      <c r="JG15" s="5">
        <v>0</v>
      </c>
      <c r="JH15" s="6">
        <v>3</v>
      </c>
      <c r="JI15" s="5">
        <v>2</v>
      </c>
      <c r="JJ15" s="6">
        <v>0</v>
      </c>
      <c r="JK15" s="5">
        <v>5</v>
      </c>
      <c r="JL15" s="6">
        <v>0</v>
      </c>
      <c r="JM15" s="5">
        <v>3</v>
      </c>
      <c r="JN15" s="6">
        <v>1</v>
      </c>
      <c r="JO15" s="5">
        <v>6</v>
      </c>
      <c r="JP15" s="6">
        <v>1</v>
      </c>
      <c r="JQ15" s="5">
        <v>0</v>
      </c>
      <c r="JR15" s="6">
        <v>4</v>
      </c>
      <c r="JS15" s="5">
        <v>2</v>
      </c>
      <c r="JT15" s="6">
        <v>2</v>
      </c>
      <c r="JU15" s="5">
        <v>1</v>
      </c>
      <c r="JV15" s="6">
        <v>12</v>
      </c>
      <c r="JW15" s="5">
        <v>4</v>
      </c>
      <c r="JX15" s="6">
        <v>9</v>
      </c>
    </row>
    <row r="16" spans="1:284" x14ac:dyDescent="0.25">
      <c r="A16" s="3">
        <v>14</v>
      </c>
      <c r="B16" s="3" t="s">
        <v>110</v>
      </c>
      <c r="C16" s="3">
        <v>160</v>
      </c>
      <c r="D16" s="3">
        <v>260</v>
      </c>
      <c r="E16" s="5" t="e">
        <f>NA()</f>
        <v>#N/A</v>
      </c>
      <c r="F16" s="6" t="e">
        <f>NA()</f>
        <v>#N/A</v>
      </c>
      <c r="G16" s="5" t="e">
        <f>NA()</f>
        <v>#N/A</v>
      </c>
      <c r="H16" s="6" t="e">
        <f>NA()</f>
        <v>#N/A</v>
      </c>
      <c r="I16" s="5" t="e">
        <f>NA()</f>
        <v>#N/A</v>
      </c>
      <c r="J16" s="6" t="e">
        <f>NA()</f>
        <v>#N/A</v>
      </c>
      <c r="K16" s="5" t="e">
        <f>NA()</f>
        <v>#N/A</v>
      </c>
      <c r="L16" s="6" t="e">
        <f>NA()</f>
        <v>#N/A</v>
      </c>
      <c r="M16" s="5" t="e">
        <f>NA()</f>
        <v>#N/A</v>
      </c>
      <c r="N16" s="6" t="e">
        <f>NA()</f>
        <v>#N/A</v>
      </c>
      <c r="O16" s="5" t="e">
        <f>NA()</f>
        <v>#N/A</v>
      </c>
      <c r="P16" s="6" t="e">
        <f>NA()</f>
        <v>#N/A</v>
      </c>
      <c r="Q16" s="5" t="e">
        <f>NA()</f>
        <v>#N/A</v>
      </c>
      <c r="R16" s="6" t="e">
        <f>NA()</f>
        <v>#N/A</v>
      </c>
      <c r="S16" s="5" t="e">
        <f>NA()</f>
        <v>#N/A</v>
      </c>
      <c r="T16" s="6" t="e">
        <f>NA()</f>
        <v>#N/A</v>
      </c>
      <c r="U16" s="5" t="e">
        <f>NA()</f>
        <v>#N/A</v>
      </c>
      <c r="V16" s="6" t="e">
        <f>NA()</f>
        <v>#N/A</v>
      </c>
      <c r="W16" s="5" t="e">
        <f>NA()</f>
        <v>#N/A</v>
      </c>
      <c r="X16" s="6" t="e">
        <f>NA()</f>
        <v>#N/A</v>
      </c>
      <c r="Y16" s="5" t="e">
        <f>NA()</f>
        <v>#N/A</v>
      </c>
      <c r="Z16" s="6" t="e">
        <f>NA()</f>
        <v>#N/A</v>
      </c>
      <c r="AA16" s="5" t="e">
        <f>NA()</f>
        <v>#N/A</v>
      </c>
      <c r="AB16" s="6" t="e">
        <f>NA()</f>
        <v>#N/A</v>
      </c>
      <c r="AC16" s="5" t="e">
        <f>NA()</f>
        <v>#N/A</v>
      </c>
      <c r="AD16" s="6" t="e">
        <f>NA()</f>
        <v>#N/A</v>
      </c>
      <c r="AE16" s="5" t="e">
        <f>NA()</f>
        <v>#N/A</v>
      </c>
      <c r="AF16" s="6" t="e">
        <f>NA()</f>
        <v>#N/A</v>
      </c>
      <c r="AG16" s="5" t="e">
        <f>NA()</f>
        <v>#N/A</v>
      </c>
      <c r="AH16" s="6" t="e">
        <f>NA()</f>
        <v>#N/A</v>
      </c>
      <c r="AI16" s="5" t="e">
        <f>NA()</f>
        <v>#N/A</v>
      </c>
      <c r="AJ16" s="6" t="e">
        <f>NA()</f>
        <v>#N/A</v>
      </c>
      <c r="AK16" s="5" t="e">
        <f>NA()</f>
        <v>#N/A</v>
      </c>
      <c r="AL16" s="6" t="e">
        <f>NA()</f>
        <v>#N/A</v>
      </c>
      <c r="AM16" s="5" t="e">
        <f>NA()</f>
        <v>#N/A</v>
      </c>
      <c r="AN16" s="6" t="e">
        <f>NA()</f>
        <v>#N/A</v>
      </c>
      <c r="AO16" s="5" t="e">
        <f>NA()</f>
        <v>#N/A</v>
      </c>
      <c r="AP16" s="6" t="e">
        <f>NA()</f>
        <v>#N/A</v>
      </c>
      <c r="AQ16" s="5" t="e">
        <f>NA()</f>
        <v>#N/A</v>
      </c>
      <c r="AR16" s="6" t="e">
        <f>NA()</f>
        <v>#N/A</v>
      </c>
      <c r="AS16" s="5" t="e">
        <f>NA()</f>
        <v>#N/A</v>
      </c>
      <c r="AT16" s="6" t="e">
        <f>NA()</f>
        <v>#N/A</v>
      </c>
      <c r="AU16" s="5" t="e">
        <f>NA()</f>
        <v>#N/A</v>
      </c>
      <c r="AV16" s="6" t="e">
        <f>NA()</f>
        <v>#N/A</v>
      </c>
      <c r="AW16" s="5" t="e">
        <f>NA()</f>
        <v>#N/A</v>
      </c>
      <c r="AX16" s="6" t="e">
        <f>NA()</f>
        <v>#N/A</v>
      </c>
      <c r="AY16" s="5" t="e">
        <f>NA()</f>
        <v>#N/A</v>
      </c>
      <c r="AZ16" s="6" t="e">
        <f>NA()</f>
        <v>#N/A</v>
      </c>
      <c r="BA16" s="5" t="e">
        <f>NA()</f>
        <v>#N/A</v>
      </c>
      <c r="BB16" s="6" t="e">
        <f>NA()</f>
        <v>#N/A</v>
      </c>
      <c r="BC16" s="5" t="e">
        <f>NA()</f>
        <v>#N/A</v>
      </c>
      <c r="BD16" s="6" t="e">
        <f>NA()</f>
        <v>#N/A</v>
      </c>
      <c r="BE16" s="5" t="e">
        <f>NA()</f>
        <v>#N/A</v>
      </c>
      <c r="BF16" s="6" t="e">
        <f>NA()</f>
        <v>#N/A</v>
      </c>
      <c r="BG16" s="5" t="e">
        <f>NA()</f>
        <v>#N/A</v>
      </c>
      <c r="BH16" s="6" t="e">
        <f>NA()</f>
        <v>#N/A</v>
      </c>
      <c r="BI16" s="5">
        <v>1</v>
      </c>
      <c r="BJ16" s="6">
        <v>20</v>
      </c>
      <c r="BK16" s="5">
        <v>3</v>
      </c>
      <c r="BL16" s="6">
        <v>18</v>
      </c>
      <c r="BM16" s="5">
        <v>1</v>
      </c>
      <c r="BN16" s="6">
        <v>20</v>
      </c>
      <c r="BO16" s="5">
        <v>3</v>
      </c>
      <c r="BP16" s="6">
        <v>16</v>
      </c>
      <c r="BQ16" s="5">
        <v>2</v>
      </c>
      <c r="BR16" s="6">
        <v>29</v>
      </c>
      <c r="BS16" s="5">
        <v>5</v>
      </c>
      <c r="BT16" s="6">
        <v>26</v>
      </c>
      <c r="BU16" s="5">
        <v>2</v>
      </c>
      <c r="BV16" s="6">
        <v>29</v>
      </c>
      <c r="BW16" s="5">
        <v>5</v>
      </c>
      <c r="BX16" s="6">
        <v>26</v>
      </c>
      <c r="BY16" s="5">
        <v>0</v>
      </c>
      <c r="BZ16" s="6">
        <v>23</v>
      </c>
      <c r="CA16" s="5">
        <v>2</v>
      </c>
      <c r="CB16" s="6">
        <v>24</v>
      </c>
      <c r="CC16" s="5">
        <v>0</v>
      </c>
      <c r="CD16" s="6">
        <v>23</v>
      </c>
      <c r="CE16" s="5">
        <v>2</v>
      </c>
      <c r="CF16" s="6">
        <v>23</v>
      </c>
      <c r="CG16" s="5">
        <v>1</v>
      </c>
      <c r="CH16" s="6">
        <v>36</v>
      </c>
      <c r="CI16" s="5">
        <v>4</v>
      </c>
      <c r="CJ16" s="6">
        <v>35</v>
      </c>
      <c r="CK16" s="5">
        <v>1</v>
      </c>
      <c r="CL16" s="6">
        <v>36</v>
      </c>
      <c r="CM16" s="5">
        <v>4</v>
      </c>
      <c r="CN16" s="6">
        <v>34</v>
      </c>
      <c r="CO16" s="5">
        <v>3</v>
      </c>
      <c r="CP16" s="6">
        <v>25</v>
      </c>
      <c r="CQ16" s="5">
        <v>5</v>
      </c>
      <c r="CR16" s="6">
        <v>22</v>
      </c>
      <c r="CS16" s="5">
        <v>2</v>
      </c>
      <c r="CT16" s="6">
        <v>23</v>
      </c>
      <c r="CU16" s="5">
        <v>4</v>
      </c>
      <c r="CV16" s="6">
        <v>20</v>
      </c>
      <c r="CW16" s="5">
        <v>4</v>
      </c>
      <c r="CX16" s="6">
        <v>34</v>
      </c>
      <c r="CY16" s="5">
        <v>7</v>
      </c>
      <c r="CZ16" s="6">
        <v>32</v>
      </c>
      <c r="DA16" s="5">
        <v>3</v>
      </c>
      <c r="DB16" s="6">
        <v>32</v>
      </c>
      <c r="DC16" s="5">
        <v>6</v>
      </c>
      <c r="DD16" s="6">
        <v>30</v>
      </c>
      <c r="DE16" s="5">
        <v>0</v>
      </c>
      <c r="DF16" s="6">
        <v>21</v>
      </c>
      <c r="DG16" s="5">
        <v>2</v>
      </c>
      <c r="DH16" s="6">
        <v>21</v>
      </c>
      <c r="DI16" s="5">
        <v>0</v>
      </c>
      <c r="DJ16" s="6">
        <v>12</v>
      </c>
      <c r="DK16" s="5">
        <v>2</v>
      </c>
      <c r="DL16" s="6">
        <v>9</v>
      </c>
      <c r="DM16" s="5">
        <v>1</v>
      </c>
      <c r="DN16" s="6">
        <v>33</v>
      </c>
      <c r="DO16" s="5">
        <v>4</v>
      </c>
      <c r="DP16" s="6">
        <v>31</v>
      </c>
      <c r="DQ16" s="5">
        <v>1</v>
      </c>
      <c r="DR16" s="6">
        <v>22</v>
      </c>
      <c r="DS16" s="5">
        <v>4</v>
      </c>
      <c r="DT16" s="6">
        <v>22</v>
      </c>
      <c r="DU16" s="5">
        <v>1</v>
      </c>
      <c r="DV16" s="6">
        <v>26</v>
      </c>
      <c r="DW16" s="5">
        <v>3</v>
      </c>
      <c r="DX16" s="6">
        <v>23</v>
      </c>
      <c r="DY16" s="5">
        <v>1</v>
      </c>
      <c r="DZ16" s="6">
        <v>16</v>
      </c>
      <c r="EA16" s="5">
        <v>3</v>
      </c>
      <c r="EB16" s="6">
        <v>13</v>
      </c>
      <c r="EC16" s="5">
        <v>2</v>
      </c>
      <c r="ED16" s="6">
        <v>33</v>
      </c>
      <c r="EE16" s="5">
        <v>5</v>
      </c>
      <c r="EF16" s="6">
        <v>33</v>
      </c>
      <c r="EG16" s="5">
        <v>2</v>
      </c>
      <c r="EH16" s="6">
        <v>26</v>
      </c>
      <c r="EI16" s="5">
        <v>5</v>
      </c>
      <c r="EJ16" s="6">
        <v>26</v>
      </c>
      <c r="EK16" s="5">
        <v>0</v>
      </c>
      <c r="EL16" s="6">
        <v>31</v>
      </c>
      <c r="EM16" s="5">
        <v>0</v>
      </c>
      <c r="EN16" s="6">
        <v>32</v>
      </c>
      <c r="EO16" s="5" t="e">
        <f>NA()</f>
        <v>#N/A</v>
      </c>
      <c r="EP16" s="6" t="e">
        <f>NA()</f>
        <v>#N/A</v>
      </c>
      <c r="EQ16" s="5" t="e">
        <f>NA()</f>
        <v>#N/A</v>
      </c>
      <c r="ER16" s="6" t="e">
        <f>NA()</f>
        <v>#N/A</v>
      </c>
      <c r="ES16" s="5">
        <v>0</v>
      </c>
      <c r="ET16" s="6">
        <v>31</v>
      </c>
      <c r="EU16" s="5">
        <v>0</v>
      </c>
      <c r="EV16" s="6">
        <v>32</v>
      </c>
      <c r="EW16" s="5" t="e">
        <f>NA()</f>
        <v>#N/A</v>
      </c>
      <c r="EX16" s="6" t="e">
        <f>NA()</f>
        <v>#N/A</v>
      </c>
      <c r="EY16" s="5" t="e">
        <f>NA()</f>
        <v>#N/A</v>
      </c>
      <c r="EZ16" s="6" t="e">
        <f>NA()</f>
        <v>#N/A</v>
      </c>
      <c r="FA16" s="5">
        <v>0</v>
      </c>
      <c r="FB16" s="6">
        <v>29</v>
      </c>
      <c r="FC16" s="5">
        <v>0</v>
      </c>
      <c r="FD16" s="6">
        <v>29</v>
      </c>
      <c r="FE16" s="5">
        <v>0</v>
      </c>
      <c r="FF16" s="6">
        <v>26</v>
      </c>
      <c r="FG16" s="5">
        <v>0</v>
      </c>
      <c r="FH16" s="6">
        <v>27</v>
      </c>
      <c r="FI16" s="5">
        <v>0</v>
      </c>
      <c r="FJ16" s="6">
        <v>29</v>
      </c>
      <c r="FK16" s="5">
        <v>0</v>
      </c>
      <c r="FL16" s="6">
        <v>29</v>
      </c>
      <c r="FM16" s="5">
        <v>0</v>
      </c>
      <c r="FN16" s="6">
        <v>26</v>
      </c>
      <c r="FO16" s="5">
        <v>0</v>
      </c>
      <c r="FP16" s="6">
        <v>27</v>
      </c>
      <c r="FQ16" s="5">
        <v>0</v>
      </c>
      <c r="FR16" s="6">
        <v>26</v>
      </c>
      <c r="FS16" s="5">
        <v>0</v>
      </c>
      <c r="FT16" s="6">
        <v>26</v>
      </c>
      <c r="FU16" s="5">
        <v>0</v>
      </c>
      <c r="FV16" s="6">
        <v>23</v>
      </c>
      <c r="FW16" s="5">
        <v>0</v>
      </c>
      <c r="FX16" s="6">
        <v>23</v>
      </c>
      <c r="FY16" s="5">
        <v>0</v>
      </c>
      <c r="FZ16" s="6">
        <v>26</v>
      </c>
      <c r="GA16" s="5">
        <v>0</v>
      </c>
      <c r="GB16" s="6">
        <v>26</v>
      </c>
      <c r="GC16" s="5">
        <v>0</v>
      </c>
      <c r="GD16" s="6">
        <v>23</v>
      </c>
      <c r="GE16" s="5">
        <v>0</v>
      </c>
      <c r="GF16" s="6">
        <v>23</v>
      </c>
      <c r="GG16" s="5">
        <v>0</v>
      </c>
      <c r="GH16" s="6">
        <v>20</v>
      </c>
      <c r="GI16" s="5">
        <v>0</v>
      </c>
      <c r="GJ16" s="6">
        <v>22</v>
      </c>
      <c r="GK16" s="5">
        <v>0</v>
      </c>
      <c r="GL16" s="6">
        <v>16</v>
      </c>
      <c r="GM16" s="5">
        <v>0</v>
      </c>
      <c r="GN16" s="6">
        <v>17</v>
      </c>
      <c r="GO16" s="5">
        <v>0</v>
      </c>
      <c r="GP16" s="6">
        <v>20</v>
      </c>
      <c r="GQ16" s="5">
        <v>0</v>
      </c>
      <c r="GR16" s="6">
        <v>22</v>
      </c>
      <c r="GS16" s="5">
        <v>0</v>
      </c>
      <c r="GT16" s="6">
        <v>16</v>
      </c>
      <c r="GU16" s="5">
        <v>0</v>
      </c>
      <c r="GV16" s="6">
        <v>17</v>
      </c>
      <c r="GW16" s="5">
        <v>0</v>
      </c>
      <c r="GX16" s="6">
        <v>19</v>
      </c>
      <c r="GY16" s="5">
        <v>0</v>
      </c>
      <c r="GZ16" s="6">
        <v>17</v>
      </c>
      <c r="HA16" s="5">
        <v>0</v>
      </c>
      <c r="HB16" s="6">
        <v>13</v>
      </c>
      <c r="HC16" s="5">
        <v>0</v>
      </c>
      <c r="HD16" s="6">
        <v>11</v>
      </c>
      <c r="HE16" s="5">
        <v>0</v>
      </c>
      <c r="HF16" s="6">
        <v>19</v>
      </c>
      <c r="HG16" s="5">
        <v>0</v>
      </c>
      <c r="HH16" s="6">
        <v>17</v>
      </c>
      <c r="HI16" s="5">
        <v>0</v>
      </c>
      <c r="HJ16" s="6">
        <v>14</v>
      </c>
      <c r="HK16" s="5">
        <v>0</v>
      </c>
      <c r="HL16" s="6">
        <v>11</v>
      </c>
      <c r="HM16" s="5">
        <v>0</v>
      </c>
      <c r="HN16" s="6">
        <v>36</v>
      </c>
      <c r="HO16" s="5">
        <v>1</v>
      </c>
      <c r="HP16" s="6">
        <v>33</v>
      </c>
      <c r="HQ16" s="5">
        <v>0</v>
      </c>
      <c r="HR16" s="6">
        <v>36</v>
      </c>
      <c r="HS16" s="5">
        <v>1</v>
      </c>
      <c r="HT16" s="6">
        <v>33</v>
      </c>
      <c r="HU16" s="5">
        <v>0</v>
      </c>
      <c r="HV16" s="6">
        <v>26</v>
      </c>
      <c r="HW16" s="5">
        <v>0</v>
      </c>
      <c r="HX16" s="6">
        <v>23</v>
      </c>
      <c r="HY16" s="5">
        <v>0</v>
      </c>
      <c r="HZ16" s="6">
        <v>27</v>
      </c>
      <c r="IA16" s="5">
        <v>0</v>
      </c>
      <c r="IB16" s="6">
        <v>26</v>
      </c>
      <c r="IC16" s="5">
        <v>0</v>
      </c>
      <c r="ID16" s="6">
        <v>25</v>
      </c>
      <c r="IE16" s="5">
        <v>0</v>
      </c>
      <c r="IF16" s="6">
        <v>26</v>
      </c>
      <c r="IG16" s="5">
        <v>0</v>
      </c>
      <c r="IH16" s="6">
        <v>28</v>
      </c>
      <c r="II16" s="5">
        <v>0</v>
      </c>
      <c r="IJ16" s="6">
        <v>26</v>
      </c>
      <c r="IK16" s="5">
        <v>0</v>
      </c>
      <c r="IL16" s="6">
        <v>25</v>
      </c>
      <c r="IM16" s="5">
        <v>0</v>
      </c>
      <c r="IN16" s="6">
        <v>26</v>
      </c>
      <c r="IO16" s="5">
        <v>0</v>
      </c>
      <c r="IP16" s="6">
        <v>24</v>
      </c>
      <c r="IQ16" s="5">
        <v>0</v>
      </c>
      <c r="IR16" s="6">
        <v>25</v>
      </c>
      <c r="IS16" s="5">
        <v>0</v>
      </c>
      <c r="IT16" s="6">
        <v>21</v>
      </c>
      <c r="IU16" s="5">
        <v>0</v>
      </c>
      <c r="IV16" s="6">
        <v>21</v>
      </c>
      <c r="IW16" s="5">
        <v>0</v>
      </c>
      <c r="IX16" s="6">
        <v>24</v>
      </c>
      <c r="IY16" s="5">
        <v>0</v>
      </c>
      <c r="IZ16" s="6">
        <v>25</v>
      </c>
      <c r="JA16" s="5">
        <v>0</v>
      </c>
      <c r="JB16" s="6">
        <v>21</v>
      </c>
      <c r="JC16" s="5">
        <v>0</v>
      </c>
      <c r="JD16" s="6">
        <v>21</v>
      </c>
      <c r="JE16" s="5">
        <v>0</v>
      </c>
      <c r="JF16" s="6">
        <v>13</v>
      </c>
      <c r="JG16" s="5">
        <v>0</v>
      </c>
      <c r="JH16" s="6">
        <v>9</v>
      </c>
      <c r="JI16" s="5">
        <v>2</v>
      </c>
      <c r="JJ16" s="6">
        <v>1</v>
      </c>
      <c r="JK16" s="5">
        <v>5</v>
      </c>
      <c r="JL16" s="6">
        <v>0</v>
      </c>
      <c r="JM16" s="5">
        <v>3</v>
      </c>
      <c r="JN16" s="6">
        <v>4</v>
      </c>
      <c r="JO16" s="5">
        <v>6</v>
      </c>
      <c r="JP16" s="6">
        <v>3</v>
      </c>
      <c r="JQ16" s="5">
        <v>0</v>
      </c>
      <c r="JR16" s="6">
        <v>12</v>
      </c>
      <c r="JS16" s="5">
        <v>2</v>
      </c>
      <c r="JT16" s="6">
        <v>8</v>
      </c>
      <c r="JU16" s="5">
        <v>1</v>
      </c>
      <c r="JV16" s="6">
        <v>15</v>
      </c>
      <c r="JW16" s="5">
        <v>4</v>
      </c>
      <c r="JX16" s="6">
        <v>13</v>
      </c>
    </row>
    <row r="19" spans="5:12" x14ac:dyDescent="0.25">
      <c r="E19" s="51" t="s">
        <v>119</v>
      </c>
      <c r="F19" s="38"/>
      <c r="G19" s="38"/>
      <c r="H19" s="38"/>
      <c r="I19" s="37"/>
      <c r="J19" s="37"/>
      <c r="K19" s="37"/>
      <c r="L19" s="37"/>
    </row>
    <row r="20" spans="5:12" x14ac:dyDescent="0.25">
      <c r="E20" s="52" t="s">
        <v>120</v>
      </c>
      <c r="F20" s="40"/>
      <c r="G20" s="40"/>
      <c r="H20" s="40"/>
      <c r="I20" s="41"/>
      <c r="J20" s="41"/>
      <c r="K20" s="41"/>
      <c r="L20" s="41"/>
    </row>
    <row r="21" spans="5:12" x14ac:dyDescent="0.25">
      <c r="E21" s="53" t="s">
        <v>121</v>
      </c>
      <c r="F21" s="42"/>
      <c r="G21" s="42"/>
      <c r="H21" s="42"/>
      <c r="I21" s="43"/>
      <c r="J21" s="43"/>
      <c r="K21" s="43"/>
      <c r="L21" s="43"/>
    </row>
    <row r="22" spans="5:12" x14ac:dyDescent="0.25">
      <c r="E22" s="44" t="s">
        <v>116</v>
      </c>
      <c r="F22" s="45"/>
      <c r="G22" s="45"/>
      <c r="H22" s="45"/>
      <c r="I22" s="30"/>
      <c r="J22" s="30"/>
      <c r="K22" s="30"/>
      <c r="L22" s="30"/>
    </row>
    <row r="23" spans="5:12" x14ac:dyDescent="0.25">
      <c r="E23" s="46" t="s">
        <v>117</v>
      </c>
      <c r="F23" s="47"/>
      <c r="G23" s="47"/>
      <c r="H23" s="47"/>
      <c r="I23" s="29"/>
      <c r="J23" s="29"/>
      <c r="K23" s="29"/>
      <c r="L23" s="29"/>
    </row>
    <row r="24" spans="5:12" x14ac:dyDescent="0.25">
      <c r="E24" s="48" t="s">
        <v>118</v>
      </c>
      <c r="F24" s="49"/>
      <c r="G24" s="49"/>
      <c r="H24" s="49"/>
      <c r="I24" s="50"/>
      <c r="J24" s="50"/>
      <c r="K24" s="50"/>
      <c r="L24" s="50"/>
    </row>
    <row r="25" spans="5:12" x14ac:dyDescent="0.25">
      <c r="E25" s="91" t="s">
        <v>127</v>
      </c>
      <c r="F25" s="90"/>
      <c r="G25" s="90"/>
      <c r="H25" s="90"/>
      <c r="I25" s="92"/>
      <c r="J25" s="92"/>
      <c r="K25" s="92"/>
      <c r="L25" s="92"/>
    </row>
    <row r="26" spans="5:12" x14ac:dyDescent="0.25">
      <c r="E26" s="3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A0DAF-2C4D-460E-A54C-95B96B173ED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0" tint="-0.249977111117893"/>
  </sheetPr>
  <dimension ref="C4:U27"/>
  <sheetViews>
    <sheetView workbookViewId="0">
      <selection activeCell="L26" sqref="L26"/>
    </sheetView>
  </sheetViews>
  <sheetFormatPr defaultRowHeight="15" x14ac:dyDescent="0.25"/>
  <cols>
    <col min="3" max="4" width="9.5703125" bestFit="1" customWidth="1"/>
    <col min="5" max="5" width="12" bestFit="1" customWidth="1"/>
    <col min="21" max="21" width="2" bestFit="1" customWidth="1"/>
  </cols>
  <sheetData>
    <row r="4" spans="21:21" x14ac:dyDescent="0.25">
      <c r="U4" s="55">
        <v>2</v>
      </c>
    </row>
    <row r="6" spans="21:21" x14ac:dyDescent="0.25">
      <c r="U6" s="55"/>
    </row>
    <row r="26" spans="3:4" x14ac:dyDescent="0.25">
      <c r="C26" s="28"/>
      <c r="D26" s="22"/>
    </row>
    <row r="27" spans="3:4" x14ac:dyDescent="0.25">
      <c r="C27" s="28"/>
      <c r="D27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2" tint="-0.499984740745262"/>
  </sheetPr>
  <dimension ref="A1:V16"/>
  <sheetViews>
    <sheetView workbookViewId="0">
      <selection activeCell="C3" sqref="C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Input!E2</f>
        <v>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Input!E3</f>
        <v>32</v>
      </c>
      <c r="D3" s="12">
        <f>Input!F3</f>
        <v>3</v>
      </c>
      <c r="E3" s="12" t="e">
        <f>Input!G3</f>
        <v>#N/A</v>
      </c>
      <c r="F3" s="12" t="e">
        <f>Input!H3</f>
        <v>#N/A</v>
      </c>
      <c r="G3" s="9">
        <f t="shared" ref="G3:G16" si="0">MIN(MAX(MinGrasNT,AgrasNT+BgrasNT*10000*((A3+CgrasNT)^-DgrasNT+(B3+CgrasNT)^-DgrasNT)),40)</f>
        <v>31.484959233878488</v>
      </c>
      <c r="H3" s="9">
        <f t="shared" ref="H3:H16" si="1">(G3-C3)^2</f>
        <v>0.26526699076703397</v>
      </c>
      <c r="I3" s="9">
        <f t="shared" ref="I3:I16" si="2">MAX(MIN(MinGras+Agras*(1-(1/(1+(Bgras*(B3-Cgras))^Dgras))),40),0)</f>
        <v>3.3385872788008752</v>
      </c>
      <c r="J3" s="9">
        <f t="shared" ref="J3:J16" si="3">(I3-D3)^2</f>
        <v>0.11464134536578162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-23.186245559189164</v>
      </c>
      <c r="Q3" s="32" t="s">
        <v>7</v>
      </c>
      <c r="R3" s="26">
        <v>1.9643210319213421E-3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Input!E4</f>
        <v>27</v>
      </c>
      <c r="D4" s="12">
        <f>Input!F4</f>
        <v>3</v>
      </c>
      <c r="E4" s="12" t="e">
        <f>Input!G4</f>
        <v>#N/A</v>
      </c>
      <c r="F4" s="12" t="e">
        <f>Input!H4</f>
        <v>#N/A</v>
      </c>
      <c r="G4" s="9">
        <f t="shared" si="0"/>
        <v>27.032959666668287</v>
      </c>
      <c r="H4" s="9">
        <f t="shared" si="1"/>
        <v>1.0863396268845731E-3</v>
      </c>
      <c r="I4" s="9">
        <f t="shared" si="2"/>
        <v>3.3385872788008752</v>
      </c>
      <c r="J4" s="9">
        <f t="shared" si="3"/>
        <v>0.11464134536578162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9572.22905113458</v>
      </c>
      <c r="Q4" s="32" t="s">
        <v>8</v>
      </c>
      <c r="R4" s="25">
        <v>-355.5378559065486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Input!E5</f>
        <v>23</v>
      </c>
      <c r="D5" s="12">
        <f>Input!F5</f>
        <v>3</v>
      </c>
      <c r="E5" s="12" t="e">
        <f>Input!G5</f>
        <v>#N/A</v>
      </c>
      <c r="F5" s="12" t="e">
        <f>Input!H5</f>
        <v>#N/A</v>
      </c>
      <c r="G5" s="9">
        <f t="shared" si="0"/>
        <v>23.187778388503293</v>
      </c>
      <c r="H5" s="9">
        <f t="shared" si="1"/>
        <v>3.5260723188893756E-2</v>
      </c>
      <c r="I5" s="9">
        <f t="shared" si="2"/>
        <v>3.3385872788008752</v>
      </c>
      <c r="J5" s="9">
        <f t="shared" si="3"/>
        <v>0.11464134536578162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126.57428053632711</v>
      </c>
      <c r="Q5" s="32" t="s">
        <v>9</v>
      </c>
      <c r="R5" s="64">
        <v>17.789445591721048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Input!E6</f>
        <v>16</v>
      </c>
      <c r="D6" s="12">
        <f>Input!F6</f>
        <v>4</v>
      </c>
      <c r="E6" s="12" t="e">
        <f>Input!G6</f>
        <v>#N/A</v>
      </c>
      <c r="F6" s="12" t="e">
        <f>Input!H6</f>
        <v>#N/A</v>
      </c>
      <c r="G6" s="9">
        <f t="shared" si="0"/>
        <v>16.021701507778207</v>
      </c>
      <c r="H6" s="9">
        <f t="shared" si="1"/>
        <v>4.7095543984758891E-4</v>
      </c>
      <c r="I6" s="9">
        <f t="shared" si="2"/>
        <v>3.631432760372757</v>
      </c>
      <c r="J6" s="9">
        <f t="shared" si="3"/>
        <v>0.13584181012644558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23">
        <v>2.9998339003009673</v>
      </c>
      <c r="Q6" s="32" t="s">
        <v>6</v>
      </c>
      <c r="R6" s="25">
        <v>33.652097627922551</v>
      </c>
      <c r="S6" s="34" t="s">
        <v>113</v>
      </c>
      <c r="T6" s="17" t="e">
        <f>NA()</f>
        <v>#N/A</v>
      </c>
      <c r="U6" s="34" t="s">
        <v>28</v>
      </c>
      <c r="V6" s="61" t="e">
        <f>NA()</f>
        <v>#N/A</v>
      </c>
    </row>
    <row r="7" spans="1:22" x14ac:dyDescent="0.25">
      <c r="A7" s="11">
        <v>10</v>
      </c>
      <c r="B7" s="11">
        <v>105</v>
      </c>
      <c r="C7" s="12">
        <f>Input!E7</f>
        <v>22</v>
      </c>
      <c r="D7" s="12">
        <f>Input!F7</f>
        <v>7</v>
      </c>
      <c r="E7" s="12" t="e">
        <f>Input!G7</f>
        <v>#N/A</v>
      </c>
      <c r="F7" s="12" t="e">
        <f>Input!H7</f>
        <v>#N/A</v>
      </c>
      <c r="G7" s="9">
        <f t="shared" si="0"/>
        <v>22.135070178964664</v>
      </c>
      <c r="H7" s="9">
        <f t="shared" si="1"/>
        <v>1.824395324554642E-2</v>
      </c>
      <c r="I7" s="9">
        <f t="shared" si="2"/>
        <v>6.8510881658740921</v>
      </c>
      <c r="J7" s="9">
        <f t="shared" si="3"/>
        <v>2.2174734342741913E-2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1.0000000000267619</v>
      </c>
      <c r="Q7" s="32" t="s">
        <v>122</v>
      </c>
      <c r="R7" s="25">
        <v>2.0063752423306433</v>
      </c>
      <c r="S7" s="34" t="s">
        <v>115</v>
      </c>
      <c r="T7" s="17" t="e">
        <f>NA()</f>
        <v>#N/A</v>
      </c>
      <c r="U7" s="34" t="s">
        <v>123</v>
      </c>
      <c r="V7" s="27" t="e">
        <f>NA()</f>
        <v>#N/A</v>
      </c>
    </row>
    <row r="8" spans="1:22" x14ac:dyDescent="0.25">
      <c r="A8" s="11">
        <v>15</v>
      </c>
      <c r="B8" s="11">
        <v>105</v>
      </c>
      <c r="C8" s="12">
        <f>Input!E8</f>
        <v>18</v>
      </c>
      <c r="D8" s="12">
        <f>Input!F8</f>
        <v>7</v>
      </c>
      <c r="E8" s="12" t="e">
        <f>Input!G8</f>
        <v>#N/A</v>
      </c>
      <c r="F8" s="12" t="e">
        <f>Input!H8</f>
        <v>#N/A</v>
      </c>
      <c r="G8" s="9">
        <f t="shared" si="0"/>
        <v>18.289888900799664</v>
      </c>
      <c r="H8" s="9">
        <f t="shared" si="1"/>
        <v>8.4035574806837252E-2</v>
      </c>
      <c r="I8" s="9">
        <f t="shared" si="2"/>
        <v>6.8510881658740921</v>
      </c>
      <c r="J8" s="9">
        <f t="shared" si="3"/>
        <v>2.2174734342741913E-2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Input!E9</f>
        <v>15</v>
      </c>
      <c r="D9" s="12">
        <f>Input!F9</f>
        <v>7</v>
      </c>
      <c r="E9" s="12" t="e">
        <f>Input!G9</f>
        <v>#N/A</v>
      </c>
      <c r="F9" s="12" t="e">
        <f>Input!H9</f>
        <v>#N/A</v>
      </c>
      <c r="G9" s="9">
        <f t="shared" si="0"/>
        <v>14.95156166879509</v>
      </c>
      <c r="H9" s="9">
        <f t="shared" si="1"/>
        <v>2.3462719299165288E-3</v>
      </c>
      <c r="I9" s="9">
        <f t="shared" si="2"/>
        <v>6.8510881658740921</v>
      </c>
      <c r="J9" s="9">
        <f t="shared" si="3"/>
        <v>2.2174734342741913E-2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12.857142857142858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Input!E10</f>
        <v>9</v>
      </c>
      <c r="D10" s="12">
        <f>Input!F10</f>
        <v>8</v>
      </c>
      <c r="E10" s="12" t="e">
        <f>Input!G10</f>
        <v>#N/A</v>
      </c>
      <c r="F10" s="12" t="e">
        <f>Input!H10</f>
        <v>#N/A</v>
      </c>
      <c r="G10" s="9">
        <f t="shared" si="0"/>
        <v>9.0082362225953041</v>
      </c>
      <c r="H10" s="9">
        <f t="shared" si="1"/>
        <v>6.7835362639397789E-5</v>
      </c>
      <c r="I10" s="9">
        <f t="shared" si="2"/>
        <v>7.7034361702813872</v>
      </c>
      <c r="J10" s="9">
        <f t="shared" si="3"/>
        <v>8.795010509737039E-2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9</v>
      </c>
      <c r="Q10" s="32"/>
      <c r="R10" s="10">
        <f>COUNT(wrnGrasDroog)-COUNT(prmGrasDroog)</f>
        <v>9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Input!E11</f>
        <v>2</v>
      </c>
      <c r="D11" s="12">
        <f>Input!F11</f>
        <v>8</v>
      </c>
      <c r="E11" s="12" t="e">
        <f>Input!G11</f>
        <v>#N/A</v>
      </c>
      <c r="F11" s="12" t="e">
        <f>Input!H11</f>
        <v>#N/A</v>
      </c>
      <c r="G11" s="9">
        <f t="shared" si="0"/>
        <v>1.4520508279769722</v>
      </c>
      <c r="H11" s="9">
        <f t="shared" si="1"/>
        <v>0.30024829512072176</v>
      </c>
      <c r="I11" s="9">
        <f t="shared" si="2"/>
        <v>7.7034361702813872</v>
      </c>
      <c r="J11" s="9">
        <f t="shared" si="3"/>
        <v>8.795010509737039E-2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0.85602256620713546</v>
      </c>
      <c r="Q11" s="32"/>
      <c r="R11" s="10">
        <f>SUMIF(SQRgraDrg,"&lt;&gt;#N/A")</f>
        <v>3.3616937148360231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Input!E12</f>
        <v>9</v>
      </c>
      <c r="D12" s="12">
        <f>Input!F12</f>
        <v>15</v>
      </c>
      <c r="E12" s="12" t="e">
        <f>Input!G12</f>
        <v>#N/A</v>
      </c>
      <c r="F12" s="12" t="e">
        <f>Input!H12</f>
        <v>#N/A</v>
      </c>
      <c r="G12" s="9">
        <f t="shared" si="0"/>
        <v>9.3820660631599004</v>
      </c>
      <c r="H12" s="9">
        <f t="shared" si="1"/>
        <v>0.14597447661850502</v>
      </c>
      <c r="I12" s="9">
        <f t="shared" si="2"/>
        <v>14.87242331500021</v>
      </c>
      <c r="J12" s="9">
        <f t="shared" si="3"/>
        <v>1.6275810555535564E-2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0.3084049585649678</v>
      </c>
      <c r="Q12" s="32" t="s">
        <v>126</v>
      </c>
      <c r="R12" s="10">
        <f>SQRT(R11/R10)</f>
        <v>0.61116407279115259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Input!E13</f>
        <v>4</v>
      </c>
      <c r="D13" s="12">
        <f>Input!F13</f>
        <v>17</v>
      </c>
      <c r="E13" s="12" t="e">
        <f>Input!G13</f>
        <v>#N/A</v>
      </c>
      <c r="F13" s="12" t="e">
        <f>Input!H13</f>
        <v>#N/A</v>
      </c>
      <c r="G13" s="9">
        <f t="shared" si="0"/>
        <v>4.0549649897690259</v>
      </c>
      <c r="H13" s="9">
        <f t="shared" si="1"/>
        <v>3.0211501003091176E-3</v>
      </c>
      <c r="I13" s="9">
        <f t="shared" si="2"/>
        <v>17.788266322274307</v>
      </c>
      <c r="J13" s="9">
        <f t="shared" si="3"/>
        <v>0.62136379483186155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0.99996935853185465</v>
      </c>
      <c r="Q13" s="32"/>
      <c r="R13" s="13">
        <f t="array" ref="R13">1-R11/(SUMIF(wrnGrasDroog,"&lt;&gt;#N/A")-R9)^2</f>
        <v>0.9998650944968146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Input!E14</f>
        <v>1</v>
      </c>
      <c r="D14" s="12">
        <f>Input!F14</f>
        <v>23</v>
      </c>
      <c r="E14" s="12" t="e">
        <f>Input!G14</f>
        <v>#N/A</v>
      </c>
      <c r="F14" s="12" t="e">
        <f>Input!H14</f>
        <v>#N/A</v>
      </c>
      <c r="G14" s="9">
        <f t="shared" si="0"/>
        <v>1.0000000000267619</v>
      </c>
      <c r="H14" s="9">
        <f t="shared" si="1"/>
        <v>7.1620068368921369E-22</v>
      </c>
      <c r="I14" s="9">
        <f t="shared" si="2"/>
        <v>23.470601377116513</v>
      </c>
      <c r="J14" s="9">
        <f t="shared" si="3"/>
        <v>0.22146565614395802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2.2621571627982053</v>
      </c>
      <c r="Q14" s="32"/>
      <c r="R14" s="10">
        <f>TINV(0.05,R10)</f>
        <v>2.2621571627982053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 t="e">
        <f>Input!G15</f>
        <v>#N/A</v>
      </c>
      <c r="F15" s="12" t="e">
        <f>Input!H15</f>
        <v>#N/A</v>
      </c>
      <c r="G15" s="9">
        <f t="shared" si="0"/>
        <v>1.0000000000267619</v>
      </c>
      <c r="H15" s="9">
        <f t="shared" si="1"/>
        <v>7.1620068368921369E-22</v>
      </c>
      <c r="I15" s="9">
        <f t="shared" si="2"/>
        <v>29.783536990610163</v>
      </c>
      <c r="J15" s="9">
        <f t="shared" si="3"/>
        <v>1.4797822532137797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0.69766048606022568</v>
      </c>
      <c r="Q15" s="32"/>
      <c r="R15" s="10">
        <f>R14*R12</f>
        <v>1.3825491849094296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12" t="e">
        <f>Input!G16</f>
        <v>#N/A</v>
      </c>
      <c r="F16" s="12" t="e">
        <f>Input!H16</f>
        <v>#N/A</v>
      </c>
      <c r="G16" s="9">
        <f t="shared" si="0"/>
        <v>1.0000000000267619</v>
      </c>
      <c r="H16" s="9">
        <f t="shared" si="1"/>
        <v>7.1620068368921369E-22</v>
      </c>
      <c r="I16" s="9">
        <f t="shared" si="2"/>
        <v>34.548284543502852</v>
      </c>
      <c r="J16" s="9">
        <f t="shared" si="3"/>
        <v>0.30061594064413111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2" tint="-0.499984740745262"/>
  </sheetPr>
  <dimension ref="A1:V16"/>
  <sheetViews>
    <sheetView topLeftCell="E1" workbookViewId="0">
      <selection activeCell="K3" sqref="K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Input!I2</f>
        <v>aV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54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Input!I3</f>
        <v>31</v>
      </c>
      <c r="D3" s="12">
        <f>Input!J3</f>
        <v>3</v>
      </c>
      <c r="E3" s="12" t="e">
        <f>Input!K3</f>
        <v>#N/A</v>
      </c>
      <c r="F3" s="12" t="e">
        <f>Input!L3</f>
        <v>#N/A</v>
      </c>
      <c r="G3" s="9">
        <f t="shared" ref="G3:G16" si="0">MIN(MAX(MinGrasNT,AgrasNT+BgrasNT*10000*((A3+CgrasNT)^-DgrasNT+(B3+CgrasNT)^-DgrasNT)),40)</f>
        <v>30.536410434582489</v>
      </c>
      <c r="H3" s="9">
        <f t="shared" ref="H3:H16" si="1">(G3-C3)^2</f>
        <v>0.21491528516399655</v>
      </c>
      <c r="I3" s="9">
        <f t="shared" ref="I3:I16" si="2">MAX(MIN(MinGras+Agras*(1-(1/(1+(Bgras*(B3-Cgras))^Dgras))),40),0)</f>
        <v>3.341177903690336</v>
      </c>
      <c r="J3" s="9">
        <f t="shared" ref="J3:J16" si="3">(I3-D3)^2</f>
        <v>0.11640236196653216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3.4949041559962981</v>
      </c>
      <c r="N3" s="7" t="e">
        <f t="shared" ref="N3:N16" si="7">(M3-F3)^2</f>
        <v>#N/A</v>
      </c>
      <c r="O3" s="32" t="s">
        <v>19</v>
      </c>
      <c r="P3" s="25">
        <v>-22.563274289521818</v>
      </c>
      <c r="Q3" s="32" t="s">
        <v>7</v>
      </c>
      <c r="R3" s="26">
        <v>1.9796525041591291E-3</v>
      </c>
      <c r="S3" s="34" t="s">
        <v>24</v>
      </c>
      <c r="T3" s="27">
        <v>-15.903323122313653</v>
      </c>
      <c r="U3" s="34" t="s">
        <v>29</v>
      </c>
      <c r="V3" s="56">
        <v>6.479483512498635E-3</v>
      </c>
    </row>
    <row r="4" spans="1:22" x14ac:dyDescent="0.25">
      <c r="A4" s="11">
        <v>10</v>
      </c>
      <c r="B4" s="11">
        <v>70</v>
      </c>
      <c r="C4" s="12">
        <f>Input!I4</f>
        <v>26</v>
      </c>
      <c r="D4" s="12">
        <f>Input!J4</f>
        <v>3</v>
      </c>
      <c r="E4" s="12" t="e">
        <f>Input!K4</f>
        <v>#N/A</v>
      </c>
      <c r="F4" s="12" t="e">
        <f>Input!L4</f>
        <v>#N/A</v>
      </c>
      <c r="G4" s="9">
        <f t="shared" si="0"/>
        <v>25.974688062634687</v>
      </c>
      <c r="H4" s="9">
        <f t="shared" si="1"/>
        <v>6.4069417318551761E-4</v>
      </c>
      <c r="I4" s="9">
        <f t="shared" si="2"/>
        <v>3.341177903690336</v>
      </c>
      <c r="J4" s="9">
        <f t="shared" si="3"/>
        <v>0.11640236196653216</v>
      </c>
      <c r="K4" s="9">
        <f t="shared" si="4"/>
        <v>42.478469622644084</v>
      </c>
      <c r="L4" t="e">
        <f t="shared" si="5"/>
        <v>#N/A</v>
      </c>
      <c r="M4" s="9">
        <f t="shared" si="6"/>
        <v>3.4949041559962981</v>
      </c>
      <c r="N4" s="7" t="e">
        <f t="shared" si="7"/>
        <v>#N/A</v>
      </c>
      <c r="O4" s="32" t="s">
        <v>20</v>
      </c>
      <c r="P4" s="25">
        <v>8184.1335212783679</v>
      </c>
      <c r="Q4" s="32" t="s">
        <v>8</v>
      </c>
      <c r="R4" s="25">
        <v>-351.57320385230929</v>
      </c>
      <c r="S4" s="34" t="s">
        <v>25</v>
      </c>
      <c r="T4" s="27">
        <v>6466.4248296016858</v>
      </c>
      <c r="U4" s="34" t="s">
        <v>30</v>
      </c>
      <c r="V4" s="57">
        <v>6.8221898316835853E-4</v>
      </c>
    </row>
    <row r="5" spans="1:22" x14ac:dyDescent="0.25">
      <c r="A5" s="11">
        <v>15</v>
      </c>
      <c r="B5" s="11">
        <v>70</v>
      </c>
      <c r="C5" s="12">
        <f>Input!I5</f>
        <v>22</v>
      </c>
      <c r="D5" s="12">
        <f>Input!J5</f>
        <v>3</v>
      </c>
      <c r="E5" s="12" t="e">
        <f>Input!K5</f>
        <v>#N/A</v>
      </c>
      <c r="F5" s="12" t="e">
        <f>Input!L5</f>
        <v>#N/A</v>
      </c>
      <c r="G5" s="9">
        <f t="shared" si="0"/>
        <v>22.061025339459928</v>
      </c>
      <c r="H5" s="9">
        <f t="shared" si="1"/>
        <v>3.7240920561993976E-3</v>
      </c>
      <c r="I5" s="9">
        <f t="shared" si="2"/>
        <v>3.341177903690336</v>
      </c>
      <c r="J5" s="9">
        <f t="shared" si="3"/>
        <v>0.11640236196653216</v>
      </c>
      <c r="K5" s="9">
        <f t="shared" si="4"/>
        <v>36.950431191746617</v>
      </c>
      <c r="L5" t="e">
        <f t="shared" si="5"/>
        <v>#N/A</v>
      </c>
      <c r="M5" s="9">
        <f t="shared" si="6"/>
        <v>3.4949041559962981</v>
      </c>
      <c r="N5" s="7" t="e">
        <f t="shared" si="7"/>
        <v>#N/A</v>
      </c>
      <c r="O5" s="32" t="s">
        <v>21</v>
      </c>
      <c r="P5" s="25">
        <v>120.62137724164813</v>
      </c>
      <c r="Q5" s="32" t="s">
        <v>9</v>
      </c>
      <c r="R5" s="64">
        <v>17.657129365577571</v>
      </c>
      <c r="S5" s="34" t="s">
        <v>26</v>
      </c>
      <c r="T5" s="27">
        <v>103.36796947636714</v>
      </c>
      <c r="U5" s="34" t="s">
        <v>27</v>
      </c>
      <c r="V5" s="65">
        <v>6.6278206583140555</v>
      </c>
    </row>
    <row r="6" spans="1:22" x14ac:dyDescent="0.25">
      <c r="A6" s="11">
        <v>25</v>
      </c>
      <c r="B6" s="11">
        <v>75</v>
      </c>
      <c r="C6" s="12">
        <f>Input!I6</f>
        <v>15</v>
      </c>
      <c r="D6" s="12">
        <f>Input!J6</f>
        <v>4</v>
      </c>
      <c r="E6" s="12" t="e">
        <f>Input!K6</f>
        <v>#N/A</v>
      </c>
      <c r="F6" s="12" t="e">
        <f>Input!L6</f>
        <v>#N/A</v>
      </c>
      <c r="G6" s="9">
        <f t="shared" si="0"/>
        <v>14.872471892827139</v>
      </c>
      <c r="H6" s="9">
        <f t="shared" si="1"/>
        <v>1.6263418119092637E-2</v>
      </c>
      <c r="I6" s="9">
        <f t="shared" si="2"/>
        <v>3.6333909983081352</v>
      </c>
      <c r="J6" s="9">
        <f t="shared" si="3"/>
        <v>0.13440216012150574</v>
      </c>
      <c r="K6" s="9">
        <f t="shared" si="4"/>
        <v>27.267537403879025</v>
      </c>
      <c r="L6" t="e">
        <f t="shared" si="5"/>
        <v>#N/A</v>
      </c>
      <c r="M6" s="9">
        <f t="shared" si="6"/>
        <v>3.5852532097692746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33.642859390702839</v>
      </c>
      <c r="S6" s="34" t="s">
        <v>113</v>
      </c>
      <c r="T6" s="24">
        <v>2.9942696872544206</v>
      </c>
      <c r="U6" s="34" t="s">
        <v>28</v>
      </c>
      <c r="V6" s="57">
        <v>29.8094591397596</v>
      </c>
    </row>
    <row r="7" spans="1:22" x14ac:dyDescent="0.25">
      <c r="A7" s="11">
        <v>10</v>
      </c>
      <c r="B7" s="11">
        <v>105</v>
      </c>
      <c r="C7" s="12">
        <f>Input!I7</f>
        <v>21</v>
      </c>
      <c r="D7" s="12">
        <f>Input!J7</f>
        <v>7</v>
      </c>
      <c r="E7" s="12">
        <f>Input!K7</f>
        <v>37</v>
      </c>
      <c r="F7" s="12">
        <f>Input!L7</f>
        <v>5</v>
      </c>
      <c r="G7" s="9">
        <f t="shared" si="0"/>
        <v>21.284803222674324</v>
      </c>
      <c r="H7" s="9">
        <f t="shared" si="1"/>
        <v>8.111287564568033E-2</v>
      </c>
      <c r="I7" s="9">
        <f t="shared" si="2"/>
        <v>6.8493756319764376</v>
      </c>
      <c r="J7" s="9">
        <f t="shared" si="3"/>
        <v>2.2687700242497562E-2</v>
      </c>
      <c r="K7" s="9">
        <f t="shared" si="4"/>
        <v>37.066654189693409</v>
      </c>
      <c r="L7">
        <f t="shared" si="5"/>
        <v>4.4427810036849766E-3</v>
      </c>
      <c r="M7" s="9">
        <f t="shared" si="6"/>
        <v>5.4912049547203328</v>
      </c>
      <c r="N7" s="7">
        <f t="shared" si="7"/>
        <v>0.24128230754180416</v>
      </c>
      <c r="O7" s="32" t="s">
        <v>114</v>
      </c>
      <c r="P7" s="14">
        <v>1</v>
      </c>
      <c r="Q7" s="32" t="s">
        <v>122</v>
      </c>
      <c r="R7" s="25">
        <v>2.0147985511792377</v>
      </c>
      <c r="S7" s="34" t="s">
        <v>115</v>
      </c>
      <c r="T7" s="17">
        <v>0.99999996013214909</v>
      </c>
      <c r="U7" s="34" t="s">
        <v>123</v>
      </c>
      <c r="V7" s="57">
        <v>3.3377623740542179</v>
      </c>
    </row>
    <row r="8" spans="1:22" x14ac:dyDescent="0.25">
      <c r="A8" s="11">
        <v>15</v>
      </c>
      <c r="B8" s="11">
        <v>105</v>
      </c>
      <c r="C8" s="12">
        <f>Input!I8</f>
        <v>17</v>
      </c>
      <c r="D8" s="12">
        <f>Input!J8</f>
        <v>7</v>
      </c>
      <c r="E8" s="12">
        <f>Input!K8</f>
        <v>32</v>
      </c>
      <c r="F8" s="12">
        <f>Input!L8</f>
        <v>5</v>
      </c>
      <c r="G8" s="9">
        <f t="shared" si="0"/>
        <v>17.371140499499557</v>
      </c>
      <c r="H8" s="9">
        <f t="shared" si="1"/>
        <v>0.13774527036878056</v>
      </c>
      <c r="I8" s="9">
        <f t="shared" si="2"/>
        <v>6.8493756319764376</v>
      </c>
      <c r="J8" s="9">
        <f t="shared" si="3"/>
        <v>2.2687700242497562E-2</v>
      </c>
      <c r="K8" s="9">
        <f t="shared" si="4"/>
        <v>31.538615758795942</v>
      </c>
      <c r="L8">
        <f t="shared" si="5"/>
        <v>0.21287541803144464</v>
      </c>
      <c r="M8" s="9">
        <f t="shared" si="6"/>
        <v>5.4912049547203328</v>
      </c>
      <c r="N8" s="7">
        <f t="shared" si="7"/>
        <v>0.24128230754180416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Input!I9</f>
        <v>14</v>
      </c>
      <c r="D9" s="12">
        <f>Input!J9</f>
        <v>7</v>
      </c>
      <c r="E9" s="12">
        <f>Input!K9</f>
        <v>28</v>
      </c>
      <c r="F9" s="12">
        <f>Input!L9</f>
        <v>5</v>
      </c>
      <c r="G9" s="9">
        <f t="shared" si="0"/>
        <v>13.994423244142101</v>
      </c>
      <c r="H9" s="9">
        <f t="shared" si="1"/>
        <v>3.1100205898605447E-5</v>
      </c>
      <c r="I9" s="9">
        <f t="shared" si="2"/>
        <v>6.8493756319764376</v>
      </c>
      <c r="J9" s="9">
        <f t="shared" si="3"/>
        <v>2.2687700242497562E-2</v>
      </c>
      <c r="K9" s="9">
        <f t="shared" si="4"/>
        <v>26.869545730949369</v>
      </c>
      <c r="L9">
        <f t="shared" si="5"/>
        <v>1.2779268544147964</v>
      </c>
      <c r="M9" s="9">
        <f t="shared" si="6"/>
        <v>5.4912049547203328</v>
      </c>
      <c r="N9" s="7">
        <f t="shared" si="7"/>
        <v>0.24128230754180416</v>
      </c>
      <c r="O9" s="32" t="s">
        <v>11</v>
      </c>
      <c r="P9" s="10">
        <f>AVERAGEIF(wrnGrasNat,"&lt;&gt;#N/A")</f>
        <v>12.142857142857142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Input!I10</f>
        <v>8</v>
      </c>
      <c r="D10" s="12">
        <f>Input!J10</f>
        <v>8</v>
      </c>
      <c r="E10" s="12">
        <f>Input!K10</f>
        <v>20</v>
      </c>
      <c r="F10" s="12">
        <f>Input!L10</f>
        <v>7</v>
      </c>
      <c r="G10" s="9">
        <f t="shared" si="0"/>
        <v>8.0594070822770014</v>
      </c>
      <c r="H10" s="9">
        <f t="shared" si="1"/>
        <v>3.5292014246664162E-3</v>
      </c>
      <c r="I10" s="9">
        <f t="shared" si="2"/>
        <v>7.7012757389426127</v>
      </c>
      <c r="J10" s="9">
        <f t="shared" si="3"/>
        <v>8.9236184144282055E-2</v>
      </c>
      <c r="K10" s="9">
        <f t="shared" si="4"/>
        <v>18.995516168313934</v>
      </c>
      <c r="L10">
        <f t="shared" si="5"/>
        <v>1.0089877681187214</v>
      </c>
      <c r="M10" s="9">
        <f t="shared" si="6"/>
        <v>6.1943882399367256</v>
      </c>
      <c r="N10" s="7">
        <f t="shared" si="7"/>
        <v>0.64901030795224679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Input!I11</f>
        <v>1</v>
      </c>
      <c r="D11" s="12">
        <f>Input!J11</f>
        <v>8</v>
      </c>
      <c r="E11" s="12">
        <f>Input!K11</f>
        <v>9</v>
      </c>
      <c r="F11" s="12">
        <f>Input!L11</f>
        <v>7</v>
      </c>
      <c r="G11" s="9">
        <f t="shared" si="0"/>
        <v>1</v>
      </c>
      <c r="H11" s="9">
        <f t="shared" si="1"/>
        <v>0</v>
      </c>
      <c r="I11" s="9">
        <f t="shared" si="2"/>
        <v>7.7012757389426127</v>
      </c>
      <c r="J11" s="9">
        <f t="shared" si="3"/>
        <v>8.9236184144282055E-2</v>
      </c>
      <c r="K11" s="9">
        <f t="shared" si="4"/>
        <v>9.410927074741787</v>
      </c>
      <c r="L11">
        <f t="shared" si="5"/>
        <v>0.16886106075584223</v>
      </c>
      <c r="M11" s="9">
        <f t="shared" si="6"/>
        <v>6.1943882399367256</v>
      </c>
      <c r="N11" s="7">
        <f t="shared" si="7"/>
        <v>0.64901030795224679</v>
      </c>
      <c r="O11" s="32" t="s">
        <v>14</v>
      </c>
      <c r="P11" s="10">
        <f>SUMIF(SQRgrasNat,"&lt;&gt;#N/A")</f>
        <v>1.2914226009557221</v>
      </c>
      <c r="Q11" s="32"/>
      <c r="R11" s="10">
        <f>SUMIF(SQRgraDrg,"&lt;&gt;#N/A")</f>
        <v>3.3677231986552587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Input!I12</f>
        <v>8</v>
      </c>
      <c r="D12" s="12">
        <f>Input!J12</f>
        <v>15</v>
      </c>
      <c r="E12" s="12">
        <f>Input!K12</f>
        <v>18</v>
      </c>
      <c r="F12" s="12">
        <f>Input!L12</f>
        <v>14</v>
      </c>
      <c r="G12" s="9">
        <f t="shared" si="0"/>
        <v>8.5630631907162709</v>
      </c>
      <c r="H12" s="9">
        <f t="shared" si="1"/>
        <v>0.31704015673958763</v>
      </c>
      <c r="I12" s="9">
        <f t="shared" si="2"/>
        <v>14.869439275978287</v>
      </c>
      <c r="J12" s="9">
        <f t="shared" si="3"/>
        <v>1.7046102657073858E-2</v>
      </c>
      <c r="K12" s="9">
        <f t="shared" si="4"/>
        <v>20.158637900595757</v>
      </c>
      <c r="L12">
        <f t="shared" si="5"/>
        <v>4.6597175858884565</v>
      </c>
      <c r="M12" s="9">
        <f t="shared" si="6"/>
        <v>13.588580997628595</v>
      </c>
      <c r="N12" s="7">
        <f t="shared" si="7"/>
        <v>0.16926559551228201</v>
      </c>
      <c r="O12" s="32" t="s">
        <v>13</v>
      </c>
      <c r="P12" s="10">
        <f>SQRT(P11/P10)</f>
        <v>0.34263983223253303</v>
      </c>
      <c r="Q12" s="32" t="s">
        <v>126</v>
      </c>
      <c r="R12" s="10">
        <f>SQRT(R11/R10)</f>
        <v>0.55331424563552067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Input!I13</f>
        <v>4</v>
      </c>
      <c r="D13" s="12">
        <f>Input!J13</f>
        <v>17</v>
      </c>
      <c r="E13" s="12">
        <f>Input!K13</f>
        <v>12</v>
      </c>
      <c r="F13" s="12">
        <f>Input!L13</f>
        <v>16</v>
      </c>
      <c r="G13" s="9">
        <f t="shared" si="0"/>
        <v>3.2813759626490118</v>
      </c>
      <c r="H13" s="9">
        <f t="shared" si="1"/>
        <v>0.51642050705863451</v>
      </c>
      <c r="I13" s="9">
        <f t="shared" si="2"/>
        <v>17.785502330679435</v>
      </c>
      <c r="J13" s="9">
        <f t="shared" si="3"/>
        <v>0.61701391150282459</v>
      </c>
      <c r="K13" s="9">
        <f t="shared" si="4"/>
        <v>13.309271803212509</v>
      </c>
      <c r="L13">
        <f t="shared" si="5"/>
        <v>1.7141926546873343</v>
      </c>
      <c r="M13" s="9">
        <f t="shared" si="6"/>
        <v>16.83976043675111</v>
      </c>
      <c r="N13" s="7">
        <f t="shared" si="7"/>
        <v>0.70519759113241498</v>
      </c>
      <c r="O13" s="32" t="s">
        <v>15</v>
      </c>
      <c r="P13" s="13">
        <f t="array" ref="P13">1-P11/(SUMIF(wrnGrasNat,"&lt;&gt;#N/A")-P9)^2</f>
        <v>0.99994817492889432</v>
      </c>
      <c r="Q13" s="32"/>
      <c r="R13" s="13">
        <f t="array" ref="R13">1-R11/(SUMIF(wrnGrasDroog,"&lt;&gt;#N/A")-R9)^2</f>
        <v>0.99986485253231172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Input!I14</f>
        <v>1</v>
      </c>
      <c r="D14" s="12">
        <f>Input!J14</f>
        <v>23</v>
      </c>
      <c r="E14" s="12">
        <f>Input!K14</f>
        <v>4</v>
      </c>
      <c r="F14" s="12">
        <f>Input!L14</f>
        <v>23</v>
      </c>
      <c r="G14" s="9">
        <f t="shared" si="0"/>
        <v>1</v>
      </c>
      <c r="H14" s="9">
        <f t="shared" si="1"/>
        <v>0</v>
      </c>
      <c r="I14" s="9">
        <f t="shared" si="2"/>
        <v>23.46814819350757</v>
      </c>
      <c r="J14" s="9">
        <f t="shared" si="3"/>
        <v>0.2191627310844014</v>
      </c>
      <c r="K14" s="9">
        <f t="shared" si="4"/>
        <v>2.6356813585874104</v>
      </c>
      <c r="L14">
        <f t="shared" si="5"/>
        <v>1.8613653553058944</v>
      </c>
      <c r="M14" s="9">
        <f t="shared" si="6"/>
        <v>22.860846437841765</v>
      </c>
      <c r="N14" s="7">
        <f t="shared" si="7"/>
        <v>1.9363713861325755E-2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>
        <f>Input!K15</f>
        <v>1</v>
      </c>
      <c r="F15" s="12">
        <f>Input!L15</f>
        <v>29</v>
      </c>
      <c r="G15" s="9">
        <f t="shared" si="0"/>
        <v>1</v>
      </c>
      <c r="H15" s="9">
        <f t="shared" si="1"/>
        <v>0</v>
      </c>
      <c r="I15" s="9">
        <f t="shared" si="2"/>
        <v>29.780745365322701</v>
      </c>
      <c r="J15" s="9">
        <f t="shared" si="3"/>
        <v>1.4865818641820727</v>
      </c>
      <c r="K15" s="9">
        <f t="shared" si="4"/>
        <v>0.99999996013214909</v>
      </c>
      <c r="L15">
        <f t="shared" si="5"/>
        <v>1.5894455361405852E-15</v>
      </c>
      <c r="M15" s="9">
        <f t="shared" si="6"/>
        <v>28.612061471954025</v>
      </c>
      <c r="N15" s="7">
        <f t="shared" si="7"/>
        <v>0.15049630154247778</v>
      </c>
      <c r="O15" s="32" t="s">
        <v>16</v>
      </c>
      <c r="P15" s="10">
        <f>P14*P12</f>
        <v>0.75414518600009384</v>
      </c>
      <c r="Q15" s="32"/>
      <c r="R15" s="10">
        <f>R14*R12</f>
        <v>1.2178364435110807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90">
        <v>1</v>
      </c>
      <c r="F16" s="90">
        <v>32</v>
      </c>
      <c r="G16" s="9">
        <f t="shared" si="0"/>
        <v>1</v>
      </c>
      <c r="H16" s="9">
        <f t="shared" si="1"/>
        <v>0</v>
      </c>
      <c r="I16" s="9">
        <f t="shared" si="2"/>
        <v>34.545686608037734</v>
      </c>
      <c r="J16" s="9">
        <f t="shared" si="3"/>
        <v>0.29777387419172735</v>
      </c>
      <c r="K16" s="9">
        <f t="shared" si="4"/>
        <v>0.99999996013214909</v>
      </c>
      <c r="L16">
        <f t="shared" si="5"/>
        <v>1.5894455361405852E-15</v>
      </c>
      <c r="M16" s="9">
        <f t="shared" si="6"/>
        <v>32.236076232648713</v>
      </c>
      <c r="N16" s="7">
        <f t="shared" si="7"/>
        <v>5.5731987621609434E-2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Input!M2</f>
        <v>hV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Input!M3</f>
        <v>30</v>
      </c>
      <c r="D3" s="12">
        <f>Input!N3</f>
        <v>3</v>
      </c>
      <c r="E3" s="12" t="e">
        <f>Input!O3</f>
        <v>#N/A</v>
      </c>
      <c r="F3" s="12" t="e">
        <f>Input!P3</f>
        <v>#N/A</v>
      </c>
      <c r="G3" s="9">
        <f t="shared" ref="G3:G16" si="0">MIN(MAX(MinGrasNT,AgrasNT+BgrasNT*10000*((A3+CgrasNT)^-DgrasNT+(B3+CgrasNT)^-DgrasNT)),40)</f>
        <v>29.451990904126244</v>
      </c>
      <c r="H3" s="9">
        <f t="shared" ref="H3:H16" si="1">(G3-C3)^2</f>
        <v>0.30031396916037101</v>
      </c>
      <c r="I3" s="9">
        <f t="shared" ref="I3:I16" si="2">MAX(MIN(MinGras+Agras*(1-(1/(1+(Bgras*(B3-Cgras))^Dgras))),40),0)</f>
        <v>3.3746323420733377</v>
      </c>
      <c r="J3" s="9">
        <f t="shared" ref="J3:J16" si="3">(I3-D3)^2</f>
        <v>0.14034939172735433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-20.119757535550956</v>
      </c>
      <c r="Q3" s="32" t="s">
        <v>7</v>
      </c>
      <c r="R3" s="26">
        <v>6.368637602740485E-3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Input!M4</f>
        <v>25</v>
      </c>
      <c r="D4" s="12">
        <f>Input!N4</f>
        <v>3</v>
      </c>
      <c r="E4" s="12" t="e">
        <f>Input!O4</f>
        <v>#N/A</v>
      </c>
      <c r="F4" s="12" t="e">
        <f>Input!P4</f>
        <v>#N/A</v>
      </c>
      <c r="G4" s="9">
        <f t="shared" si="0"/>
        <v>24.806839994334251</v>
      </c>
      <c r="H4" s="9">
        <f t="shared" si="1"/>
        <v>3.7310787788792349E-2</v>
      </c>
      <c r="I4" s="9">
        <f t="shared" si="2"/>
        <v>3.3746323420733377</v>
      </c>
      <c r="J4" s="9">
        <f t="shared" si="3"/>
        <v>0.14034939172735433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6193.7041482353898</v>
      </c>
      <c r="Q4" s="32" t="s">
        <v>8</v>
      </c>
      <c r="R4" s="25">
        <v>6.2971058464378971E-3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Input!M5</f>
        <v>21</v>
      </c>
      <c r="D5" s="12">
        <f>Input!N5</f>
        <v>3</v>
      </c>
      <c r="E5" s="12" t="e">
        <f>Input!O5</f>
        <v>#N/A</v>
      </c>
      <c r="F5" s="12" t="e">
        <f>Input!P5</f>
        <v>#N/A</v>
      </c>
      <c r="G5" s="9">
        <f t="shared" si="0"/>
        <v>20.867441127074283</v>
      </c>
      <c r="H5" s="9">
        <f t="shared" si="1"/>
        <v>1.7571854791336387E-2</v>
      </c>
      <c r="I5" s="9">
        <f t="shared" si="2"/>
        <v>3.3746323420733377</v>
      </c>
      <c r="J5" s="9">
        <f t="shared" si="3"/>
        <v>0.14034939172735433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111.46530620759107</v>
      </c>
      <c r="Q5" s="32" t="s">
        <v>9</v>
      </c>
      <c r="R5" s="64">
        <v>5.0763026016106627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Input!M6</f>
        <v>14</v>
      </c>
      <c r="D6" s="12">
        <f>Input!N6</f>
        <v>4</v>
      </c>
      <c r="E6" s="12" t="e">
        <f>Input!O6</f>
        <v>#N/A</v>
      </c>
      <c r="F6" s="12" t="e">
        <f>Input!P6</f>
        <v>#N/A</v>
      </c>
      <c r="G6" s="9">
        <f t="shared" si="0"/>
        <v>13.805187329709849</v>
      </c>
      <c r="H6" s="9">
        <f t="shared" si="1"/>
        <v>3.7951976505579139E-2</v>
      </c>
      <c r="I6" s="9">
        <f t="shared" si="2"/>
        <v>3.6039092648400453</v>
      </c>
      <c r="J6" s="9">
        <f t="shared" si="3"/>
        <v>0.15688787047955341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34.367921078701194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Input!M7</f>
        <v>20</v>
      </c>
      <c r="D7" s="12">
        <f>Input!N7</f>
        <v>7</v>
      </c>
      <c r="E7" s="12" t="e">
        <f>Input!O7</f>
        <v>#N/A</v>
      </c>
      <c r="F7" s="12" t="e">
        <f>Input!P7</f>
        <v>#N/A</v>
      </c>
      <c r="G7" s="9">
        <f t="shared" si="0"/>
        <v>20.548236372744686</v>
      </c>
      <c r="H7" s="9">
        <f t="shared" si="1"/>
        <v>0.30056312040025024</v>
      </c>
      <c r="I7" s="9">
        <f t="shared" si="2"/>
        <v>6.7590818570064428</v>
      </c>
      <c r="J7" s="9">
        <f t="shared" si="3"/>
        <v>5.8041551623464069E-2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2.8151600102543166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Input!M8</f>
        <v>16</v>
      </c>
      <c r="D8" s="12">
        <f>Input!N8</f>
        <v>7</v>
      </c>
      <c r="E8" s="12" t="e">
        <f>Input!O8</f>
        <v>#N/A</v>
      </c>
      <c r="F8" s="12" t="e">
        <f>Input!P8</f>
        <v>#N/A</v>
      </c>
      <c r="G8" s="9">
        <f t="shared" si="0"/>
        <v>16.608837505484718</v>
      </c>
      <c r="H8" s="9">
        <f t="shared" si="1"/>
        <v>0.3706831080848545</v>
      </c>
      <c r="I8" s="9">
        <f t="shared" si="2"/>
        <v>6.7590818570064428</v>
      </c>
      <c r="J8" s="9">
        <f t="shared" si="3"/>
        <v>5.8041551623464069E-2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Input!M9</f>
        <v>13</v>
      </c>
      <c r="D9" s="12">
        <f>Input!N9</f>
        <v>7</v>
      </c>
      <c r="E9" s="12" t="e">
        <f>Input!O9</f>
        <v>#N/A</v>
      </c>
      <c r="F9" s="12" t="e">
        <f>Input!P9</f>
        <v>#N/A</v>
      </c>
      <c r="G9" s="9">
        <f t="shared" si="0"/>
        <v>13.246090242669649</v>
      </c>
      <c r="H9" s="9">
        <f t="shared" si="1"/>
        <v>6.0560407537206498E-2</v>
      </c>
      <c r="I9" s="9">
        <f t="shared" si="2"/>
        <v>6.7590818570064428</v>
      </c>
      <c r="J9" s="9">
        <f t="shared" si="3"/>
        <v>5.8041551623464069E-2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11.571428571428571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Input!M10</f>
        <v>7</v>
      </c>
      <c r="D10" s="12">
        <f>Input!N10</f>
        <v>8</v>
      </c>
      <c r="E10" s="12" t="e">
        <f>Input!O10</f>
        <v>#N/A</v>
      </c>
      <c r="F10" s="12" t="e">
        <f>Input!P10</f>
        <v>#N/A</v>
      </c>
      <c r="G10" s="9">
        <f t="shared" si="0"/>
        <v>7.4599708005820133</v>
      </c>
      <c r="H10" s="9">
        <f t="shared" si="1"/>
        <v>0.21157313738805827</v>
      </c>
      <c r="I10" s="9">
        <f t="shared" si="2"/>
        <v>7.6615215232140503</v>
      </c>
      <c r="J10" s="9">
        <f t="shared" si="3"/>
        <v>0.11456767924733667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Input!M11</f>
        <v>1</v>
      </c>
      <c r="D11" s="12">
        <f>Input!N11</f>
        <v>8</v>
      </c>
      <c r="E11" s="12" t="e">
        <f>Input!O11</f>
        <v>#N/A</v>
      </c>
      <c r="F11" s="12" t="e">
        <f>Input!P11</f>
        <v>#N/A</v>
      </c>
      <c r="G11" s="9">
        <f t="shared" si="0"/>
        <v>1</v>
      </c>
      <c r="H11" s="9">
        <f t="shared" si="1"/>
        <v>0</v>
      </c>
      <c r="I11" s="9">
        <f t="shared" si="2"/>
        <v>7.6615215232140503</v>
      </c>
      <c r="J11" s="9">
        <f t="shared" si="3"/>
        <v>0.11456767924733667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2.245501109849978</v>
      </c>
      <c r="Q11" s="32"/>
      <c r="R11" s="10">
        <f>SUMIF(SQRgraDrg,"&lt;&gt;#N/A")</f>
        <v>5.2745319036836253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Input!M12</f>
        <v>8</v>
      </c>
      <c r="D12" s="12">
        <f>Input!N12</f>
        <v>15</v>
      </c>
      <c r="E12" s="12" t="e">
        <f>Input!O12</f>
        <v>#N/A</v>
      </c>
      <c r="F12" s="12" t="e">
        <f>Input!P12</f>
        <v>#N/A</v>
      </c>
      <c r="G12" s="9">
        <f t="shared" si="0"/>
        <v>8.1469016359622302</v>
      </c>
      <c r="H12" s="9">
        <f t="shared" si="1"/>
        <v>2.1580090648379593E-2</v>
      </c>
      <c r="I12" s="9">
        <f t="shared" si="2"/>
        <v>15.13022542920246</v>
      </c>
      <c r="J12" s="9">
        <f t="shared" si="3"/>
        <v>1.6958662410964821E-2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0.45181463514567144</v>
      </c>
      <c r="Q12" s="32" t="s">
        <v>126</v>
      </c>
      <c r="R12" s="10">
        <f>SQRT(R11/R10)</f>
        <v>0.69246147931482438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Input!M13</f>
        <v>4</v>
      </c>
      <c r="D13" s="12">
        <f>Input!N13</f>
        <v>17</v>
      </c>
      <c r="E13" s="12" t="e">
        <f>Input!O13</f>
        <v>#N/A</v>
      </c>
      <c r="F13" s="12" t="e">
        <f>Input!P13</f>
        <v>#N/A</v>
      </c>
      <c r="G13" s="9">
        <f t="shared" si="0"/>
        <v>3.0579847891115826</v>
      </c>
      <c r="H13" s="9">
        <f t="shared" si="1"/>
        <v>0.88739265754514962</v>
      </c>
      <c r="I13" s="9">
        <f t="shared" si="2"/>
        <v>18.011496436292035</v>
      </c>
      <c r="J13" s="9">
        <f t="shared" si="3"/>
        <v>1.0231250406314862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0.99990076780186432</v>
      </c>
      <c r="Q13" s="32"/>
      <c r="R13" s="13">
        <f t="array" ref="R13">1-R11/(SUMIF(wrnGrasDroog,"&lt;&gt;#N/A")-R9)^2</f>
        <v>0.9997883318824099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Input!M14</f>
        <v>1</v>
      </c>
      <c r="D14" s="12">
        <f>Input!N14</f>
        <v>23</v>
      </c>
      <c r="E14" s="12" t="e">
        <f>Input!O14</f>
        <v>#N/A</v>
      </c>
      <c r="F14" s="12" t="e">
        <f>Input!P14</f>
        <v>#N/A</v>
      </c>
      <c r="G14" s="9">
        <f t="shared" si="0"/>
        <v>1</v>
      </c>
      <c r="H14" s="9">
        <f t="shared" si="1"/>
        <v>0</v>
      </c>
      <c r="I14" s="9">
        <f t="shared" si="2"/>
        <v>23.415708536776972</v>
      </c>
      <c r="J14" s="9">
        <f t="shared" si="3"/>
        <v>0.17281358754925086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 t="e">
        <f>Input!O15</f>
        <v>#N/A</v>
      </c>
      <c r="F15" s="12" t="e">
        <f>Input!P15</f>
        <v>#N/A</v>
      </c>
      <c r="G15" s="9">
        <f t="shared" si="0"/>
        <v>1</v>
      </c>
      <c r="H15" s="9">
        <f t="shared" si="1"/>
        <v>0</v>
      </c>
      <c r="I15" s="9">
        <f t="shared" si="2"/>
        <v>29.397897727092676</v>
      </c>
      <c r="J15" s="9">
        <f t="shared" si="3"/>
        <v>2.566731692854813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0.99443730706784084</v>
      </c>
      <c r="Q15" s="32"/>
      <c r="R15" s="10">
        <f>R14*R12</f>
        <v>1.5240974399070315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12" t="e">
        <f>Input!O16</f>
        <v>#N/A</v>
      </c>
      <c r="F16" s="12" t="e">
        <f>Input!P16</f>
        <v>#N/A</v>
      </c>
      <c r="G16" s="9">
        <f t="shared" si="0"/>
        <v>1</v>
      </c>
      <c r="H16" s="9">
        <f t="shared" si="1"/>
        <v>0</v>
      </c>
      <c r="I16" s="9">
        <f t="shared" si="2"/>
        <v>34.716733465948415</v>
      </c>
      <c r="J16" s="9">
        <f t="shared" si="3"/>
        <v>0.51370686121042841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400-000000000000}"/>
    <hyperlink ref="M3" r:id="rId2" display="=@na()" xr:uid="{00000000-0004-0000-0400-000001000000}"/>
    <hyperlink ref="M4:M16" r:id="rId3" display="=@na()" xr:uid="{00000000-0004-0000-0400-000002000000}"/>
  </hyperlinks>
  <pageMargins left="0.7" right="0.7" top="0.75" bottom="0.75" header="0.3" footer="0.3"/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Input!Q2</f>
        <v>kV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Input!Q3</f>
        <v>28</v>
      </c>
      <c r="D3" s="12">
        <f>Input!R3</f>
        <v>3</v>
      </c>
      <c r="E3" s="12" t="e">
        <f>Input!S3</f>
        <v>#N/A</v>
      </c>
      <c r="F3" s="12" t="e">
        <f>Input!T3</f>
        <v>#N/A</v>
      </c>
      <c r="G3" s="9">
        <f t="shared" ref="G3:G16" si="0">MIN(MAX(MinGrasNT,AgrasNT+BgrasNT*10000*((A3+CgrasNT)^-DgrasNT+(B3+CgrasNT)^-DgrasNT)),40)</f>
        <v>27.645623557666472</v>
      </c>
      <c r="H3" s="9">
        <f t="shared" ref="H3:H16" si="1">(G3-C3)^2</f>
        <v>0.1255826628809685</v>
      </c>
      <c r="I3" s="9">
        <f t="shared" ref="I3:I16" si="2">MAX(MIN(MinGras+Agras*(1-(1/(1+(Bgras*(B3-Cgras))^Dgras))),40),0)</f>
        <v>3.3746648085021977</v>
      </c>
      <c r="J3" s="9">
        <f t="shared" ref="J3:J16" si="3">(I3-D3)^2</f>
        <v>0.14037371872998849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-16.785551276066048</v>
      </c>
      <c r="Q3" s="32" t="s">
        <v>7</v>
      </c>
      <c r="R3" s="26">
        <v>6.3715084842126766E-3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Input!Q4</f>
        <v>23</v>
      </c>
      <c r="D4" s="12">
        <f>Input!R4</f>
        <v>3</v>
      </c>
      <c r="E4" s="12" t="e">
        <f>Input!S4</f>
        <v>#N/A</v>
      </c>
      <c r="F4" s="12" t="e">
        <f>Input!T4</f>
        <v>#N/A</v>
      </c>
      <c r="G4" s="9">
        <f t="shared" si="0"/>
        <v>22.908576303531238</v>
      </c>
      <c r="H4" s="9">
        <f t="shared" si="1"/>
        <v>8.3582922760124124E-3</v>
      </c>
      <c r="I4" s="9">
        <f t="shared" si="2"/>
        <v>3.3746648085021977</v>
      </c>
      <c r="J4" s="9">
        <f t="shared" si="3"/>
        <v>0.14037371872998849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4040.4510916140334</v>
      </c>
      <c r="Q4" s="32" t="s">
        <v>8</v>
      </c>
      <c r="R4" s="25">
        <v>7.9813601853345587E-2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Input!Q5</f>
        <v>19</v>
      </c>
      <c r="D5" s="12">
        <f>Input!R5</f>
        <v>3</v>
      </c>
      <c r="E5" s="12" t="e">
        <f>Input!S5</f>
        <v>#N/A</v>
      </c>
      <c r="F5" s="12" t="e">
        <f>Input!T5</f>
        <v>#N/A</v>
      </c>
      <c r="G5" s="9">
        <f t="shared" si="0"/>
        <v>18.966711106081245</v>
      </c>
      <c r="H5" s="9">
        <f t="shared" si="1"/>
        <v>1.108150458334109E-3</v>
      </c>
      <c r="I5" s="9">
        <f t="shared" si="2"/>
        <v>3.3746648085021977</v>
      </c>
      <c r="J5" s="9">
        <f t="shared" si="3"/>
        <v>0.14037371872998849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98.9429151543644</v>
      </c>
      <c r="Q5" s="32" t="s">
        <v>9</v>
      </c>
      <c r="R5" s="64">
        <v>5.0736289383818853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Input!Q6</f>
        <v>12</v>
      </c>
      <c r="D6" s="12">
        <f>Input!R6</f>
        <v>4</v>
      </c>
      <c r="E6" s="12" t="e">
        <f>Input!S6</f>
        <v>#N/A</v>
      </c>
      <c r="F6" s="12" t="e">
        <f>Input!T6</f>
        <v>#N/A</v>
      </c>
      <c r="G6" s="9">
        <f t="shared" si="0"/>
        <v>12.162129658693406</v>
      </c>
      <c r="H6" s="9">
        <f t="shared" si="1"/>
        <v>2.628602622804025E-2</v>
      </c>
      <c r="I6" s="9">
        <f t="shared" si="2"/>
        <v>3.6038835538142151</v>
      </c>
      <c r="J6" s="9">
        <f t="shared" si="3"/>
        <v>0.15690823893885583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2.9996520217817499</v>
      </c>
      <c r="Q6" s="32" t="s">
        <v>6</v>
      </c>
      <c r="R6" s="25">
        <v>34.368651127332512</v>
      </c>
      <c r="S6" s="34" t="s">
        <v>113</v>
      </c>
      <c r="T6" s="24" t="e">
        <f>NA()</f>
        <v>#N/A</v>
      </c>
      <c r="U6" s="34" t="s">
        <v>28</v>
      </c>
      <c r="V6" s="60" t="e">
        <f>NA()</f>
        <v>#N/A</v>
      </c>
    </row>
    <row r="7" spans="1:22" x14ac:dyDescent="0.25">
      <c r="A7" s="11">
        <v>10</v>
      </c>
      <c r="B7" s="11">
        <v>105</v>
      </c>
      <c r="C7" s="12">
        <f>Input!Q7</f>
        <v>19</v>
      </c>
      <c r="D7" s="12">
        <f>Input!R7</f>
        <v>7</v>
      </c>
      <c r="E7" s="12" t="e">
        <f>Input!S7</f>
        <v>#N/A</v>
      </c>
      <c r="F7" s="12" t="e">
        <f>Input!T7</f>
        <v>#N/A</v>
      </c>
      <c r="G7" s="9">
        <f t="shared" si="0"/>
        <v>19.286343506288755</v>
      </c>
      <c r="H7" s="9">
        <f t="shared" si="1"/>
        <v>8.1992603593738486E-2</v>
      </c>
      <c r="I7" s="9">
        <f t="shared" si="2"/>
        <v>6.7590058057506344</v>
      </c>
      <c r="J7" s="9">
        <f t="shared" si="3"/>
        <v>5.8078201661900974E-2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1.9999999792541825</v>
      </c>
      <c r="Q7" s="32" t="s">
        <v>122</v>
      </c>
      <c r="R7" s="25">
        <v>2.8156674474672183</v>
      </c>
      <c r="S7" s="34" t="s">
        <v>115</v>
      </c>
      <c r="T7" s="24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Input!Q8</f>
        <v>15</v>
      </c>
      <c r="D8" s="12">
        <f>Input!R8</f>
        <v>7</v>
      </c>
      <c r="E8" s="12" t="e">
        <f>Input!S8</f>
        <v>#N/A</v>
      </c>
      <c r="F8" s="12" t="e">
        <f>Input!T8</f>
        <v>#N/A</v>
      </c>
      <c r="G8" s="9">
        <f t="shared" si="0"/>
        <v>15.344478308838763</v>
      </c>
      <c r="H8" s="9">
        <f t="shared" si="1"/>
        <v>0.11866530526041423</v>
      </c>
      <c r="I8" s="9">
        <f t="shared" si="2"/>
        <v>6.7590058057506344</v>
      </c>
      <c r="J8" s="9">
        <f t="shared" si="3"/>
        <v>5.8078201661900974E-2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Input!Q9</f>
        <v>12</v>
      </c>
      <c r="D9" s="12">
        <f>Input!R9</f>
        <v>7</v>
      </c>
      <c r="E9" s="12" t="e">
        <f>Input!S9</f>
        <v>#N/A</v>
      </c>
      <c r="F9" s="12" t="e">
        <f>Input!T9</f>
        <v>#N/A</v>
      </c>
      <c r="G9" s="9">
        <f t="shared" si="0"/>
        <v>12.037702574422134</v>
      </c>
      <c r="H9" s="9">
        <f t="shared" si="1"/>
        <v>1.4214841180565684E-3</v>
      </c>
      <c r="I9" s="9">
        <f t="shared" si="2"/>
        <v>6.7590058057506344</v>
      </c>
      <c r="J9" s="9">
        <f t="shared" si="3"/>
        <v>5.8078201661900974E-2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Input!Q10</f>
        <v>7</v>
      </c>
      <c r="D10" s="12">
        <f>Input!R10</f>
        <v>8</v>
      </c>
      <c r="E10" s="12" t="e">
        <f>Input!S10</f>
        <v>#N/A</v>
      </c>
      <c r="F10" s="12" t="e">
        <f>Input!T10</f>
        <v>#N/A</v>
      </c>
      <c r="G10" s="9">
        <f t="shared" si="0"/>
        <v>6.5307971830757374</v>
      </c>
      <c r="H10" s="9">
        <f t="shared" si="1"/>
        <v>0.22015128340966306</v>
      </c>
      <c r="I10" s="9">
        <f t="shared" si="2"/>
        <v>7.6614911779882746</v>
      </c>
      <c r="J10" s="9">
        <f t="shared" si="3"/>
        <v>0.11458822257976597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Input!Q11</f>
        <v>2</v>
      </c>
      <c r="D11" s="12">
        <f>Input!R11</f>
        <v>8</v>
      </c>
      <c r="E11" s="12" t="e">
        <f>Input!S11</f>
        <v>#N/A</v>
      </c>
      <c r="F11" s="12" t="e">
        <f>Input!T11</f>
        <v>#N/A</v>
      </c>
      <c r="G11" s="9">
        <f t="shared" si="0"/>
        <v>1.9999999792541825</v>
      </c>
      <c r="H11" s="9">
        <f t="shared" si="1"/>
        <v>4.3038894408882746E-16</v>
      </c>
      <c r="I11" s="9">
        <f t="shared" si="2"/>
        <v>7.6614911779882746</v>
      </c>
      <c r="J11" s="9">
        <f t="shared" si="3"/>
        <v>0.11458822257976597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0.87745601074545609</v>
      </c>
      <c r="Q11" s="32"/>
      <c r="R11" s="10">
        <f>SUMIF(SQRgraDrg,"&lt;&gt;#N/A")</f>
        <v>5.2761118241940341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Input!Q12</f>
        <v>7</v>
      </c>
      <c r="D12" s="12">
        <f>Input!R12</f>
        <v>15</v>
      </c>
      <c r="E12" s="12" t="e">
        <f>Input!S12</f>
        <v>#N/A</v>
      </c>
      <c r="F12" s="12" t="e">
        <f>Input!T12</f>
        <v>#N/A</v>
      </c>
      <c r="G12" s="9">
        <f t="shared" si="0"/>
        <v>7.4384082819035235</v>
      </c>
      <c r="H12" s="9">
        <f t="shared" si="1"/>
        <v>0.19220182164159938</v>
      </c>
      <c r="I12" s="9">
        <f t="shared" si="2"/>
        <v>15.1304285527887</v>
      </c>
      <c r="J12" s="9">
        <f t="shared" si="3"/>
        <v>1.7011607382554795E-2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0.28243358201458074</v>
      </c>
      <c r="Q12" s="32" t="s">
        <v>126</v>
      </c>
      <c r="R12" s="10">
        <f>SQRT(R11/R10)</f>
        <v>0.69256518066690653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Input!Q13</f>
        <v>3</v>
      </c>
      <c r="D13" s="12">
        <f>Input!R13</f>
        <v>17</v>
      </c>
      <c r="E13" s="12" t="e">
        <f>Input!S13</f>
        <v>#N/A</v>
      </c>
      <c r="F13" s="12" t="e">
        <f>Input!T13</f>
        <v>#N/A</v>
      </c>
      <c r="G13" s="9">
        <f t="shared" si="0"/>
        <v>2.6811138433882284</v>
      </c>
      <c r="H13" s="9">
        <f t="shared" si="1"/>
        <v>0.10168838087862729</v>
      </c>
      <c r="I13" s="9">
        <f t="shared" si="2"/>
        <v>18.011662381170851</v>
      </c>
      <c r="J13" s="9">
        <f t="shared" si="3"/>
        <v>1.0234607734762757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0.99995652777604471</v>
      </c>
      <c r="Q13" s="32"/>
      <c r="R13" s="13">
        <f t="array" ref="R13">1-R11/(SUMIF(wrnGrasDroog,"&lt;&gt;#N/A")-R9)^2</f>
        <v>0.99978826847985458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Input!Q14</f>
        <v>2</v>
      </c>
      <c r="D14" s="12">
        <f>Input!R14</f>
        <v>23</v>
      </c>
      <c r="E14" s="12" t="e">
        <f>Input!S14</f>
        <v>#N/A</v>
      </c>
      <c r="F14" s="12" t="e">
        <f>Input!T14</f>
        <v>#N/A</v>
      </c>
      <c r="G14" s="9">
        <f t="shared" si="0"/>
        <v>1.9999999792541825</v>
      </c>
      <c r="H14" s="9">
        <f t="shared" si="1"/>
        <v>4.3038894408882746E-16</v>
      </c>
      <c r="I14" s="9">
        <f t="shared" si="2"/>
        <v>23.415660648912329</v>
      </c>
      <c r="J14" s="9">
        <f t="shared" si="3"/>
        <v>0.17277377505421854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2</v>
      </c>
      <c r="D15" s="90">
        <v>31</v>
      </c>
      <c r="E15" s="12" t="e">
        <f>Input!S15</f>
        <v>#N/A</v>
      </c>
      <c r="F15" s="12" t="e">
        <f>Input!T15</f>
        <v>#N/A</v>
      </c>
      <c r="G15" s="9">
        <f t="shared" si="0"/>
        <v>1.9999999792541825</v>
      </c>
      <c r="H15" s="9">
        <f t="shared" si="1"/>
        <v>4.3038894408882746E-16</v>
      </c>
      <c r="I15" s="9">
        <f t="shared" si="2"/>
        <v>29.397611336358622</v>
      </c>
      <c r="J15" s="9">
        <f t="shared" si="3"/>
        <v>2.5676494293664005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0.62163212272561685</v>
      </c>
      <c r="Q15" s="32"/>
      <c r="R15" s="10">
        <f>R14*R12</f>
        <v>1.5243256850440456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2</v>
      </c>
      <c r="D16" s="90">
        <v>34</v>
      </c>
      <c r="E16" s="12" t="e">
        <f>Input!S16</f>
        <v>#N/A</v>
      </c>
      <c r="F16" s="12" t="e">
        <f>Input!T16</f>
        <v>#N/A</v>
      </c>
      <c r="G16" s="9">
        <f t="shared" si="0"/>
        <v>1.9999999792541825</v>
      </c>
      <c r="H16" s="9">
        <f t="shared" si="1"/>
        <v>4.3038894408882746E-16</v>
      </c>
      <c r="I16" s="9">
        <f t="shared" si="2"/>
        <v>34.716781552246239</v>
      </c>
      <c r="J16" s="9">
        <f t="shared" si="3"/>
        <v>0.51377579364052794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500-000000000000}"/>
    <hyperlink ref="M3" r:id="rId2" display="=@na()" xr:uid="{00000000-0004-0000-0500-000001000000}"/>
    <hyperlink ref="M4:M16" r:id="rId3" display="=@na()" xr:uid="{00000000-0004-0000-0500-000002000000}"/>
  </hyperlinks>
  <pageMargins left="0.7" right="0.7" top="0.75" bottom="0.75" header="0.3" footer="0.3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theme="2" tint="-0.499984740745262"/>
  </sheetPr>
  <dimension ref="A1:V16"/>
  <sheetViews>
    <sheetView topLeftCell="G1"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Input!U2</f>
        <v>zV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Input!U3</f>
        <v>26</v>
      </c>
      <c r="D3" s="12">
        <f>Input!V3</f>
        <v>3</v>
      </c>
      <c r="E3" s="12" t="e">
        <f>Input!W3</f>
        <v>#N/A</v>
      </c>
      <c r="F3" s="12" t="e">
        <f>Input!X3</f>
        <v>#N/A</v>
      </c>
      <c r="G3" s="9">
        <f t="shared" ref="G3:G16" si="0">MIN(MAX(MinGrasNT,AgrasNT+BgrasNT*10000*((A3+CgrasNT)^-DgrasNT+(B3+CgrasNT)^-DgrasNT)),40)</f>
        <v>25.212352575306003</v>
      </c>
      <c r="H3" s="9">
        <f t="shared" ref="H3:H16" si="1">(G3-C3)^2</f>
        <v>0.62038846562708583</v>
      </c>
      <c r="I3" s="9">
        <f t="shared" ref="I3:I16" si="2">MAX(MIN(MinGras+Agras*(1-(1/(1+(Bgras*(B3-Cgras))^Dgras))),40),0)</f>
        <v>3.374651650454684</v>
      </c>
      <c r="J3" s="9">
        <f t="shared" ref="J3:J16" si="3">(I3-D3)^2</f>
        <v>0.1403638591884187</v>
      </c>
      <c r="K3" s="9">
        <f t="shared" ref="K3:K16" si="4">MIN(MAX(MinBouwNT,AbouwNT+BbouwNT*10000*((A3+CbouwNT)^-DbouwNT+(B3+CbouwNT)^-DbouwNT)),45)</f>
        <v>43.148159757046358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3.4948081178524948</v>
      </c>
      <c r="N3" s="7" t="e">
        <f t="shared" ref="N3:N16" si="7">(M3-F3)^2</f>
        <v>#N/A</v>
      </c>
      <c r="O3" s="32" t="s">
        <v>19</v>
      </c>
      <c r="P3" s="25">
        <v>-16.510477540890076</v>
      </c>
      <c r="Q3" s="32" t="s">
        <v>7</v>
      </c>
      <c r="R3" s="26">
        <v>6.3689190872195794E-3</v>
      </c>
      <c r="S3" s="34" t="s">
        <v>24</v>
      </c>
      <c r="T3" s="27">
        <v>-17.289198802506284</v>
      </c>
      <c r="U3" s="34" t="s">
        <v>29</v>
      </c>
      <c r="V3" s="56">
        <v>6.4794867849019425E-3</v>
      </c>
    </row>
    <row r="4" spans="1:22" x14ac:dyDescent="0.25">
      <c r="A4" s="11">
        <v>10</v>
      </c>
      <c r="B4" s="11">
        <v>70</v>
      </c>
      <c r="C4" s="12">
        <f>Input!U4</f>
        <v>21</v>
      </c>
      <c r="D4" s="12">
        <f>Input!V4</f>
        <v>3</v>
      </c>
      <c r="E4" s="12" t="e">
        <f>Input!W4</f>
        <v>#N/A</v>
      </c>
      <c r="F4" s="12" t="e">
        <f>Input!X4</f>
        <v>#N/A</v>
      </c>
      <c r="G4" s="9">
        <f t="shared" si="0"/>
        <v>20.628898830929646</v>
      </c>
      <c r="H4" s="9">
        <f t="shared" si="1"/>
        <v>0.13771607768538319</v>
      </c>
      <c r="I4" s="9">
        <f t="shared" si="2"/>
        <v>3.374651650454684</v>
      </c>
      <c r="J4" s="9">
        <f t="shared" si="3"/>
        <v>0.1403638591884187</v>
      </c>
      <c r="K4" s="9">
        <f t="shared" si="4"/>
        <v>37.464812538384962</v>
      </c>
      <c r="L4" s="21" t="e">
        <f t="shared" si="5"/>
        <v>#N/A</v>
      </c>
      <c r="M4" s="9">
        <f t="shared" si="6"/>
        <v>3.4948081178524948</v>
      </c>
      <c r="N4" s="7" t="e">
        <f t="shared" si="7"/>
        <v>#N/A</v>
      </c>
      <c r="O4" s="32" t="s">
        <v>20</v>
      </c>
      <c r="P4" s="25">
        <v>17379.119311990878</v>
      </c>
      <c r="Q4" s="32" t="s">
        <v>8</v>
      </c>
      <c r="R4" s="25">
        <v>1.3287350608748279E-2</v>
      </c>
      <c r="S4" s="34" t="s">
        <v>25</v>
      </c>
      <c r="T4" s="27">
        <v>7486.8661379610385</v>
      </c>
      <c r="U4" s="34" t="s">
        <v>30</v>
      </c>
      <c r="V4" s="57">
        <v>6.8469295590341402E-4</v>
      </c>
    </row>
    <row r="5" spans="1:22" x14ac:dyDescent="0.25">
      <c r="A5" s="11">
        <v>15</v>
      </c>
      <c r="B5" s="11">
        <v>70</v>
      </c>
      <c r="C5" s="12">
        <f>Input!U5</f>
        <v>17</v>
      </c>
      <c r="D5" s="12">
        <f>Input!V5</f>
        <v>3</v>
      </c>
      <c r="E5" s="12" t="e">
        <f>Input!W5</f>
        <v>#N/A</v>
      </c>
      <c r="F5" s="12" t="e">
        <f>Input!X5</f>
        <v>#N/A</v>
      </c>
      <c r="G5" s="9">
        <f t="shared" si="0"/>
        <v>16.816280499905854</v>
      </c>
      <c r="H5" s="9">
        <f t="shared" si="1"/>
        <v>3.3752854714842774E-2</v>
      </c>
      <c r="I5" s="9">
        <f t="shared" si="2"/>
        <v>3.374651650454684</v>
      </c>
      <c r="J5" s="9">
        <f t="shared" si="3"/>
        <v>0.1403638591884187</v>
      </c>
      <c r="K5" s="9">
        <f t="shared" si="4"/>
        <v>32.647312010953364</v>
      </c>
      <c r="L5" s="21" t="e">
        <f t="shared" si="5"/>
        <v>#N/A</v>
      </c>
      <c r="M5" s="9">
        <f t="shared" si="6"/>
        <v>3.4948081178524948</v>
      </c>
      <c r="N5" s="7" t="e">
        <f t="shared" si="7"/>
        <v>#N/A</v>
      </c>
      <c r="O5" s="32" t="s">
        <v>21</v>
      </c>
      <c r="P5" s="25">
        <v>106.25806013133067</v>
      </c>
      <c r="Q5" s="32" t="s">
        <v>9</v>
      </c>
      <c r="R5" s="64">
        <v>5.0760988330048624</v>
      </c>
      <c r="S5" s="34" t="s">
        <v>26</v>
      </c>
      <c r="T5" s="27">
        <v>111.10625920180456</v>
      </c>
      <c r="U5" s="34" t="s">
        <v>27</v>
      </c>
      <c r="V5" s="65">
        <v>6.6277429932022605</v>
      </c>
    </row>
    <row r="6" spans="1:22" x14ac:dyDescent="0.25">
      <c r="A6" s="11">
        <v>25</v>
      </c>
      <c r="B6" s="11">
        <v>75</v>
      </c>
      <c r="C6" s="12">
        <f>Input!U6</f>
        <v>10</v>
      </c>
      <c r="D6" s="12">
        <f>Input!V6</f>
        <v>4</v>
      </c>
      <c r="E6" s="12" t="e">
        <f>Input!W6</f>
        <v>#N/A</v>
      </c>
      <c r="F6" s="12" t="e">
        <f>Input!X6</f>
        <v>#N/A</v>
      </c>
      <c r="G6" s="9">
        <f t="shared" si="0"/>
        <v>10.260873202692078</v>
      </c>
      <c r="H6" s="9">
        <f t="shared" si="1"/>
        <v>6.8054827882822203E-2</v>
      </c>
      <c r="I6" s="9">
        <f t="shared" si="2"/>
        <v>3.6039170343633673</v>
      </c>
      <c r="J6" s="9">
        <f t="shared" si="3"/>
        <v>0.15688171566750997</v>
      </c>
      <c r="K6" s="9">
        <f t="shared" si="4"/>
        <v>24.019545133427748</v>
      </c>
      <c r="L6" s="21" t="e">
        <f t="shared" si="5"/>
        <v>#N/A</v>
      </c>
      <c r="M6" s="9">
        <f t="shared" si="6"/>
        <v>3.5851622699302768</v>
      </c>
      <c r="N6" s="7" t="e">
        <f t="shared" si="7"/>
        <v>#N/A</v>
      </c>
      <c r="O6" s="32" t="s">
        <v>112</v>
      </c>
      <c r="P6" s="15">
        <v>3.2773300531961218</v>
      </c>
      <c r="Q6" s="32" t="s">
        <v>6</v>
      </c>
      <c r="R6" s="25">
        <v>34.367806619369659</v>
      </c>
      <c r="S6" s="34" t="s">
        <v>113</v>
      </c>
      <c r="T6" s="24">
        <v>3</v>
      </c>
      <c r="U6" s="34" t="s">
        <v>28</v>
      </c>
      <c r="V6" s="57">
        <v>29.809676741331092</v>
      </c>
    </row>
    <row r="7" spans="1:22" x14ac:dyDescent="0.25">
      <c r="A7" s="11">
        <v>10</v>
      </c>
      <c r="B7" s="11">
        <v>105</v>
      </c>
      <c r="C7" s="12">
        <f>Input!U7</f>
        <v>16</v>
      </c>
      <c r="D7" s="12">
        <f>Input!V7</f>
        <v>7</v>
      </c>
      <c r="E7" s="12">
        <f>Input!W7</f>
        <v>32</v>
      </c>
      <c r="F7" s="12">
        <f>Input!X7</f>
        <v>5</v>
      </c>
      <c r="G7" s="9">
        <f t="shared" si="0"/>
        <v>17.243393913235348</v>
      </c>
      <c r="H7" s="9">
        <f t="shared" si="1"/>
        <v>1.546028423470712</v>
      </c>
      <c r="I7" s="9">
        <f t="shared" si="2"/>
        <v>6.7590444835067691</v>
      </c>
      <c r="J7" s="9">
        <f t="shared" si="3"/>
        <v>5.805956092851966E-2</v>
      </c>
      <c r="K7" s="9">
        <f t="shared" si="4"/>
        <v>32.279256562824962</v>
      </c>
      <c r="L7" s="21">
        <f t="shared" si="5"/>
        <v>7.7984227880811899E-2</v>
      </c>
      <c r="M7" s="9">
        <f t="shared" si="6"/>
        <v>5.4911795442254601</v>
      </c>
      <c r="N7" s="7">
        <f t="shared" si="7"/>
        <v>0.24125734466553067</v>
      </c>
      <c r="O7" s="32" t="s">
        <v>114</v>
      </c>
      <c r="P7" s="14">
        <v>0.35406161944874431</v>
      </c>
      <c r="Q7" s="32" t="s">
        <v>122</v>
      </c>
      <c r="R7" s="25">
        <v>2.8152461124477091</v>
      </c>
      <c r="S7" s="34" t="s">
        <v>115</v>
      </c>
      <c r="T7" s="17">
        <v>0</v>
      </c>
      <c r="U7" s="34" t="s">
        <v>123</v>
      </c>
      <c r="V7" s="57">
        <v>3.3376551034967812</v>
      </c>
    </row>
    <row r="8" spans="1:22" x14ac:dyDescent="0.25">
      <c r="A8" s="11">
        <v>15</v>
      </c>
      <c r="B8" s="11">
        <v>105</v>
      </c>
      <c r="C8" s="12">
        <f>Input!U8</f>
        <v>13</v>
      </c>
      <c r="D8" s="12">
        <f>Input!V8</f>
        <v>7</v>
      </c>
      <c r="E8" s="12">
        <f>Input!W8</f>
        <v>28</v>
      </c>
      <c r="F8" s="12">
        <f>Input!X8</f>
        <v>5</v>
      </c>
      <c r="G8" s="9">
        <f t="shared" si="0"/>
        <v>13.430775582211552</v>
      </c>
      <c r="H8" s="9">
        <f t="shared" si="1"/>
        <v>0.18556760222970198</v>
      </c>
      <c r="I8" s="9">
        <f t="shared" si="2"/>
        <v>6.7590444835067691</v>
      </c>
      <c r="J8" s="9">
        <f t="shared" si="3"/>
        <v>5.805956092851966E-2</v>
      </c>
      <c r="K8" s="9">
        <f t="shared" si="4"/>
        <v>27.461756035393357</v>
      </c>
      <c r="L8" s="21">
        <f t="shared" si="5"/>
        <v>0.28970656543547718</v>
      </c>
      <c r="M8" s="9">
        <f t="shared" si="6"/>
        <v>5.4911795442254601</v>
      </c>
      <c r="N8" s="7">
        <f t="shared" si="7"/>
        <v>0.24125734466553067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Input!U9</f>
        <v>10</v>
      </c>
      <c r="D9" s="12">
        <f>Input!V9</f>
        <v>7</v>
      </c>
      <c r="E9" s="12">
        <f>Input!W9</f>
        <v>24</v>
      </c>
      <c r="F9" s="12">
        <f>Input!X9</f>
        <v>5</v>
      </c>
      <c r="G9" s="9">
        <f t="shared" si="0"/>
        <v>10.235139599947992</v>
      </c>
      <c r="H9" s="9">
        <f t="shared" si="1"/>
        <v>5.5290631463701688E-2</v>
      </c>
      <c r="I9" s="9">
        <f t="shared" si="2"/>
        <v>6.7590444835067691</v>
      </c>
      <c r="J9" s="9">
        <f t="shared" si="3"/>
        <v>5.805956092851966E-2</v>
      </c>
      <c r="K9" s="9">
        <f t="shared" si="4"/>
        <v>23.351299761995676</v>
      </c>
      <c r="L9" s="21">
        <f t="shared" si="5"/>
        <v>0.42081199878686615</v>
      </c>
      <c r="M9" s="9">
        <f t="shared" si="6"/>
        <v>5.4911795442254601</v>
      </c>
      <c r="N9" s="7">
        <f t="shared" si="7"/>
        <v>0.24125734466553067</v>
      </c>
      <c r="O9" s="32" t="s">
        <v>11</v>
      </c>
      <c r="P9" s="10">
        <f>AVERAGEIF(wrnGrasNat,"&lt;&gt;#N/A")</f>
        <v>9.0714285714285712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Input!U10</f>
        <v>5</v>
      </c>
      <c r="D10" s="12">
        <f>Input!V10</f>
        <v>8</v>
      </c>
      <c r="E10" s="12">
        <f>Input!W10</f>
        <v>17</v>
      </c>
      <c r="F10" s="12">
        <f>Input!X10</f>
        <v>7</v>
      </c>
      <c r="G10" s="9">
        <f t="shared" si="0"/>
        <v>4.9380938670026424</v>
      </c>
      <c r="H10" s="9">
        <f t="shared" si="1"/>
        <v>3.832369302686526E-3</v>
      </c>
      <c r="I10" s="9">
        <f t="shared" si="2"/>
        <v>7.6614844106245252</v>
      </c>
      <c r="J10" s="9">
        <f t="shared" si="3"/>
        <v>0.11459280425022504</v>
      </c>
      <c r="K10" s="9">
        <f t="shared" si="4"/>
        <v>16.28482411419126</v>
      </c>
      <c r="L10" s="21">
        <f t="shared" si="5"/>
        <v>0.51147654764231665</v>
      </c>
      <c r="M10" s="9">
        <f t="shared" si="6"/>
        <v>6.1943780151436005</v>
      </c>
      <c r="N10" s="7">
        <f t="shared" si="7"/>
        <v>0.64902678248396473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Input!U11</f>
        <v>1</v>
      </c>
      <c r="D11" s="12">
        <f>Input!V11</f>
        <v>8</v>
      </c>
      <c r="E11" s="12">
        <f>Input!W11</f>
        <v>7</v>
      </c>
      <c r="F11" s="12">
        <f>Input!X11</f>
        <v>7</v>
      </c>
      <c r="G11" s="9">
        <f t="shared" si="0"/>
        <v>0.35406161944874431</v>
      </c>
      <c r="H11" s="9">
        <f t="shared" si="1"/>
        <v>0.4172363914691789</v>
      </c>
      <c r="I11" s="9">
        <f t="shared" si="2"/>
        <v>7.6614844106245252</v>
      </c>
      <c r="J11" s="9">
        <f t="shared" si="3"/>
        <v>0.11459280425022504</v>
      </c>
      <c r="K11" s="9">
        <f t="shared" si="4"/>
        <v>7.5415579237992461</v>
      </c>
      <c r="L11" s="21">
        <f t="shared" si="5"/>
        <v>0.29328498482975002</v>
      </c>
      <c r="M11" s="9">
        <f t="shared" si="6"/>
        <v>6.1943780151436005</v>
      </c>
      <c r="N11" s="7">
        <f t="shared" si="7"/>
        <v>0.64902678248396473</v>
      </c>
      <c r="O11" s="32" t="s">
        <v>14</v>
      </c>
      <c r="P11" s="10">
        <f>SUMIF(SQRgrasNat,"&lt;&gt;#N/A")</f>
        <v>3.9063063692131497</v>
      </c>
      <c r="Q11" s="32"/>
      <c r="R11" s="10">
        <f>SUMIF(SQRgraDrg,"&lt;&gt;#N/A")</f>
        <v>5.2746820409152875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Input!U12</f>
        <v>6</v>
      </c>
      <c r="D12" s="12">
        <f>Input!V12</f>
        <v>15</v>
      </c>
      <c r="E12" s="12">
        <f>Input!W12</f>
        <v>16</v>
      </c>
      <c r="F12" s="12">
        <f>Input!X12</f>
        <v>14</v>
      </c>
      <c r="G12" s="9">
        <f t="shared" si="0"/>
        <v>5.8882567045336529</v>
      </c>
      <c r="H12" s="9">
        <f t="shared" si="1"/>
        <v>1.2486564081679346E-2</v>
      </c>
      <c r="I12" s="9">
        <f t="shared" si="2"/>
        <v>15.130225231496773</v>
      </c>
      <c r="J12" s="9">
        <f t="shared" si="3"/>
        <v>1.6958610918388149E-2</v>
      </c>
      <c r="K12" s="9">
        <f t="shared" si="4"/>
        <v>17.133145104430966</v>
      </c>
      <c r="L12" s="21">
        <f t="shared" si="5"/>
        <v>1.2840178276958647</v>
      </c>
      <c r="M12" s="9">
        <f t="shared" si="6"/>
        <v>13.588621199437556</v>
      </c>
      <c r="N12" s="7">
        <f t="shared" si="7"/>
        <v>0.16923251755219501</v>
      </c>
      <c r="O12" s="32" t="s">
        <v>13</v>
      </c>
      <c r="P12" s="10">
        <f>SQRT(P11/P10)</f>
        <v>0.59591841793785749</v>
      </c>
      <c r="Q12" s="32" t="s">
        <v>126</v>
      </c>
      <c r="R12" s="10">
        <f>SQRT(R11/R10)</f>
        <v>0.69247133455047583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Input!U13</f>
        <v>2</v>
      </c>
      <c r="D13" s="12">
        <f>Input!V13</f>
        <v>17</v>
      </c>
      <c r="E13" s="12">
        <f>Input!W13</f>
        <v>10</v>
      </c>
      <c r="F13" s="12">
        <f>Input!X13</f>
        <v>16</v>
      </c>
      <c r="G13" s="9">
        <f t="shared" si="0"/>
        <v>1.3292740722281913</v>
      </c>
      <c r="H13" s="9">
        <f t="shared" si="1"/>
        <v>0.44987327018535356</v>
      </c>
      <c r="I13" s="9">
        <f t="shared" si="2"/>
        <v>18.011507421896653</v>
      </c>
      <c r="J13" s="9">
        <f t="shared" si="3"/>
        <v>1.0231472645520128</v>
      </c>
      <c r="K13" s="9">
        <f t="shared" si="4"/>
        <v>10.921149271031926</v>
      </c>
      <c r="L13" s="21">
        <f t="shared" si="5"/>
        <v>0.8485159795226479</v>
      </c>
      <c r="M13" s="9">
        <f t="shared" si="6"/>
        <v>16.839791984514367</v>
      </c>
      <c r="N13" s="7">
        <f t="shared" si="7"/>
        <v>0.70525057725457863</v>
      </c>
      <c r="O13" s="32" t="s">
        <v>15</v>
      </c>
      <c r="P13" s="13">
        <f t="array" ref="P13">1-P11/(SUMIF(wrnGrasNat,"&lt;&gt;#N/A")-P9)^2</f>
        <v>0.99971911520746903</v>
      </c>
      <c r="Q13" s="32"/>
      <c r="R13" s="13">
        <f t="array" ref="R13">1-R11/(SUMIF(wrnGrasDroog,"&lt;&gt;#N/A")-R9)^2</f>
        <v>0.99978832585736999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Input!U14</f>
        <v>0</v>
      </c>
      <c r="D14" s="12">
        <f>Input!V14</f>
        <v>23</v>
      </c>
      <c r="E14" s="12">
        <f>Input!W14</f>
        <v>2</v>
      </c>
      <c r="F14" s="12">
        <f>Input!X14</f>
        <v>23</v>
      </c>
      <c r="G14" s="9">
        <f t="shared" si="0"/>
        <v>0.35406161944874431</v>
      </c>
      <c r="H14" s="9">
        <f t="shared" si="1"/>
        <v>0.12535963036666745</v>
      </c>
      <c r="I14" s="9">
        <f t="shared" si="2"/>
        <v>23.415721385358374</v>
      </c>
      <c r="J14" s="9">
        <f t="shared" si="3"/>
        <v>0.17282427024428579</v>
      </c>
      <c r="K14" s="9">
        <f t="shared" si="4"/>
        <v>1.0264783640503801</v>
      </c>
      <c r="L14" s="21">
        <f t="shared" si="5"/>
        <v>0.9477443756620243</v>
      </c>
      <c r="M14" s="9">
        <f t="shared" si="6"/>
        <v>22.860852996308932</v>
      </c>
      <c r="N14" s="7">
        <f t="shared" si="7"/>
        <v>1.9361888636202161E-2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Input!U15</f>
        <v>0</v>
      </c>
      <c r="D15" s="12">
        <f>Input!V15</f>
        <v>31</v>
      </c>
      <c r="E15" s="12">
        <f>Input!W15</f>
        <v>0</v>
      </c>
      <c r="F15" s="12">
        <f>Input!X15</f>
        <v>29</v>
      </c>
      <c r="G15" s="9">
        <f t="shared" si="0"/>
        <v>0.35406161944874431</v>
      </c>
      <c r="H15" s="9">
        <f t="shared" si="1"/>
        <v>0.12535963036666745</v>
      </c>
      <c r="I15" s="9">
        <f t="shared" si="2"/>
        <v>29.397881036921707</v>
      </c>
      <c r="J15" s="9">
        <f t="shared" si="3"/>
        <v>2.5667851718550665</v>
      </c>
      <c r="K15" s="9">
        <f t="shared" si="4"/>
        <v>0</v>
      </c>
      <c r="L15" s="21">
        <f t="shared" si="5"/>
        <v>0</v>
      </c>
      <c r="M15" s="9">
        <f t="shared" si="6"/>
        <v>28.612073845704224</v>
      </c>
      <c r="N15" s="7">
        <f t="shared" si="7"/>
        <v>0.15048670118671051</v>
      </c>
      <c r="O15" s="32" t="s">
        <v>16</v>
      </c>
      <c r="P15" s="10">
        <f>P14*P12</f>
        <v>1.3116075945065111</v>
      </c>
      <c r="Q15" s="32"/>
      <c r="R15" s="10">
        <f>R14*R12</f>
        <v>1.5241191311344495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0</v>
      </c>
      <c r="D16" s="90">
        <v>34</v>
      </c>
      <c r="E16" s="90">
        <v>0</v>
      </c>
      <c r="F16" s="90">
        <v>32</v>
      </c>
      <c r="G16" s="9">
        <f t="shared" si="0"/>
        <v>0.35406161944874431</v>
      </c>
      <c r="H16" s="9">
        <f t="shared" si="1"/>
        <v>0.12535963036666745</v>
      </c>
      <c r="I16" s="9">
        <f t="shared" si="2"/>
        <v>34.716679244032335</v>
      </c>
      <c r="J16" s="9">
        <f t="shared" si="3"/>
        <v>0.51362913882675898</v>
      </c>
      <c r="K16" s="9">
        <f t="shared" si="4"/>
        <v>0</v>
      </c>
      <c r="L16" s="21">
        <f t="shared" si="5"/>
        <v>0</v>
      </c>
      <c r="M16" s="9">
        <f t="shared" si="6"/>
        <v>32.236147032671269</v>
      </c>
      <c r="N16" s="7">
        <f t="shared" si="7"/>
        <v>5.5765421039445449E-2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600-000000000000}"/>
    <hyperlink ref="M3" r:id="rId2" display="=@na()" xr:uid="{00000000-0004-0000-0600-000001000000}"/>
    <hyperlink ref="M4:M16" r:id="rId3" display="=@na()" xr:uid="{00000000-0004-0000-0600-000002000000}"/>
  </hyperlinks>
  <pageMargins left="0.7" right="0.7" top="0.75" bottom="0.75" header="0.3" footer="0.3"/>
  <drawing r:id="rId4"/>
  <legacy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theme="2" tint="-0.499984740745262"/>
  </sheetPr>
  <dimension ref="A1:V16"/>
  <sheetViews>
    <sheetView workbookViewId="0">
      <selection activeCell="A3" sqref="A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Input!Y2</f>
        <v>iV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Input!Y3</f>
        <v>30</v>
      </c>
      <c r="D3" s="12">
        <f>Input!Z3</f>
        <v>3</v>
      </c>
      <c r="E3" s="12" t="e">
        <f>Input!AA3</f>
        <v>#N/A</v>
      </c>
      <c r="F3" s="12" t="e">
        <f>Input!AB3</f>
        <v>#N/A</v>
      </c>
      <c r="G3" s="9">
        <f t="shared" ref="G3:G16" si="0">MIN(MAX(MinGrasNT,AgrasNT+BgrasNT*10000*((A3+CgrasNT)^-DgrasNT+(B3+CgrasNT)^-DgrasNT)),40)</f>
        <v>29.45179023451244</v>
      </c>
      <c r="H3" s="9">
        <f t="shared" ref="H3:H16" si="1">(G3-C3)^2</f>
        <v>0.300533946975925</v>
      </c>
      <c r="I3" s="9">
        <f t="shared" ref="I3:I16" si="2">MAX(MIN(MinGras+Agras*(1-(1/(1+(Bgras*(B3-Cgras))^Dgras))),40),0)</f>
        <v>3.3746099042110691</v>
      </c>
      <c r="J3" s="9">
        <f t="shared" ref="J3:J16" si="3">(I3-D3)^2</f>
        <v>0.14033258033302637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3.4948016893068901</v>
      </c>
      <c r="N3" s="7" t="e">
        <f t="shared" ref="N3:N16" si="7">(M3-F3)^2</f>
        <v>#N/A</v>
      </c>
      <c r="O3" s="32" t="s">
        <v>19</v>
      </c>
      <c r="P3" s="25">
        <v>-20.127512661347236</v>
      </c>
      <c r="Q3" s="32" t="s">
        <v>7</v>
      </c>
      <c r="R3" s="26">
        <v>6.3687639508196343E-3</v>
      </c>
      <c r="S3" s="34" t="s">
        <v>24</v>
      </c>
      <c r="T3" s="27">
        <v>-15.902758198287671</v>
      </c>
      <c r="U3" s="34" t="s">
        <v>29</v>
      </c>
      <c r="V3" s="56">
        <v>6.4794872825203811E-3</v>
      </c>
    </row>
    <row r="4" spans="1:22" x14ac:dyDescent="0.25">
      <c r="A4" s="11">
        <v>10</v>
      </c>
      <c r="B4" s="11">
        <v>70</v>
      </c>
      <c r="C4" s="12">
        <f>Input!Y4</f>
        <v>25</v>
      </c>
      <c r="D4" s="12">
        <f>Input!Z4</f>
        <v>3</v>
      </c>
      <c r="E4" s="12" t="e">
        <f>Input!AA4</f>
        <v>#N/A</v>
      </c>
      <c r="F4" s="12" t="e">
        <f>Input!AB4</f>
        <v>#N/A</v>
      </c>
      <c r="G4" s="9">
        <f t="shared" si="0"/>
        <v>24.807548220458035</v>
      </c>
      <c r="H4" s="9">
        <f t="shared" si="1"/>
        <v>3.7037687448869233E-2</v>
      </c>
      <c r="I4" s="9">
        <f t="shared" si="2"/>
        <v>3.3746099042110691</v>
      </c>
      <c r="J4" s="9">
        <f t="shared" si="3"/>
        <v>0.14033258033302637</v>
      </c>
      <c r="K4" s="9">
        <f t="shared" si="4"/>
        <v>42.478133277161056</v>
      </c>
      <c r="L4" s="21" t="e">
        <f t="shared" si="5"/>
        <v>#N/A</v>
      </c>
      <c r="M4" s="9">
        <f t="shared" si="6"/>
        <v>3.4948016893068901</v>
      </c>
      <c r="N4" s="7" t="e">
        <f t="shared" si="7"/>
        <v>#N/A</v>
      </c>
      <c r="O4" s="32" t="s">
        <v>20</v>
      </c>
      <c r="P4" s="25">
        <v>6193.2306644751961</v>
      </c>
      <c r="Q4" s="32" t="s">
        <v>8</v>
      </c>
      <c r="R4" s="25">
        <v>9.4110242628402639E-3</v>
      </c>
      <c r="S4" s="34" t="s">
        <v>25</v>
      </c>
      <c r="T4" s="27">
        <v>6557.1328402246381</v>
      </c>
      <c r="U4" s="34" t="s">
        <v>30</v>
      </c>
      <c r="V4" s="57">
        <v>6.8413861238419678E-4</v>
      </c>
    </row>
    <row r="5" spans="1:22" x14ac:dyDescent="0.25">
      <c r="A5" s="11">
        <v>15</v>
      </c>
      <c r="B5" s="11">
        <v>70</v>
      </c>
      <c r="C5" s="12">
        <f>Input!Y5</f>
        <v>21</v>
      </c>
      <c r="D5" s="12">
        <f>Input!Z5</f>
        <v>3</v>
      </c>
      <c r="E5" s="12" t="e">
        <f>Input!AA5</f>
        <v>#N/A</v>
      </c>
      <c r="F5" s="12" t="e">
        <f>Input!AB5</f>
        <v>#N/A</v>
      </c>
      <c r="G5" s="9">
        <f t="shared" si="0"/>
        <v>20.868741225573611</v>
      </c>
      <c r="H5" s="9">
        <f t="shared" si="1"/>
        <v>1.7228865863917583E-2</v>
      </c>
      <c r="I5" s="9">
        <f t="shared" si="2"/>
        <v>3.3746099042110691</v>
      </c>
      <c r="J5" s="9">
        <f t="shared" si="3"/>
        <v>0.14033258033302637</v>
      </c>
      <c r="K5" s="9">
        <f t="shared" si="4"/>
        <v>36.950716608677091</v>
      </c>
      <c r="L5" s="21" t="e">
        <f t="shared" si="5"/>
        <v>#N/A</v>
      </c>
      <c r="M5" s="9">
        <f t="shared" si="6"/>
        <v>3.4948016893068901</v>
      </c>
      <c r="N5" s="7" t="e">
        <f t="shared" si="7"/>
        <v>#N/A</v>
      </c>
      <c r="O5" s="32" t="s">
        <v>21</v>
      </c>
      <c r="P5" s="25">
        <v>111.49316028176843</v>
      </c>
      <c r="Q5" s="32" t="s">
        <v>9</v>
      </c>
      <c r="R5" s="64">
        <v>5.0761904253384875</v>
      </c>
      <c r="S5" s="34" t="s">
        <v>26</v>
      </c>
      <c r="T5" s="27">
        <v>103.47259457687899</v>
      </c>
      <c r="U5" s="34" t="s">
        <v>27</v>
      </c>
      <c r="V5" s="65">
        <v>6.6277140870105056</v>
      </c>
    </row>
    <row r="6" spans="1:22" x14ac:dyDescent="0.25">
      <c r="A6" s="11">
        <v>25</v>
      </c>
      <c r="B6" s="11">
        <v>75</v>
      </c>
      <c r="C6" s="12">
        <f>Input!Y6</f>
        <v>14</v>
      </c>
      <c r="D6" s="12">
        <f>Input!Z6</f>
        <v>4</v>
      </c>
      <c r="E6" s="12" t="e">
        <f>Input!AA6</f>
        <v>#N/A</v>
      </c>
      <c r="F6" s="12" t="e">
        <f>Input!AB6</f>
        <v>#N/A</v>
      </c>
      <c r="G6" s="9">
        <f t="shared" si="0"/>
        <v>13.806874118707089</v>
      </c>
      <c r="H6" s="9">
        <f t="shared" si="1"/>
        <v>3.72976060251635E-2</v>
      </c>
      <c r="I6" s="9">
        <f t="shared" si="2"/>
        <v>3.6038847310645137</v>
      </c>
      <c r="J6" s="9">
        <f t="shared" si="3"/>
        <v>0.15690730628383265</v>
      </c>
      <c r="K6" s="9">
        <f t="shared" si="4"/>
        <v>27.26806110246082</v>
      </c>
      <c r="L6" s="21" t="e">
        <f t="shared" si="5"/>
        <v>#N/A</v>
      </c>
      <c r="M6" s="9">
        <f t="shared" si="6"/>
        <v>3.5851577281504672</v>
      </c>
      <c r="N6" s="7" t="e">
        <f t="shared" si="7"/>
        <v>#N/A</v>
      </c>
      <c r="O6" s="32" t="s">
        <v>112</v>
      </c>
      <c r="P6" s="15">
        <v>2.9998160006022023</v>
      </c>
      <c r="Q6" s="32" t="s">
        <v>6</v>
      </c>
      <c r="R6" s="25">
        <v>34.367900704687806</v>
      </c>
      <c r="S6" s="34" t="s">
        <v>113</v>
      </c>
      <c r="T6" s="24">
        <v>2.996631105657269</v>
      </c>
      <c r="U6" s="34" t="s">
        <v>28</v>
      </c>
      <c r="V6" s="57">
        <v>29.809772467626438</v>
      </c>
    </row>
    <row r="7" spans="1:22" x14ac:dyDescent="0.25">
      <c r="A7" s="11">
        <v>10</v>
      </c>
      <c r="B7" s="11">
        <v>105</v>
      </c>
      <c r="C7" s="12">
        <f>Input!Y7</f>
        <v>20</v>
      </c>
      <c r="D7" s="12">
        <f>Input!Z7</f>
        <v>7</v>
      </c>
      <c r="E7" s="12">
        <f>Input!AA7</f>
        <v>37</v>
      </c>
      <c r="F7" s="12">
        <f>Input!AB7</f>
        <v>5</v>
      </c>
      <c r="G7" s="9">
        <f t="shared" si="0"/>
        <v>20.547808124183209</v>
      </c>
      <c r="H7" s="9">
        <f t="shared" si="1"/>
        <v>0.30009374092112651</v>
      </c>
      <c r="I7" s="9">
        <f t="shared" si="2"/>
        <v>6.7590599924598553</v>
      </c>
      <c r="J7" s="9">
        <f t="shared" si="3"/>
        <v>5.8052087233444967E-2</v>
      </c>
      <c r="K7" s="9">
        <f t="shared" si="4"/>
        <v>37.065636074047191</v>
      </c>
      <c r="L7" s="21">
        <f t="shared" si="5"/>
        <v>4.3080942163283495E-3</v>
      </c>
      <c r="M7" s="9">
        <f t="shared" si="6"/>
        <v>5.4911991972946694</v>
      </c>
      <c r="N7" s="7">
        <f t="shared" si="7"/>
        <v>0.24127665142292759</v>
      </c>
      <c r="O7" s="32" t="s">
        <v>114</v>
      </c>
      <c r="P7" s="14">
        <v>0.99999999856837962</v>
      </c>
      <c r="Q7" s="32" t="s">
        <v>122</v>
      </c>
      <c r="R7" s="25">
        <v>2.8151568895852859</v>
      </c>
      <c r="S7" s="34" t="s">
        <v>115</v>
      </c>
      <c r="T7" s="17">
        <v>0.99999997804783058</v>
      </c>
      <c r="U7" s="34" t="s">
        <v>123</v>
      </c>
      <c r="V7" s="57">
        <v>3.3376445098151675</v>
      </c>
    </row>
    <row r="8" spans="1:22" x14ac:dyDescent="0.25">
      <c r="A8" s="11">
        <v>15</v>
      </c>
      <c r="B8" s="11">
        <v>105</v>
      </c>
      <c r="C8" s="12">
        <f>Input!Y8</f>
        <v>16</v>
      </c>
      <c r="D8" s="12">
        <f>Input!Z8</f>
        <v>7</v>
      </c>
      <c r="E8" s="12">
        <f>Input!AA8</f>
        <v>32</v>
      </c>
      <c r="F8" s="12">
        <f>Input!AB8</f>
        <v>5</v>
      </c>
      <c r="G8" s="9">
        <f t="shared" si="0"/>
        <v>16.609001129298786</v>
      </c>
      <c r="H8" s="9">
        <f t="shared" si="1"/>
        <v>0.37088237548719671</v>
      </c>
      <c r="I8" s="9">
        <f t="shared" si="2"/>
        <v>6.7590599924598553</v>
      </c>
      <c r="J8" s="9">
        <f t="shared" si="3"/>
        <v>5.8052087233444967E-2</v>
      </c>
      <c r="K8" s="9">
        <f t="shared" si="4"/>
        <v>31.538219405563225</v>
      </c>
      <c r="L8" s="21">
        <f t="shared" si="5"/>
        <v>0.21324131739838087</v>
      </c>
      <c r="M8" s="9">
        <f t="shared" si="6"/>
        <v>5.4911991972946694</v>
      </c>
      <c r="N8" s="7">
        <f t="shared" si="7"/>
        <v>0.24127665142292759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Input!Y9</f>
        <v>13</v>
      </c>
      <c r="D9" s="12">
        <f>Input!Z9</f>
        <v>7</v>
      </c>
      <c r="E9" s="12">
        <f>Input!AA9</f>
        <v>28</v>
      </c>
      <c r="F9" s="12">
        <f>Input!AB9</f>
        <v>5</v>
      </c>
      <c r="G9" s="9">
        <f t="shared" si="0"/>
        <v>13.246617249374705</v>
      </c>
      <c r="H9" s="9">
        <f t="shared" si="1"/>
        <v>6.0820067689145198E-2</v>
      </c>
      <c r="I9" s="9">
        <f t="shared" si="2"/>
        <v>6.7590599924598553</v>
      </c>
      <c r="J9" s="9">
        <f t="shared" si="3"/>
        <v>5.8052087233444967E-2</v>
      </c>
      <c r="K9" s="9">
        <f t="shared" si="4"/>
        <v>26.869443001918832</v>
      </c>
      <c r="L9" s="21">
        <f t="shared" si="5"/>
        <v>1.2781591259103027</v>
      </c>
      <c r="M9" s="9">
        <f t="shared" si="6"/>
        <v>5.4911991972946694</v>
      </c>
      <c r="N9" s="7">
        <f t="shared" si="7"/>
        <v>0.24127665142292759</v>
      </c>
      <c r="O9" s="32" t="s">
        <v>11</v>
      </c>
      <c r="P9" s="10">
        <f>AVERAGEIF(wrnGrasNat,"&lt;&gt;#N/A")</f>
        <v>11.571428571428571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Input!Y10</f>
        <v>7</v>
      </c>
      <c r="D10" s="12">
        <f>Input!Z10</f>
        <v>8</v>
      </c>
      <c r="E10" s="12">
        <f>Input!AA10</f>
        <v>20</v>
      </c>
      <c r="F10" s="12">
        <f>Input!AB10</f>
        <v>7</v>
      </c>
      <c r="G10" s="9">
        <f t="shared" si="0"/>
        <v>7.4606368626975765</v>
      </c>
      <c r="H10" s="9">
        <f t="shared" si="1"/>
        <v>0.21218631927586598</v>
      </c>
      <c r="I10" s="9">
        <f t="shared" si="2"/>
        <v>7.6615027326685095</v>
      </c>
      <c r="J10" s="9">
        <f t="shared" si="3"/>
        <v>0.11458039999088658</v>
      </c>
      <c r="K10" s="9">
        <f t="shared" si="4"/>
        <v>18.995400106477263</v>
      </c>
      <c r="L10" s="21">
        <f t="shared" si="5"/>
        <v>1.0092209460658952</v>
      </c>
      <c r="M10" s="9">
        <f t="shared" si="6"/>
        <v>6.194403280331171</v>
      </c>
      <c r="N10" s="7">
        <f t="shared" si="7"/>
        <v>0.64898607474117775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Input!Y11</f>
        <v>1</v>
      </c>
      <c r="D11" s="12">
        <f>Input!Z11</f>
        <v>8</v>
      </c>
      <c r="E11" s="12">
        <f>Input!AA11</f>
        <v>9</v>
      </c>
      <c r="F11" s="12">
        <f>Input!AB11</f>
        <v>7</v>
      </c>
      <c r="G11" s="9">
        <f t="shared" si="0"/>
        <v>0.99999999856837962</v>
      </c>
      <c r="H11" s="9">
        <f t="shared" si="1"/>
        <v>2.0495369061347014E-18</v>
      </c>
      <c r="I11" s="9">
        <f t="shared" si="2"/>
        <v>7.6615027326685095</v>
      </c>
      <c r="J11" s="9">
        <f t="shared" si="3"/>
        <v>0.11458039999088658</v>
      </c>
      <c r="K11" s="9">
        <f t="shared" si="4"/>
        <v>9.4101308861981607</v>
      </c>
      <c r="L11" s="21">
        <f t="shared" si="5"/>
        <v>0.16820734381368868</v>
      </c>
      <c r="M11" s="9">
        <f t="shared" si="6"/>
        <v>6.194403280331171</v>
      </c>
      <c r="N11" s="7">
        <f t="shared" si="7"/>
        <v>0.64898607474117775</v>
      </c>
      <c r="O11" s="32" t="s">
        <v>14</v>
      </c>
      <c r="P11" s="10">
        <f>SUMIF(SQRgrasNat,"&lt;&gt;#N/A")</f>
        <v>2.2454715662359566</v>
      </c>
      <c r="Q11" s="32"/>
      <c r="R11" s="10">
        <f>SUMIF(SQRgraDrg,"&lt;&gt;#N/A")</f>
        <v>5.2745987812730899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Input!Y12</f>
        <v>8</v>
      </c>
      <c r="D12" s="12">
        <f>Input!Z12</f>
        <v>15</v>
      </c>
      <c r="E12" s="12">
        <f>Input!AA12</f>
        <v>18</v>
      </c>
      <c r="F12" s="12">
        <f>Input!AB12</f>
        <v>14</v>
      </c>
      <c r="G12" s="9">
        <f t="shared" si="0"/>
        <v>8.1467783550744493</v>
      </c>
      <c r="H12" s="9">
        <f t="shared" si="1"/>
        <v>2.1543885518361103E-2</v>
      </c>
      <c r="I12" s="9">
        <f t="shared" si="2"/>
        <v>15.130220290161306</v>
      </c>
      <c r="J12" s="9">
        <f t="shared" si="3"/>
        <v>1.6957323969694755E-2</v>
      </c>
      <c r="K12" s="9">
        <f t="shared" si="4"/>
        <v>20.158423330226462</v>
      </c>
      <c r="L12" s="21">
        <f t="shared" si="5"/>
        <v>4.6587912724658915</v>
      </c>
      <c r="M12" s="9">
        <f t="shared" si="6"/>
        <v>13.588666075498391</v>
      </c>
      <c r="N12" s="7">
        <f t="shared" si="7"/>
        <v>0.16919559744589499</v>
      </c>
      <c r="O12" s="32" t="s">
        <v>13</v>
      </c>
      <c r="P12" s="10">
        <f>SQRT(P11/P10)</f>
        <v>0.45181166291799429</v>
      </c>
      <c r="Q12" s="32" t="s">
        <v>126</v>
      </c>
      <c r="R12" s="10">
        <f>SQRT(R11/R10)</f>
        <v>0.69246586927857712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Input!Y13</f>
        <v>4</v>
      </c>
      <c r="D13" s="12">
        <f>Input!Z13</f>
        <v>17</v>
      </c>
      <c r="E13" s="12">
        <f>Input!AA13</f>
        <v>12</v>
      </c>
      <c r="F13" s="12">
        <f>Input!AB13</f>
        <v>16</v>
      </c>
      <c r="G13" s="9">
        <f t="shared" si="0"/>
        <v>3.0577436277581427</v>
      </c>
      <c r="H13" s="9">
        <f t="shared" si="1"/>
        <v>0.88784707103038563</v>
      </c>
      <c r="I13" s="9">
        <f t="shared" si="2"/>
        <v>18.011488177854986</v>
      </c>
      <c r="J13" s="9">
        <f t="shared" si="3"/>
        <v>1.0231083339403995</v>
      </c>
      <c r="K13" s="9">
        <f t="shared" si="4"/>
        <v>13.308878172342105</v>
      </c>
      <c r="L13" s="21">
        <f t="shared" si="5"/>
        <v>1.7131620700336092</v>
      </c>
      <c r="M13" s="9">
        <f t="shared" si="6"/>
        <v>16.839834771756486</v>
      </c>
      <c r="N13" s="7">
        <f t="shared" si="7"/>
        <v>0.70532244385126897</v>
      </c>
      <c r="O13" s="32" t="s">
        <v>15</v>
      </c>
      <c r="P13" s="13">
        <f t="array" ref="P13">1-P11/(SUMIF(wrnGrasNat,"&lt;&gt;#N/A")-P9)^2</f>
        <v>0.99990076910744274</v>
      </c>
      <c r="Q13" s="32"/>
      <c r="R13" s="13">
        <f t="array" ref="R13">1-R11/(SUMIF(wrnGrasDroog,"&lt;&gt;#N/A")-R9)^2</f>
        <v>0.99978832919859761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Input!Y14</f>
        <v>1</v>
      </c>
      <c r="D14" s="12">
        <f>Input!Z14</f>
        <v>23</v>
      </c>
      <c r="E14" s="12">
        <f>Input!AA14</f>
        <v>4</v>
      </c>
      <c r="F14" s="12">
        <f>Input!AB14</f>
        <v>23</v>
      </c>
      <c r="G14" s="9">
        <f t="shared" si="0"/>
        <v>0.99999999856837962</v>
      </c>
      <c r="H14" s="9">
        <f t="shared" si="1"/>
        <v>2.0495369061347014E-18</v>
      </c>
      <c r="I14" s="9">
        <f t="shared" si="2"/>
        <v>23.415683420505989</v>
      </c>
      <c r="J14" s="9">
        <f t="shared" si="3"/>
        <v>0.17279270608355865</v>
      </c>
      <c r="K14" s="9">
        <f t="shared" si="4"/>
        <v>2.6343833748326233</v>
      </c>
      <c r="L14" s="21">
        <f t="shared" si="5"/>
        <v>1.8649087669335354</v>
      </c>
      <c r="M14" s="9">
        <f t="shared" si="6"/>
        <v>22.860889843739258</v>
      </c>
      <c r="N14" s="7">
        <f t="shared" si="7"/>
        <v>1.9351635574887987E-2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Input!Y15</f>
        <v>1</v>
      </c>
      <c r="D15" s="12">
        <f>Input!Z15</f>
        <v>31</v>
      </c>
      <c r="E15" s="12">
        <f>Input!AA15</f>
        <v>1</v>
      </c>
      <c r="F15" s="12">
        <f>Input!AB15</f>
        <v>29</v>
      </c>
      <c r="G15" s="9">
        <f t="shared" si="0"/>
        <v>0.99999999856837962</v>
      </c>
      <c r="H15" s="9">
        <f t="shared" si="1"/>
        <v>2.0495369061347014E-18</v>
      </c>
      <c r="I15" s="9">
        <f t="shared" si="2"/>
        <v>29.39784591828646</v>
      </c>
      <c r="J15" s="9">
        <f t="shared" si="3"/>
        <v>2.5668977015513552</v>
      </c>
      <c r="K15" s="9">
        <f t="shared" si="4"/>
        <v>0.99999997804783058</v>
      </c>
      <c r="L15" s="21">
        <f t="shared" si="5"/>
        <v>4.8189774205052009E-16</v>
      </c>
      <c r="M15" s="9">
        <f t="shared" si="6"/>
        <v>28.612117631646516</v>
      </c>
      <c r="N15" s="7">
        <f t="shared" si="7"/>
        <v>0.15045273167950785</v>
      </c>
      <c r="O15" s="32" t="s">
        <v>16</v>
      </c>
      <c r="P15" s="10">
        <f>P14*P12</f>
        <v>0.994430765238831</v>
      </c>
      <c r="Q15" s="32"/>
      <c r="R15" s="10">
        <f>R14*R12</f>
        <v>1.5241071021521047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90">
        <v>1</v>
      </c>
      <c r="F16" s="90">
        <v>32</v>
      </c>
      <c r="G16" s="9">
        <f t="shared" si="0"/>
        <v>0.99999999856837962</v>
      </c>
      <c r="H16" s="9">
        <f t="shared" si="1"/>
        <v>2.0495369061347014E-18</v>
      </c>
      <c r="I16" s="9">
        <f t="shared" si="2"/>
        <v>34.716673291509501</v>
      </c>
      <c r="J16" s="9">
        <f t="shared" si="3"/>
        <v>0.51362060676306232</v>
      </c>
      <c r="K16" s="9">
        <f t="shared" si="4"/>
        <v>0.99999997804783058</v>
      </c>
      <c r="L16" s="21">
        <f t="shared" si="5"/>
        <v>4.8189774205052009E-16</v>
      </c>
      <c r="M16" s="9">
        <f t="shared" si="6"/>
        <v>32.236216383683875</v>
      </c>
      <c r="N16" s="7">
        <f t="shared" si="7"/>
        <v>5.5798179920687481E-2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700-000000000000}"/>
    <hyperlink ref="M3" r:id="rId2" display="=@na()" xr:uid="{00000000-0004-0000-0700-000001000000}"/>
    <hyperlink ref="M4:M16" r:id="rId3" display="=@na()" xr:uid="{00000000-0004-0000-0700-000002000000}"/>
  </hyperlinks>
  <pageMargins left="0.7" right="0.7" top="0.75" bottom="0.75" header="0.3" footer="0.3"/>
  <drawing r:id="rId4"/>
  <legacy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Input!AC2</f>
        <v>iV*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Input!AC3</f>
        <v>28</v>
      </c>
      <c r="D3" s="12">
        <f>Input!AD3</f>
        <v>0</v>
      </c>
      <c r="E3" s="12" t="e">
        <f>Input!AE3</f>
        <v>#N/A</v>
      </c>
      <c r="F3" s="12" t="e">
        <f>Input!AF3</f>
        <v>#N/A</v>
      </c>
      <c r="G3" s="9">
        <f t="shared" ref="G3:G16" si="0">MIN(MAX(MinGrasNT,AgrasNT+BgrasNT*10000*((A3+CgrasNT)^-DgrasNT+(B3+CgrasNT)^-DgrasNT)),40)</f>
        <v>27.425394530412294</v>
      </c>
      <c r="H3" s="9">
        <f t="shared" ref="H3:H16" si="1">(G3-C3)^2</f>
        <v>0.3301714456801077</v>
      </c>
      <c r="I3" s="9">
        <f t="shared" ref="I3:I16" si="2">MAX(MIN(MinGras+Agras*(1-(1/(1+(Bgras*(B3-Cgras))^Dgras))),40),0)</f>
        <v>0.49560359914765906</v>
      </c>
      <c r="J3" s="9">
        <f t="shared" ref="J3:J16" si="3">(I3-D3)^2</f>
        <v>0.24562292748811351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0.55759933270452655</v>
      </c>
      <c r="N3" s="7" t="e">
        <f t="shared" ref="N3:N16" si="7">(M3-F3)^2</f>
        <v>#N/A</v>
      </c>
      <c r="O3" s="32" t="s">
        <v>19</v>
      </c>
      <c r="P3" s="25">
        <v>-18.214496205508599</v>
      </c>
      <c r="Q3" s="32" t="s">
        <v>7</v>
      </c>
      <c r="R3" s="26">
        <v>5.5141981009626927E-3</v>
      </c>
      <c r="S3" s="34" t="s">
        <v>24</v>
      </c>
      <c r="T3" s="27">
        <v>-16.864684989993119</v>
      </c>
      <c r="U3" s="34" t="s">
        <v>29</v>
      </c>
      <c r="V3" s="56">
        <v>5.8044017077719711E-3</v>
      </c>
    </row>
    <row r="4" spans="1:22" x14ac:dyDescent="0.25">
      <c r="A4" s="11">
        <v>10</v>
      </c>
      <c r="B4" s="11">
        <v>70</v>
      </c>
      <c r="C4" s="12">
        <f>Input!AC4</f>
        <v>23</v>
      </c>
      <c r="D4" s="12">
        <f>Input!AD4</f>
        <v>0</v>
      </c>
      <c r="E4" s="12" t="e">
        <f>Input!AE4</f>
        <v>#N/A</v>
      </c>
      <c r="F4" s="12" t="e">
        <f>Input!AF4</f>
        <v>#N/A</v>
      </c>
      <c r="G4" s="9">
        <f t="shared" si="0"/>
        <v>22.80172079631669</v>
      </c>
      <c r="H4" s="9">
        <f t="shared" si="1"/>
        <v>3.9314642613287397E-2</v>
      </c>
      <c r="I4" s="9">
        <f t="shared" si="2"/>
        <v>0.49560359914765906</v>
      </c>
      <c r="J4" s="9">
        <f t="shared" si="3"/>
        <v>0.24562292748811351</v>
      </c>
      <c r="K4" s="9">
        <f t="shared" si="4"/>
        <v>40.295881291130641</v>
      </c>
      <c r="L4" s="21" t="e">
        <f t="shared" si="5"/>
        <v>#N/A</v>
      </c>
      <c r="M4" s="9">
        <f t="shared" si="6"/>
        <v>0.55759933270452655</v>
      </c>
      <c r="N4" s="7" t="e">
        <f t="shared" si="7"/>
        <v>#N/A</v>
      </c>
      <c r="O4" s="32" t="s">
        <v>20</v>
      </c>
      <c r="P4" s="25">
        <v>4706.6933654076274</v>
      </c>
      <c r="Q4" s="32" t="s">
        <v>8</v>
      </c>
      <c r="R4" s="25">
        <v>-2.2334687640680164E-2</v>
      </c>
      <c r="S4" s="34" t="s">
        <v>25</v>
      </c>
      <c r="T4" s="27">
        <v>7123.6549747407253</v>
      </c>
      <c r="U4" s="34" t="s">
        <v>30</v>
      </c>
      <c r="V4" s="57">
        <v>6.8472555486760365E-4</v>
      </c>
    </row>
    <row r="5" spans="1:22" x14ac:dyDescent="0.25">
      <c r="A5" s="11">
        <v>15</v>
      </c>
      <c r="B5" s="11">
        <v>70</v>
      </c>
      <c r="C5" s="12">
        <f>Input!AC5</f>
        <v>19</v>
      </c>
      <c r="D5" s="12">
        <f>Input!AD5</f>
        <v>0</v>
      </c>
      <c r="E5" s="12" t="e">
        <f>Input!AE5</f>
        <v>#N/A</v>
      </c>
      <c r="F5" s="12" t="e">
        <f>Input!AF5</f>
        <v>#N/A</v>
      </c>
      <c r="G5" s="9">
        <f t="shared" si="0"/>
        <v>18.92418143042455</v>
      </c>
      <c r="H5" s="9">
        <f t="shared" si="1"/>
        <v>5.7484554924673303E-3</v>
      </c>
      <c r="I5" s="9">
        <f t="shared" si="2"/>
        <v>0.49560359914765906</v>
      </c>
      <c r="J5" s="9">
        <f t="shared" si="3"/>
        <v>0.24562292748811351</v>
      </c>
      <c r="K5" s="9">
        <f t="shared" si="4"/>
        <v>35.087861471560089</v>
      </c>
      <c r="L5" s="21" t="e">
        <f t="shared" si="5"/>
        <v>#N/A</v>
      </c>
      <c r="M5" s="9">
        <f t="shared" si="6"/>
        <v>0.55759933270452655</v>
      </c>
      <c r="N5" s="7" t="e">
        <f t="shared" si="7"/>
        <v>#N/A</v>
      </c>
      <c r="O5" s="32" t="s">
        <v>21</v>
      </c>
      <c r="P5" s="25">
        <v>103.74498457684112</v>
      </c>
      <c r="Q5" s="32" t="s">
        <v>9</v>
      </c>
      <c r="R5" s="64">
        <v>5.2871112735311057</v>
      </c>
      <c r="S5" s="34" t="s">
        <v>26</v>
      </c>
      <c r="T5" s="27">
        <v>107.4196797760038</v>
      </c>
      <c r="U5" s="34" t="s">
        <v>27</v>
      </c>
      <c r="V5" s="65">
        <v>6.8997970415808583</v>
      </c>
    </row>
    <row r="6" spans="1:22" x14ac:dyDescent="0.25">
      <c r="A6" s="11">
        <v>25</v>
      </c>
      <c r="B6" s="11">
        <v>75</v>
      </c>
      <c r="C6" s="12">
        <f>Input!AC6</f>
        <v>12</v>
      </c>
      <c r="D6" s="12">
        <f>Input!AD6</f>
        <v>1</v>
      </c>
      <c r="E6" s="12" t="e">
        <f>Input!AE6</f>
        <v>#N/A</v>
      </c>
      <c r="F6" s="12" t="e">
        <f>Input!AF6</f>
        <v>#N/A</v>
      </c>
      <c r="G6" s="9">
        <f t="shared" si="0"/>
        <v>12.128075804631003</v>
      </c>
      <c r="H6" s="9">
        <f t="shared" si="1"/>
        <v>1.6403411731878762E-2</v>
      </c>
      <c r="I6" s="9">
        <f t="shared" si="2"/>
        <v>0.58008586651966965</v>
      </c>
      <c r="J6" s="9">
        <f t="shared" si="3"/>
        <v>0.17632787949653669</v>
      </c>
      <c r="K6" s="9">
        <f t="shared" si="4"/>
        <v>25.857553022568087</v>
      </c>
      <c r="L6" s="21" t="e">
        <f t="shared" si="5"/>
        <v>#N/A</v>
      </c>
      <c r="M6" s="9">
        <f t="shared" si="6"/>
        <v>0.58647635986199176</v>
      </c>
      <c r="N6" s="7" t="e">
        <f t="shared" si="7"/>
        <v>#N/A</v>
      </c>
      <c r="O6" s="32" t="s">
        <v>112</v>
      </c>
      <c r="P6" s="15">
        <v>2.9996999190612841</v>
      </c>
      <c r="Q6" s="32" t="s">
        <v>6</v>
      </c>
      <c r="R6" s="25">
        <v>29.870523149334325</v>
      </c>
      <c r="S6" s="34" t="s">
        <v>113</v>
      </c>
      <c r="T6" s="24">
        <v>2.9985463635678613</v>
      </c>
      <c r="U6" s="34" t="s">
        <v>28</v>
      </c>
      <c r="V6" s="57">
        <v>23.798796732888945</v>
      </c>
    </row>
    <row r="7" spans="1:22" x14ac:dyDescent="0.25">
      <c r="A7" s="11">
        <v>10</v>
      </c>
      <c r="B7" s="11">
        <v>105</v>
      </c>
      <c r="C7" s="12">
        <f>Input!AC7</f>
        <v>18</v>
      </c>
      <c r="D7" s="12">
        <f>Input!AD7</f>
        <v>2</v>
      </c>
      <c r="E7" s="12">
        <f>Input!AE7</f>
        <v>35</v>
      </c>
      <c r="F7" s="12">
        <f>Input!AF7</f>
        <v>1</v>
      </c>
      <c r="G7" s="9">
        <f t="shared" si="0"/>
        <v>18.996758289066374</v>
      </c>
      <c r="H7" s="9">
        <f t="shared" si="1"/>
        <v>0.99352708682252555</v>
      </c>
      <c r="I7" s="9">
        <f t="shared" si="2"/>
        <v>1.8772994169192738</v>
      </c>
      <c r="J7" s="9">
        <f t="shared" si="3"/>
        <v>1.5055433088350187E-2</v>
      </c>
      <c r="K7" s="9">
        <f t="shared" si="4"/>
        <v>34.934338981515609</v>
      </c>
      <c r="L7" s="21">
        <f t="shared" si="5"/>
        <v>4.3113693484075786E-3</v>
      </c>
      <c r="M7" s="9">
        <f t="shared" si="6"/>
        <v>1.2663701364624367</v>
      </c>
      <c r="N7" s="7">
        <f t="shared" si="7"/>
        <v>7.0953049599017146E-2</v>
      </c>
      <c r="O7" s="32" t="s">
        <v>114</v>
      </c>
      <c r="P7" s="14">
        <v>0.99999999686940377</v>
      </c>
      <c r="Q7" s="32" t="s">
        <v>122</v>
      </c>
      <c r="R7" s="25">
        <v>0.30180391804293638</v>
      </c>
      <c r="S7" s="34" t="s">
        <v>115</v>
      </c>
      <c r="T7" s="17">
        <v>0.99999999093808933</v>
      </c>
      <c r="U7" s="34" t="s">
        <v>123</v>
      </c>
      <c r="V7" s="57">
        <v>0.5100833117302197</v>
      </c>
    </row>
    <row r="8" spans="1:22" x14ac:dyDescent="0.25">
      <c r="A8" s="11">
        <v>15</v>
      </c>
      <c r="B8" s="11">
        <v>105</v>
      </c>
      <c r="C8" s="12">
        <f>Input!AC8</f>
        <v>15</v>
      </c>
      <c r="D8" s="12">
        <f>Input!AD8</f>
        <v>2</v>
      </c>
      <c r="E8" s="12">
        <f>Input!AE8</f>
        <v>30</v>
      </c>
      <c r="F8" s="12">
        <f>Input!AF8</f>
        <v>1</v>
      </c>
      <c r="G8" s="9">
        <f t="shared" si="0"/>
        <v>15.119218923174234</v>
      </c>
      <c r="H8" s="9">
        <f t="shared" si="1"/>
        <v>1.4213151642823907E-2</v>
      </c>
      <c r="I8" s="9">
        <f t="shared" si="2"/>
        <v>1.8772994169192738</v>
      </c>
      <c r="J8" s="9">
        <f t="shared" si="3"/>
        <v>1.5055433088350187E-2</v>
      </c>
      <c r="K8" s="9">
        <f t="shared" si="4"/>
        <v>29.726319161945046</v>
      </c>
      <c r="L8" s="21">
        <f t="shared" si="5"/>
        <v>7.4901201118461977E-2</v>
      </c>
      <c r="M8" s="9">
        <f t="shared" si="6"/>
        <v>1.2663701364624367</v>
      </c>
      <c r="N8" s="7">
        <f t="shared" si="7"/>
        <v>7.0953049599017146E-2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Input!AC9</f>
        <v>12</v>
      </c>
      <c r="D9" s="12">
        <f>Input!AD9</f>
        <v>2</v>
      </c>
      <c r="E9" s="12">
        <f>Input!AE9</f>
        <v>26</v>
      </c>
      <c r="F9" s="12">
        <f>Input!AF9</f>
        <v>1</v>
      </c>
      <c r="G9" s="9">
        <f t="shared" si="0"/>
        <v>11.843177600557151</v>
      </c>
      <c r="H9" s="9">
        <f t="shared" si="1"/>
        <v>2.4593264967012359E-2</v>
      </c>
      <c r="I9" s="9">
        <f t="shared" si="2"/>
        <v>1.8772994169192738</v>
      </c>
      <c r="J9" s="9">
        <f t="shared" si="3"/>
        <v>1.5055433088350187E-2</v>
      </c>
      <c r="K9" s="9">
        <f t="shared" si="4"/>
        <v>25.303619329128178</v>
      </c>
      <c r="L9" s="21">
        <f t="shared" si="5"/>
        <v>0.48494603876388837</v>
      </c>
      <c r="M9" s="9">
        <f t="shared" si="6"/>
        <v>1.2663701364624367</v>
      </c>
      <c r="N9" s="7">
        <f t="shared" si="7"/>
        <v>7.0953049599017146E-2</v>
      </c>
      <c r="O9" s="32" t="s">
        <v>11</v>
      </c>
      <c r="P9" s="10">
        <f>AVERAGEIF(wrnGrasNat,"&lt;&gt;#N/A")</f>
        <v>10.5</v>
      </c>
      <c r="Q9" s="32"/>
      <c r="R9" s="10">
        <f>AVERAGEIF(wrnGrasDroog,"&lt;&gt;#N/A")</f>
        <v>6.0714285714285712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Input!AC10</f>
        <v>6</v>
      </c>
      <c r="D10" s="12">
        <f>Input!AD10</f>
        <v>3</v>
      </c>
      <c r="E10" s="12">
        <f>Input!AE10</f>
        <v>19</v>
      </c>
      <c r="F10" s="12">
        <f>Input!AF10</f>
        <v>2</v>
      </c>
      <c r="G10" s="9">
        <f t="shared" si="0"/>
        <v>6.3155641442055561</v>
      </c>
      <c r="H10" s="9">
        <f t="shared" si="1"/>
        <v>9.9580729108185023E-2</v>
      </c>
      <c r="I10" s="9">
        <f t="shared" si="2"/>
        <v>2.2873189244653109</v>
      </c>
      <c r="J10" s="9">
        <f t="shared" si="3"/>
        <v>0.5079143154252812</v>
      </c>
      <c r="K10" s="9">
        <f t="shared" si="4"/>
        <v>17.76893750347816</v>
      </c>
      <c r="L10" s="21">
        <f t="shared" si="5"/>
        <v>1.5155148703425858</v>
      </c>
      <c r="M10" s="9">
        <f t="shared" si="6"/>
        <v>1.5402189140187652</v>
      </c>
      <c r="N10" s="7">
        <f t="shared" si="7"/>
        <v>0.21139864702608363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Input!AC11</f>
        <v>1</v>
      </c>
      <c r="D11" s="12">
        <f>Input!AD11</f>
        <v>3</v>
      </c>
      <c r="E11" s="12">
        <f>Input!AE11</f>
        <v>8</v>
      </c>
      <c r="F11" s="12">
        <f>Input!AF11</f>
        <v>2</v>
      </c>
      <c r="G11" s="9">
        <f t="shared" si="0"/>
        <v>0.99999999686940377</v>
      </c>
      <c r="H11" s="9">
        <f t="shared" si="1"/>
        <v>9.8006327346093691E-18</v>
      </c>
      <c r="I11" s="9">
        <f t="shared" si="2"/>
        <v>2.2873189244653109</v>
      </c>
      <c r="J11" s="9">
        <f t="shared" si="3"/>
        <v>0.5079143154252812</v>
      </c>
      <c r="K11" s="9">
        <f t="shared" si="4"/>
        <v>8.5167540204162506</v>
      </c>
      <c r="L11" s="21">
        <f t="shared" si="5"/>
        <v>0.26703471761635877</v>
      </c>
      <c r="M11" s="9">
        <f t="shared" si="6"/>
        <v>1.5402189140187652</v>
      </c>
      <c r="N11" s="7">
        <f t="shared" si="7"/>
        <v>0.21139864702608363</v>
      </c>
      <c r="O11" s="32" t="s">
        <v>14</v>
      </c>
      <c r="P11" s="10">
        <f>SUMIF(SQRgrasNat,"&lt;&gt;#N/A")</f>
        <v>2.0031403665295597</v>
      </c>
      <c r="Q11" s="32"/>
      <c r="R11" s="10">
        <f>SUMIF(SQRgraDrg,"&lt;&gt;#N/A")</f>
        <v>3.7703141182249627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Input!AC12</f>
        <v>7</v>
      </c>
      <c r="D12" s="12">
        <f>Input!AD12</f>
        <v>6</v>
      </c>
      <c r="E12" s="12">
        <f>Input!AE12</f>
        <v>17</v>
      </c>
      <c r="F12" s="12">
        <f>Input!AF12</f>
        <v>5</v>
      </c>
      <c r="G12" s="9">
        <f t="shared" si="0"/>
        <v>7.1291429471691785</v>
      </c>
      <c r="H12" s="9">
        <f t="shared" si="1"/>
        <v>1.6677900803541233E-2</v>
      </c>
      <c r="I12" s="9">
        <f t="shared" si="2"/>
        <v>6.3667692982598947</v>
      </c>
      <c r="J12" s="9">
        <f t="shared" si="3"/>
        <v>0.13451971814605559</v>
      </c>
      <c r="K12" s="9">
        <f t="shared" si="4"/>
        <v>18.774378707042676</v>
      </c>
      <c r="L12" s="21">
        <f t="shared" si="5"/>
        <v>3.1484197960064368</v>
      </c>
      <c r="M12" s="9">
        <f t="shared" si="6"/>
        <v>5.0992391736395657</v>
      </c>
      <c r="N12" s="7">
        <f t="shared" si="7"/>
        <v>9.8484135846638697E-3</v>
      </c>
      <c r="O12" s="32" t="s">
        <v>13</v>
      </c>
      <c r="P12" s="10">
        <f>SQRT(P11/P10)</f>
        <v>0.42673606560086463</v>
      </c>
      <c r="Q12" s="32" t="s">
        <v>126</v>
      </c>
      <c r="R12" s="10">
        <f>SQRT(R11/R10)</f>
        <v>0.58545352414136342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Input!AC13</f>
        <v>3</v>
      </c>
      <c r="D13" s="12">
        <f>Input!AD13</f>
        <v>8</v>
      </c>
      <c r="E13" s="12">
        <f>Input!AE13</f>
        <v>11</v>
      </c>
      <c r="F13" s="12">
        <f>Input!AF13</f>
        <v>7</v>
      </c>
      <c r="G13" s="9">
        <f t="shared" si="0"/>
        <v>2.3196248992888329</v>
      </c>
      <c r="H13" s="9">
        <f t="shared" si="1"/>
        <v>0.4629102776677308</v>
      </c>
      <c r="I13" s="9">
        <f t="shared" si="2"/>
        <v>8.3195335302292115</v>
      </c>
      <c r="J13" s="9">
        <f t="shared" si="3"/>
        <v>0.10210167694074242</v>
      </c>
      <c r="K13" s="9">
        <f t="shared" si="4"/>
        <v>12.183698370767114</v>
      </c>
      <c r="L13" s="21">
        <f t="shared" si="5"/>
        <v>1.4011418329567211</v>
      </c>
      <c r="M13" s="9">
        <f t="shared" si="6"/>
        <v>7.1200691932781197</v>
      </c>
      <c r="N13" s="7">
        <f t="shared" si="7"/>
        <v>1.4416611174458468E-2</v>
      </c>
      <c r="O13" s="32" t="s">
        <v>15</v>
      </c>
      <c r="P13" s="13">
        <f t="array" ref="P13">1-P11/(SUMIF(wrnGrasNat,"&lt;&gt;#N/A")-P9)^2</f>
        <v>0.99989249068864305</v>
      </c>
      <c r="Q13" s="32"/>
      <c r="R13" s="13">
        <f t="array" ref="R13">1-R11/(SUMIF(wrnGrasDroog,"&lt;&gt;#N/A")-R9)^2</f>
        <v>0.99939478588303099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Input!AC14</f>
        <v>1</v>
      </c>
      <c r="D14" s="12">
        <f>Input!AD14</f>
        <v>12</v>
      </c>
      <c r="E14" s="12">
        <f>Input!AE14</f>
        <v>3</v>
      </c>
      <c r="F14" s="12">
        <f>Input!AF14</f>
        <v>12</v>
      </c>
      <c r="G14" s="9">
        <f t="shared" si="0"/>
        <v>0.99999999686940377</v>
      </c>
      <c r="H14" s="9">
        <f t="shared" si="1"/>
        <v>9.8006327346093691E-18</v>
      </c>
      <c r="I14" s="9">
        <f t="shared" si="2"/>
        <v>12.714889224994007</v>
      </c>
      <c r="J14" s="9">
        <f t="shared" si="3"/>
        <v>0.51106660401253179</v>
      </c>
      <c r="K14" s="9">
        <f t="shared" si="4"/>
        <v>1.7930302013776647</v>
      </c>
      <c r="L14" s="21">
        <f t="shared" si="5"/>
        <v>1.4567760947864408</v>
      </c>
      <c r="M14" s="9">
        <f t="shared" si="6"/>
        <v>11.862060905511351</v>
      </c>
      <c r="N14" s="7">
        <f t="shared" si="7"/>
        <v>1.9027193788348482E-2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Input!AC15</f>
        <v>1</v>
      </c>
      <c r="D15" s="12">
        <f>Input!AD15</f>
        <v>20</v>
      </c>
      <c r="E15" s="12">
        <f>Input!AE15</f>
        <v>1</v>
      </c>
      <c r="F15" s="12">
        <f>Input!AF15</f>
        <v>18</v>
      </c>
      <c r="G15" s="9">
        <f t="shared" si="0"/>
        <v>0.99999999686940377</v>
      </c>
      <c r="H15" s="9">
        <f t="shared" si="1"/>
        <v>9.8006327346093691E-18</v>
      </c>
      <c r="I15" s="9">
        <f t="shared" si="2"/>
        <v>19.022019262879379</v>
      </c>
      <c r="J15" s="9">
        <f t="shared" si="3"/>
        <v>0.95644632217899328</v>
      </c>
      <c r="K15" s="9">
        <f t="shared" si="4"/>
        <v>0.99999999093808933</v>
      </c>
      <c r="L15" s="21">
        <f t="shared" si="5"/>
        <v>8.2118224923947772E-17</v>
      </c>
      <c r="M15" s="9">
        <f t="shared" si="6"/>
        <v>18.044466191187674</v>
      </c>
      <c r="N15" s="7">
        <f t="shared" si="7"/>
        <v>1.9772421587387402E-3</v>
      </c>
      <c r="O15" s="32" t="s">
        <v>16</v>
      </c>
      <c r="P15" s="10">
        <f>P14*P12</f>
        <v>0.93923974766339491</v>
      </c>
      <c r="Q15" s="32"/>
      <c r="R15" s="10">
        <f>R14*R12</f>
        <v>1.2885745185584927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26</v>
      </c>
      <c r="E16" s="90">
        <v>1</v>
      </c>
      <c r="F16" s="90">
        <v>23</v>
      </c>
      <c r="G16" s="9">
        <f t="shared" si="0"/>
        <v>0.99999999686940377</v>
      </c>
      <c r="H16" s="9">
        <f t="shared" si="1"/>
        <v>9.8006327346093691E-18</v>
      </c>
      <c r="I16" s="9">
        <f t="shared" si="2"/>
        <v>26.303295573443052</v>
      </c>
      <c r="J16" s="9">
        <f t="shared" si="3"/>
        <v>9.1988204870149498E-2</v>
      </c>
      <c r="K16" s="9">
        <f t="shared" si="4"/>
        <v>0.99999999093808933</v>
      </c>
      <c r="L16" s="21">
        <f t="shared" si="5"/>
        <v>8.2118224923947772E-17</v>
      </c>
      <c r="M16" s="9">
        <f t="shared" si="6"/>
        <v>22.994607931152512</v>
      </c>
      <c r="N16" s="7">
        <f t="shared" si="7"/>
        <v>2.9074406456052924E-5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800-000000000000}"/>
    <hyperlink ref="M3" r:id="rId2" display="=@na()" xr:uid="{00000000-0004-0000-0800-000001000000}"/>
    <hyperlink ref="M4:M16" r:id="rId3" display="=@na()" xr:uid="{00000000-0004-0000-0800-000002000000}"/>
  </hyperlinks>
  <pageMargins left="0.7" right="0.7" top="0.75" bottom="0.75" header="0.3" footer="0.3"/>
  <drawing r:id="rId4"/>
  <legacy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tabColor theme="6" tint="-0.499984740745262"/>
  </sheetPr>
  <dimension ref="A1:V16"/>
  <sheetViews>
    <sheetView topLeftCell="B1"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Input!AG2</f>
        <v>Wo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Input!AG3</f>
        <v>34</v>
      </c>
      <c r="D3" s="12">
        <f>Input!AH3</f>
        <v>2</v>
      </c>
      <c r="E3" s="12" t="e">
        <f>Input!AI3</f>
        <v>#N/A</v>
      </c>
      <c r="F3" s="12" t="e">
        <f>Input!AJ3</f>
        <v>#N/A</v>
      </c>
      <c r="G3" s="9">
        <f t="shared" ref="G3:G16" si="0">MIN(MAX(MinGrasNT,AgrasNT+BgrasNT*10000*((A3+CgrasNT)^-DgrasNT+(B3+CgrasNT)^-DgrasNT)),40)</f>
        <v>33.835099674688891</v>
      </c>
      <c r="H3" s="9">
        <f t="shared" ref="H3:H16" si="1">(G3-C3)^2</f>
        <v>2.719211728770957E-2</v>
      </c>
      <c r="I3" s="9">
        <f t="shared" ref="I3:I16" si="2">MAX(MIN(MinGras+Agras*(1-(1/(1+(Bgras*(B3-Cgras))^Dgras))),40),0)</f>
        <v>2.5146577698532413</v>
      </c>
      <c r="J3" s="9">
        <f t="shared" ref="J3:J16" si="3">(I3-D3)^2</f>
        <v>0.26487262007031187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-22.183016998676386</v>
      </c>
      <c r="Q3" s="32" t="s">
        <v>7</v>
      </c>
      <c r="R3" s="26">
        <v>6.3298593568603626E-3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Input!AG4</f>
        <v>29</v>
      </c>
      <c r="D4" s="12">
        <f>Input!AH4</f>
        <v>2</v>
      </c>
      <c r="E4" s="12" t="e">
        <f>Input!AI4</f>
        <v>#N/A</v>
      </c>
      <c r="F4" s="12" t="e">
        <f>Input!AJ4</f>
        <v>#N/A</v>
      </c>
      <c r="G4" s="9">
        <f t="shared" si="0"/>
        <v>29.191813013422667</v>
      </c>
      <c r="H4" s="9">
        <f t="shared" si="1"/>
        <v>3.6792232118284314E-2</v>
      </c>
      <c r="I4" s="9">
        <f t="shared" si="2"/>
        <v>2.5146577698532413</v>
      </c>
      <c r="J4" s="9">
        <f t="shared" si="3"/>
        <v>0.26487262007031187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9409.1132469463537</v>
      </c>
      <c r="Q4" s="32" t="s">
        <v>8</v>
      </c>
      <c r="R4" s="25">
        <v>6.6910129118001832E-4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Input!AG5</f>
        <v>25</v>
      </c>
      <c r="D5" s="12">
        <f>Input!AH5</f>
        <v>2</v>
      </c>
      <c r="E5" s="12" t="e">
        <f>Input!AI5</f>
        <v>#N/A</v>
      </c>
      <c r="F5" s="12" t="e">
        <f>Input!AJ5</f>
        <v>#N/A</v>
      </c>
      <c r="G5" s="9">
        <f t="shared" si="0"/>
        <v>25.190157969207753</v>
      </c>
      <c r="H5" s="9">
        <f t="shared" si="1"/>
        <v>3.6160053253216848E-2</v>
      </c>
      <c r="I5" s="9">
        <f t="shared" si="2"/>
        <v>2.5146577698532413</v>
      </c>
      <c r="J5" s="9">
        <f t="shared" si="3"/>
        <v>0.26487262007031187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124.57885575980846</v>
      </c>
      <c r="Q5" s="32" t="s">
        <v>9</v>
      </c>
      <c r="R5" s="64">
        <v>5.5403496643064765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Input!AG6</f>
        <v>18</v>
      </c>
      <c r="D6" s="12">
        <f>Input!AH6</f>
        <v>3</v>
      </c>
      <c r="E6" s="12" t="e">
        <f>Input!AI6</f>
        <v>#N/A</v>
      </c>
      <c r="F6" s="12" t="e">
        <f>Input!AJ6</f>
        <v>#N/A</v>
      </c>
      <c r="G6" s="9">
        <f t="shared" si="0"/>
        <v>17.767986414869362</v>
      </c>
      <c r="H6" s="9">
        <f t="shared" si="1"/>
        <v>5.3830303685171582E-2</v>
      </c>
      <c r="I6" s="9">
        <f t="shared" si="2"/>
        <v>2.6989681460538129</v>
      </c>
      <c r="J6" s="9">
        <f t="shared" si="3"/>
        <v>9.0620177090278545E-2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36.968962181800705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Input!AG7</f>
        <v>24</v>
      </c>
      <c r="D7" s="12">
        <f>Input!AH7</f>
        <v>6</v>
      </c>
      <c r="E7" s="12" t="e">
        <f>Input!AI7</f>
        <v>#N/A</v>
      </c>
      <c r="F7" s="12" t="e">
        <f>Input!AJ7</f>
        <v>#N/A</v>
      </c>
      <c r="G7" s="9">
        <f t="shared" si="0"/>
        <v>24.195671584362735</v>
      </c>
      <c r="H7" s="9">
        <f t="shared" si="1"/>
        <v>3.8287368927022926E-2</v>
      </c>
      <c r="I7" s="9">
        <f t="shared" si="2"/>
        <v>5.59499048717562</v>
      </c>
      <c r="J7" s="9">
        <f t="shared" si="3"/>
        <v>0.16403270547824164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2.1123990763872009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Input!AG8</f>
        <v>20</v>
      </c>
      <c r="D8" s="12">
        <f>Input!AH8</f>
        <v>6</v>
      </c>
      <c r="E8" s="12" t="e">
        <f>Input!AI8</f>
        <v>#N/A</v>
      </c>
      <c r="F8" s="12" t="e">
        <f>Input!AJ8</f>
        <v>#N/A</v>
      </c>
      <c r="G8" s="9">
        <f t="shared" si="0"/>
        <v>20.1940165401478</v>
      </c>
      <c r="H8" s="9">
        <f t="shared" si="1"/>
        <v>3.7642417850922809E-2</v>
      </c>
      <c r="I8" s="9">
        <f t="shared" si="2"/>
        <v>5.59499048717562</v>
      </c>
      <c r="J8" s="9">
        <f t="shared" si="3"/>
        <v>0.16403270547824164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Input!AG9</f>
        <v>17</v>
      </c>
      <c r="D9" s="12">
        <f>Input!AH9</f>
        <v>6</v>
      </c>
      <c r="E9" s="12" t="e">
        <f>Input!AI9</f>
        <v>#N/A</v>
      </c>
      <c r="F9" s="12" t="e">
        <f>Input!AJ9</f>
        <v>#N/A</v>
      </c>
      <c r="G9" s="9">
        <f t="shared" si="0"/>
        <v>16.726884157615274</v>
      </c>
      <c r="H9" s="9">
        <f t="shared" si="1"/>
        <v>7.4592263361518599E-2</v>
      </c>
      <c r="I9" s="9">
        <f t="shared" si="2"/>
        <v>5.59499048717562</v>
      </c>
      <c r="J9" s="9">
        <f t="shared" si="3"/>
        <v>0.16403270547824164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14.285714285714286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Input!AG10</f>
        <v>11</v>
      </c>
      <c r="D10" s="12">
        <f>Input!AH10</f>
        <v>7</v>
      </c>
      <c r="E10" s="12" t="e">
        <f>Input!AI10</f>
        <v>#N/A</v>
      </c>
      <c r="F10" s="12" t="e">
        <f>Input!AJ10</f>
        <v>#N/A</v>
      </c>
      <c r="G10" s="9">
        <f t="shared" si="0"/>
        <v>10.580296042479702</v>
      </c>
      <c r="H10" s="9">
        <f t="shared" si="1"/>
        <v>0.1761514119582</v>
      </c>
      <c r="I10" s="9">
        <f t="shared" si="2"/>
        <v>6.4974280755799718</v>
      </c>
      <c r="J10" s="9">
        <f t="shared" si="3"/>
        <v>0.25257853921525053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Input!AG11</f>
        <v>2</v>
      </c>
      <c r="D11" s="12">
        <f>Input!AH11</f>
        <v>7</v>
      </c>
      <c r="E11" s="12" t="e">
        <f>Input!AI11</f>
        <v>#N/A</v>
      </c>
      <c r="F11" s="12" t="e">
        <f>Input!AJ11</f>
        <v>#N/A</v>
      </c>
      <c r="G11" s="9">
        <f t="shared" si="0"/>
        <v>2.7899461883838086</v>
      </c>
      <c r="H11" s="9">
        <f t="shared" si="1"/>
        <v>0.62401498054210758</v>
      </c>
      <c r="I11" s="9">
        <f t="shared" si="2"/>
        <v>6.4974280755799718</v>
      </c>
      <c r="J11" s="9">
        <f t="shared" si="3"/>
        <v>0.25257853921525053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1.339121691823961</v>
      </c>
      <c r="Q11" s="32"/>
      <c r="R11" s="10">
        <f>SUMIF(SQRgraDrg,"&lt;&gt;#N/A")</f>
        <v>7.290728798658928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Input!AG12</f>
        <v>11</v>
      </c>
      <c r="D12" s="12">
        <f>Input!AH12</f>
        <v>14</v>
      </c>
      <c r="E12" s="12" t="e">
        <f>Input!AI12</f>
        <v>#N/A</v>
      </c>
      <c r="F12" s="12" t="e">
        <f>Input!AJ12</f>
        <v>#N/A</v>
      </c>
      <c r="G12" s="9">
        <f t="shared" si="0"/>
        <v>11.012211270180629</v>
      </c>
      <c r="H12" s="9">
        <f t="shared" si="1"/>
        <v>1.4911511942431244E-4</v>
      </c>
      <c r="I12" s="9">
        <f t="shared" si="2"/>
        <v>14.630467141731035</v>
      </c>
      <c r="J12" s="9">
        <f t="shared" si="3"/>
        <v>0.39748881680250125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0.34891021140167294</v>
      </c>
      <c r="Q12" s="32" t="s">
        <v>126</v>
      </c>
      <c r="R12" s="10">
        <f>SQRT(R11/R10)</f>
        <v>0.81412132213252564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Input!AG13</f>
        <v>6</v>
      </c>
      <c r="D13" s="12">
        <f>Input!AH13</f>
        <v>17</v>
      </c>
      <c r="E13" s="12" t="e">
        <f>Input!AI13</f>
        <v>#N/A</v>
      </c>
      <c r="F13" s="12" t="e">
        <f>Input!AJ13</f>
        <v>#N/A</v>
      </c>
      <c r="G13" s="9">
        <f t="shared" si="0"/>
        <v>5.5159448092207022</v>
      </c>
      <c r="H13" s="9">
        <f t="shared" si="1"/>
        <v>0.23430942772038241</v>
      </c>
      <c r="I13" s="9">
        <f t="shared" si="2"/>
        <v>17.960176029420481</v>
      </c>
      <c r="J13" s="9">
        <f t="shared" si="3"/>
        <v>0.92193800747368015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0.99996117339473412</v>
      </c>
      <c r="Q13" s="32"/>
      <c r="R13" s="13">
        <f t="array" ref="R13">1-R11/(SUMIF(wrnGrasDroog,"&lt;&gt;#N/A")-R9)^2</f>
        <v>0.999689420760692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Input!AG14</f>
        <v>1</v>
      </c>
      <c r="D14" s="12">
        <f>Input!AH14</f>
        <v>24</v>
      </c>
      <c r="E14" s="12" t="e">
        <f>Input!AI14</f>
        <v>#N/A</v>
      </c>
      <c r="F14" s="12" t="e">
        <f>Input!AJ14</f>
        <v>#N/A</v>
      </c>
      <c r="G14" s="9">
        <f t="shared" si="0"/>
        <v>1</v>
      </c>
      <c r="H14" s="9">
        <f t="shared" si="1"/>
        <v>0</v>
      </c>
      <c r="I14" s="9">
        <f t="shared" si="2"/>
        <v>24.300324159963754</v>
      </c>
      <c r="J14" s="9">
        <f t="shared" si="3"/>
        <v>9.0194601057934531E-2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Input!AI15</f>
        <v>#N/A</v>
      </c>
      <c r="F15" s="12" t="e">
        <f>Input!AJ15</f>
        <v>#N/A</v>
      </c>
      <c r="G15" s="9">
        <f t="shared" si="0"/>
        <v>1</v>
      </c>
      <c r="H15" s="9">
        <f t="shared" si="1"/>
        <v>0</v>
      </c>
      <c r="I15" s="9">
        <f t="shared" si="2"/>
        <v>31.205001617716871</v>
      </c>
      <c r="J15" s="9">
        <f t="shared" si="3"/>
        <v>3.2220191923990509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0.76794619749951853</v>
      </c>
      <c r="Q15" s="32"/>
      <c r="R15" s="10">
        <f>R14*R12</f>
        <v>1.7918689485278732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Input!AI16</f>
        <v>#N/A</v>
      </c>
      <c r="F16" s="12" t="e">
        <f>Input!AJ16</f>
        <v>#N/A</v>
      </c>
      <c r="G16" s="9">
        <f t="shared" si="0"/>
        <v>1</v>
      </c>
      <c r="H16" s="9">
        <f t="shared" si="1"/>
        <v>0</v>
      </c>
      <c r="I16" s="9">
        <f t="shared" si="2"/>
        <v>36.88124624751503</v>
      </c>
      <c r="J16" s="9">
        <f t="shared" si="3"/>
        <v>0.77659494875932111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900-000000000000}"/>
    <hyperlink ref="M3" r:id="rId2" display="=@na()" xr:uid="{00000000-0004-0000-0900-000001000000}"/>
    <hyperlink ref="M4:M16" r:id="rId3" display="=@na()" xr:uid="{00000000-0004-0000-0900-000002000000}"/>
  </hyperlinks>
  <pageMargins left="0.7" right="0.7" top="0.75" bottom="0.75" header="0.3" footer="0.3"/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Input!AK2</f>
        <v>vW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Input!AK3</f>
        <v>33</v>
      </c>
      <c r="D3" s="12">
        <f>Input!AL3</f>
        <v>2</v>
      </c>
      <c r="E3" s="12" t="e">
        <f>Input!AM3</f>
        <v>#N/A</v>
      </c>
      <c r="F3" s="12" t="e">
        <f>Input!AN3</f>
        <v>#N/A</v>
      </c>
      <c r="G3" s="9">
        <f t="shared" ref="G3:G16" si="0">MIN(MAX(MinGrasNT,AgrasNT+BgrasNT*10000*((A3+CgrasNT)^-DgrasNT+(B3+CgrasNT)^-DgrasNT)),40)</f>
        <v>32.83804424413173</v>
      </c>
      <c r="H3" s="9">
        <f t="shared" ref="H3:H16" si="1">(G3-C3)^2</f>
        <v>2.6229666858862688E-2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-23.13719604369043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Input!AK4</f>
        <v>28</v>
      </c>
      <c r="D4" s="12">
        <f>Input!AL4</f>
        <v>2</v>
      </c>
      <c r="E4" s="12" t="e">
        <f>Input!AM4</f>
        <v>#N/A</v>
      </c>
      <c r="F4" s="12" t="e">
        <f>Input!AN4</f>
        <v>#N/A</v>
      </c>
      <c r="G4" s="9">
        <f t="shared" si="0"/>
        <v>28.190187434811612</v>
      </c>
      <c r="H4" s="9">
        <f t="shared" si="1"/>
        <v>3.6171260360221308E-2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9362.5269295435501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Input!AK5</f>
        <v>24</v>
      </c>
      <c r="D5" s="12">
        <f>Input!AL5</f>
        <v>2</v>
      </c>
      <c r="E5" s="12" t="e">
        <f>Input!AM5</f>
        <v>#N/A</v>
      </c>
      <c r="F5" s="12" t="e">
        <f>Input!AN5</f>
        <v>#N/A</v>
      </c>
      <c r="G5" s="9">
        <f t="shared" si="0"/>
        <v>24.185464205129541</v>
      </c>
      <c r="H5" s="9">
        <f t="shared" si="1"/>
        <v>3.439697138433262E-2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124.38274229974033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Input!AK6</f>
        <v>17</v>
      </c>
      <c r="D6" s="12">
        <f>Input!AL6</f>
        <v>3</v>
      </c>
      <c r="E6" s="12" t="e">
        <f>Input!AM6</f>
        <v>#N/A</v>
      </c>
      <c r="F6" s="12" t="e">
        <f>Input!AN6</f>
        <v>#N/A</v>
      </c>
      <c r="G6" s="9">
        <f t="shared" si="0"/>
        <v>16.761116098546182</v>
      </c>
      <c r="H6" s="9">
        <f t="shared" si="1"/>
        <v>5.7065518373797322E-2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Input!AK7</f>
        <v>23</v>
      </c>
      <c r="D7" s="12">
        <f>Input!AL7</f>
        <v>6</v>
      </c>
      <c r="E7" s="12" t="e">
        <f>Input!AM7</f>
        <v>#N/A</v>
      </c>
      <c r="F7" s="12" t="e">
        <f>Input!AN7</f>
        <v>#N/A</v>
      </c>
      <c r="G7" s="9">
        <f t="shared" si="0"/>
        <v>23.200140651304181</v>
      </c>
      <c r="H7" s="9">
        <f t="shared" si="1"/>
        <v>4.0056280304461955E-2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Input!AK8</f>
        <v>19</v>
      </c>
      <c r="D8" s="12">
        <f>Input!AL8</f>
        <v>6</v>
      </c>
      <c r="E8" s="12" t="e">
        <f>Input!AM8</f>
        <v>#N/A</v>
      </c>
      <c r="F8" s="12" t="e">
        <f>Input!AN8</f>
        <v>#N/A</v>
      </c>
      <c r="G8" s="9">
        <f t="shared" si="0"/>
        <v>19.195417421622103</v>
      </c>
      <c r="H8" s="9">
        <f t="shared" si="1"/>
        <v>3.8187968673430925E-2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Input!AK9</f>
        <v>16</v>
      </c>
      <c r="D9" s="12">
        <f>Input!AL9</f>
        <v>6</v>
      </c>
      <c r="E9" s="12" t="e">
        <f>Input!AM9</f>
        <v>#N/A</v>
      </c>
      <c r="F9" s="12" t="e">
        <f>Input!AN9</f>
        <v>#N/A</v>
      </c>
      <c r="G9" s="9">
        <f t="shared" si="0"/>
        <v>15.726327506295391</v>
      </c>
      <c r="H9" s="9">
        <f t="shared" si="1"/>
        <v>7.4896633810499311E-2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13.5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Input!AK10</f>
        <v>10</v>
      </c>
      <c r="D10" s="12">
        <f>Input!AL10</f>
        <v>7</v>
      </c>
      <c r="E10" s="12" t="e">
        <f>Input!AM10</f>
        <v>#N/A</v>
      </c>
      <c r="F10" s="12" t="e">
        <f>Input!AN10</f>
        <v>#N/A</v>
      </c>
      <c r="G10" s="9">
        <f t="shared" si="0"/>
        <v>9.5788432232786249</v>
      </c>
      <c r="H10" s="9">
        <f t="shared" si="1"/>
        <v>0.17737303057833817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Input!AK11</f>
        <v>1</v>
      </c>
      <c r="D11" s="12">
        <f>Input!AL11</f>
        <v>7</v>
      </c>
      <c r="E11" s="12" t="e">
        <f>Input!AM11</f>
        <v>#N/A</v>
      </c>
      <c r="F11" s="12" t="e">
        <f>Input!AN11</f>
        <v>#N/A</v>
      </c>
      <c r="G11" s="9">
        <f t="shared" si="0"/>
        <v>1.7897766413121872</v>
      </c>
      <c r="H11" s="9">
        <f t="shared" si="1"/>
        <v>0.62374714316235913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1.3392585410643878</v>
      </c>
      <c r="Q11" s="32"/>
      <c r="R11" s="10">
        <f>SUMIF(SQRgraDrg,"&lt;&gt;#N/A")</f>
        <v>7.2907282851050441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Input!AK12</f>
        <v>10</v>
      </c>
      <c r="D12" s="12">
        <f>Input!AL12</f>
        <v>14</v>
      </c>
      <c r="E12" s="12" t="e">
        <f>Input!AM12</f>
        <v>#N/A</v>
      </c>
      <c r="F12" s="12" t="e">
        <f>Input!AN12</f>
        <v>#N/A</v>
      </c>
      <c r="G12" s="9">
        <f t="shared" si="0"/>
        <v>10.015260618067842</v>
      </c>
      <c r="H12" s="9">
        <f t="shared" si="1"/>
        <v>2.3288646381254102E-4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0.34892803908599679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Input!AK13</f>
        <v>5</v>
      </c>
      <c r="D13" s="12">
        <f>Input!AL13</f>
        <v>17</v>
      </c>
      <c r="E13" s="12" t="e">
        <f>Input!AM13</f>
        <v>#N/A</v>
      </c>
      <c r="F13" s="12" t="e">
        <f>Input!AN13</f>
        <v>#N/A</v>
      </c>
      <c r="G13" s="9">
        <f t="shared" si="0"/>
        <v>4.5194782199584793</v>
      </c>
      <c r="H13" s="9">
        <f t="shared" si="1"/>
        <v>0.23090118109427157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0.9999565179327744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Input!AK14</f>
        <v>1</v>
      </c>
      <c r="D14" s="12">
        <f>Input!AL14</f>
        <v>24</v>
      </c>
      <c r="E14" s="12" t="e">
        <f>Input!AM14</f>
        <v>#N/A</v>
      </c>
      <c r="F14" s="12" t="e">
        <f>Input!AN14</f>
        <v>#N/A</v>
      </c>
      <c r="G14" s="9">
        <f t="shared" si="0"/>
        <v>1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Input!AM15</f>
        <v>#N/A</v>
      </c>
      <c r="F15" s="12" t="e">
        <f>Input!AN15</f>
        <v>#N/A</v>
      </c>
      <c r="G15" s="9">
        <f t="shared" si="0"/>
        <v>1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0.76798543596815405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Input!AM16</f>
        <v>#N/A</v>
      </c>
      <c r="F16" s="12" t="e">
        <f>Input!AN16</f>
        <v>#N/A</v>
      </c>
      <c r="G16" s="9">
        <f t="shared" si="0"/>
        <v>1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A00-000000000000}"/>
    <hyperlink ref="M3" r:id="rId2" display="=@na()" xr:uid="{00000000-0004-0000-0A00-000001000000}"/>
    <hyperlink ref="M4:M16" r:id="rId3" display="=@na()" xr:uid="{00000000-0004-0000-0A00-000002000000}"/>
  </hyperlinks>
  <pageMargins left="0.7" right="0.7" top="0.75" bottom="0.75" header="0.3" footer="0.3"/>
  <drawing r:id="rId4"/>
  <legacy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Input!AO2</f>
        <v>hW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Input!AO3</f>
        <v>32</v>
      </c>
      <c r="D3" s="12">
        <f>Input!AP3</f>
        <v>2</v>
      </c>
      <c r="E3" s="12" t="e">
        <f>Input!AQ3</f>
        <v>#N/A</v>
      </c>
      <c r="F3" s="12" t="e">
        <f>Input!AR3</f>
        <v>#N/A</v>
      </c>
      <c r="G3" s="9">
        <f t="shared" ref="G3:G16" si="0">MIN(MAX(MinGrasNT,AgrasNT+BgrasNT*10000*((A3+CgrasNT)^-DgrasNT+(B3+CgrasNT)^-DgrasNT)),40)</f>
        <v>31.688275578162621</v>
      </c>
      <c r="H3" s="9">
        <f t="shared" ref="H3:H16" si="1">(G3-C3)^2</f>
        <v>9.7172115169848292E-2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-20.602572257008401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Input!AO4</f>
        <v>27</v>
      </c>
      <c r="D4" s="12">
        <f>Input!AP4</f>
        <v>2</v>
      </c>
      <c r="E4" s="12" t="e">
        <f>Input!AQ4</f>
        <v>#N/A</v>
      </c>
      <c r="F4" s="12" t="e">
        <f>Input!AR4</f>
        <v>#N/A</v>
      </c>
      <c r="G4" s="9">
        <f t="shared" si="0"/>
        <v>27.003521847883842</v>
      </c>
      <c r="H4" s="9">
        <f t="shared" si="1"/>
        <v>1.2403412516924875E-5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7283.9643466415437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Input!AO5</f>
        <v>23</v>
      </c>
      <c r="D5" s="12">
        <f>Input!AP5</f>
        <v>2</v>
      </c>
      <c r="E5" s="12" t="e">
        <f>Input!AQ5</f>
        <v>#N/A</v>
      </c>
      <c r="F5" s="12" t="e">
        <f>Input!AR5</f>
        <v>#N/A</v>
      </c>
      <c r="G5" s="9">
        <f t="shared" si="0"/>
        <v>23.006257043980103</v>
      </c>
      <c r="H5" s="9">
        <f t="shared" si="1"/>
        <v>3.9150599368941316E-5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116.12067646260216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Input!AO6</f>
        <v>16</v>
      </c>
      <c r="D6" s="12">
        <f>Input!AP6</f>
        <v>3</v>
      </c>
      <c r="E6" s="12" t="e">
        <f>Input!AQ6</f>
        <v>#N/A</v>
      </c>
      <c r="F6" s="12" t="e">
        <f>Input!AR6</f>
        <v>#N/A</v>
      </c>
      <c r="G6" s="9">
        <f t="shared" si="0"/>
        <v>15.748947000358573</v>
      </c>
      <c r="H6" s="9">
        <f t="shared" si="1"/>
        <v>6.3027608628958356E-2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Input!AO7</f>
        <v>22</v>
      </c>
      <c r="D7" s="12">
        <f>Input!AP7</f>
        <v>6</v>
      </c>
      <c r="E7" s="12" t="e">
        <f>Input!AQ7</f>
        <v>#N/A</v>
      </c>
      <c r="F7" s="12" t="e">
        <f>Input!AR7</f>
        <v>#N/A</v>
      </c>
      <c r="G7" s="9">
        <f t="shared" si="0"/>
        <v>22.44318515742221</v>
      </c>
      <c r="H7" s="9">
        <f t="shared" si="1"/>
        <v>0.19641308375934916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Input!AO8</f>
        <v>18</v>
      </c>
      <c r="D8" s="12">
        <f>Input!AP8</f>
        <v>6</v>
      </c>
      <c r="E8" s="12" t="e">
        <f>Input!AQ8</f>
        <v>#N/A</v>
      </c>
      <c r="F8" s="12" t="e">
        <f>Input!AR8</f>
        <v>#N/A</v>
      </c>
      <c r="G8" s="9">
        <f t="shared" si="0"/>
        <v>18.445920353518463</v>
      </c>
      <c r="H8" s="9">
        <f t="shared" si="1"/>
        <v>0.19884496168203145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Input!AO9</f>
        <v>15</v>
      </c>
      <c r="D9" s="12">
        <f>Input!AP9</f>
        <v>6</v>
      </c>
      <c r="E9" s="12" t="e">
        <f>Input!AQ9</f>
        <v>#N/A</v>
      </c>
      <c r="F9" s="12" t="e">
        <f>Input!AR9</f>
        <v>#N/A</v>
      </c>
      <c r="G9" s="9">
        <f t="shared" si="0"/>
        <v>15.014521235089671</v>
      </c>
      <c r="H9" s="9">
        <f t="shared" si="1"/>
        <v>2.1086626852948146E-4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12.928571428571429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Input!AO10</f>
        <v>9</v>
      </c>
      <c r="D10" s="12">
        <f>Input!AP10</f>
        <v>7</v>
      </c>
      <c r="E10" s="12" t="e">
        <f>Input!AQ10</f>
        <v>#N/A</v>
      </c>
      <c r="F10" s="12" t="e">
        <f>Input!AR10</f>
        <v>#N/A</v>
      </c>
      <c r="G10" s="9">
        <f t="shared" si="0"/>
        <v>9.0446127726369667</v>
      </c>
      <c r="H10" s="9">
        <f t="shared" si="1"/>
        <v>1.9902994823576868E-3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Input!AO11</f>
        <v>1</v>
      </c>
      <c r="D11" s="12">
        <f>Input!AP11</f>
        <v>7</v>
      </c>
      <c r="E11" s="12" t="e">
        <f>Input!AQ11</f>
        <v>#N/A</v>
      </c>
      <c r="F11" s="12" t="e">
        <f>Input!AR11</f>
        <v>#N/A</v>
      </c>
      <c r="G11" s="9">
        <f t="shared" si="0"/>
        <v>1.5865274221859735</v>
      </c>
      <c r="H11" s="9">
        <f t="shared" si="1"/>
        <v>0.34401441697612323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1.4235297533744142</v>
      </c>
      <c r="Q11" s="32"/>
      <c r="R11" s="10">
        <f>SUMIF(SQRgraDrg,"&lt;&gt;#N/A")</f>
        <v>7.2907282851050441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Input!AO12</f>
        <v>10</v>
      </c>
      <c r="D12" s="12">
        <f>Input!AP12</f>
        <v>14</v>
      </c>
      <c r="E12" s="12" t="e">
        <f>Input!AQ12</f>
        <v>#N/A</v>
      </c>
      <c r="F12" s="12" t="e">
        <f>Input!AR12</f>
        <v>#N/A</v>
      </c>
      <c r="G12" s="9">
        <f t="shared" si="0"/>
        <v>9.6505392706222288</v>
      </c>
      <c r="H12" s="9">
        <f t="shared" si="1"/>
        <v>0.12212280137724382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0.35973851025614478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Input!AO13</f>
        <v>5</v>
      </c>
      <c r="D13" s="12">
        <f>Input!AP13</f>
        <v>17</v>
      </c>
      <c r="E13" s="12" t="e">
        <f>Input!AQ13</f>
        <v>#N/A</v>
      </c>
      <c r="F13" s="12" t="e">
        <f>Input!AR13</f>
        <v>#N/A</v>
      </c>
      <c r="G13" s="9">
        <f t="shared" si="0"/>
        <v>4.3677958826311816</v>
      </c>
      <c r="H13" s="9">
        <f t="shared" si="1"/>
        <v>0.39968204601808677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0.99994960600763727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Input!AO14</f>
        <v>1</v>
      </c>
      <c r="D14" s="12">
        <f>Input!AP14</f>
        <v>24</v>
      </c>
      <c r="E14" s="12" t="e">
        <f>Input!AQ14</f>
        <v>#N/A</v>
      </c>
      <c r="F14" s="12" t="e">
        <f>Input!AR14</f>
        <v>#N/A</v>
      </c>
      <c r="G14" s="9">
        <f t="shared" si="0"/>
        <v>1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Input!AQ15</f>
        <v>#N/A</v>
      </c>
      <c r="F15" s="12" t="e">
        <f>Input!AR15</f>
        <v>#N/A</v>
      </c>
      <c r="G15" s="9">
        <f t="shared" si="0"/>
        <v>1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0.79177912258724836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Input!AQ16</f>
        <v>#N/A</v>
      </c>
      <c r="F16" s="12" t="e">
        <f>Input!AR16</f>
        <v>#N/A</v>
      </c>
      <c r="G16" s="9">
        <f t="shared" si="0"/>
        <v>1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B00-000000000000}"/>
    <hyperlink ref="M3" r:id="rId2" display="=@na()" xr:uid="{00000000-0004-0000-0B00-000001000000}"/>
    <hyperlink ref="M4:M16" r:id="rId3" display="=@na()" xr:uid="{00000000-0004-0000-0B00-000002000000}"/>
  </hyperlinks>
  <pageMargins left="0.7" right="0.7" top="0.75" bottom="0.75" header="0.3" footer="0.3"/>
  <drawing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Input!AS2</f>
        <v>kW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Input!AS3</f>
        <v>30</v>
      </c>
      <c r="D3" s="12">
        <f>Input!AT3</f>
        <v>2</v>
      </c>
      <c r="E3" s="12" t="e">
        <f>Input!AU3</f>
        <v>#N/A</v>
      </c>
      <c r="F3" s="12" t="e">
        <f>Input!AV3</f>
        <v>#N/A</v>
      </c>
      <c r="G3" s="9">
        <f t="shared" ref="G3:G16" si="0">MIN(MAX(MinGrasNT,AgrasNT+BgrasNT*10000*((A3+CgrasNT)^-DgrasNT+(B3+CgrasNT)^-DgrasNT)),40)</f>
        <v>29.845748751836727</v>
      </c>
      <c r="H3" s="9">
        <f t="shared" ref="H3:H16" si="1">(G3-C3)^2</f>
        <v>2.3793447559927756E-2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-16.870592028221825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Input!AS4</f>
        <v>25</v>
      </c>
      <c r="D4" s="12">
        <f>Input!AT4</f>
        <v>2</v>
      </c>
      <c r="E4" s="12" t="e">
        <f>Input!AU4</f>
        <v>#N/A</v>
      </c>
      <c r="F4" s="12" t="e">
        <f>Input!AV4</f>
        <v>#N/A</v>
      </c>
      <c r="G4" s="9">
        <f t="shared" si="0"/>
        <v>25.042437328646077</v>
      </c>
      <c r="H4" s="9">
        <f t="shared" si="1"/>
        <v>1.800926862615154E-3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4654.0027214022903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Input!AS5</f>
        <v>21</v>
      </c>
      <c r="D5" s="12">
        <f>Input!AT5</f>
        <v>2</v>
      </c>
      <c r="E5" s="12" t="e">
        <f>Input!AU5</f>
        <v>#N/A</v>
      </c>
      <c r="F5" s="12" t="e">
        <f>Input!AV5</f>
        <v>#N/A</v>
      </c>
      <c r="G5" s="9">
        <f t="shared" si="0"/>
        <v>21.023142061153234</v>
      </c>
      <c r="H5" s="9">
        <f t="shared" si="1"/>
        <v>5.3555499442000287E-4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102.34537947233559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Input!AS6</f>
        <v>14</v>
      </c>
      <c r="D6" s="12">
        <f>Input!AT6</f>
        <v>3</v>
      </c>
      <c r="E6" s="12" t="e">
        <f>Input!AU6</f>
        <v>#N/A</v>
      </c>
      <c r="F6" s="12" t="e">
        <f>Input!AV6</f>
        <v>#N/A</v>
      </c>
      <c r="G6" s="9">
        <f t="shared" si="0"/>
        <v>14.009279376267695</v>
      </c>
      <c r="H6" s="9">
        <f t="shared" si="1"/>
        <v>8.6106823917470144E-5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Input!AS7</f>
        <v>21</v>
      </c>
      <c r="D7" s="12">
        <f>Input!AT7</f>
        <v>6</v>
      </c>
      <c r="E7" s="12" t="e">
        <f>Input!AU7</f>
        <v>#N/A</v>
      </c>
      <c r="F7" s="12" t="e">
        <f>Input!AV7</f>
        <v>#N/A</v>
      </c>
      <c r="G7" s="9">
        <f t="shared" si="0"/>
        <v>21.171979560270987</v>
      </c>
      <c r="H7" s="9">
        <f t="shared" si="1"/>
        <v>2.9576969151002139E-2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Input!AS8</f>
        <v>17</v>
      </c>
      <c r="D8" s="12">
        <f>Input!AT8</f>
        <v>6</v>
      </c>
      <c r="E8" s="12" t="e">
        <f>Input!AU8</f>
        <v>#N/A</v>
      </c>
      <c r="F8" s="12" t="e">
        <f>Input!AV8</f>
        <v>#N/A</v>
      </c>
      <c r="G8" s="9">
        <f t="shared" si="0"/>
        <v>17.152684292778144</v>
      </c>
      <c r="H8" s="9">
        <f t="shared" si="1"/>
        <v>2.3312493261161926E-2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Input!AS9</f>
        <v>14</v>
      </c>
      <c r="D9" s="12">
        <f>Input!AT9</f>
        <v>6</v>
      </c>
      <c r="E9" s="12" t="e">
        <f>Input!AU9</f>
        <v>#N/A</v>
      </c>
      <c r="F9" s="12" t="e">
        <f>Input!AV9</f>
        <v>#N/A</v>
      </c>
      <c r="G9" s="9">
        <f t="shared" si="0"/>
        <v>13.763752928662608</v>
      </c>
      <c r="H9" s="9">
        <f t="shared" si="1"/>
        <v>5.5812678715494619E-2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12.214285714285714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Input!AS10</f>
        <v>8</v>
      </c>
      <c r="D10" s="12">
        <f>Input!AT10</f>
        <v>7</v>
      </c>
      <c r="E10" s="12" t="e">
        <f>Input!AU10</f>
        <v>#N/A</v>
      </c>
      <c r="F10" s="12" t="e">
        <f>Input!AV10</f>
        <v>#N/A</v>
      </c>
      <c r="G10" s="9">
        <f t="shared" si="0"/>
        <v>8.0671685598749328</v>
      </c>
      <c r="H10" s="9">
        <f t="shared" si="1"/>
        <v>4.5116154356724262E-3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Input!AS11</f>
        <v>2</v>
      </c>
      <c r="D11" s="12">
        <f>Input!AT11</f>
        <v>7</v>
      </c>
      <c r="E11" s="12" t="e">
        <f>Input!AU11</f>
        <v>#N/A</v>
      </c>
      <c r="F11" s="12" t="e">
        <f>Input!AV11</f>
        <v>#N/A</v>
      </c>
      <c r="G11" s="9">
        <f t="shared" si="0"/>
        <v>2</v>
      </c>
      <c r="H11" s="9">
        <f t="shared" si="1"/>
        <v>0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0.14374788776512312</v>
      </c>
      <c r="Q11" s="32"/>
      <c r="R11" s="10">
        <f>SUMIF(SQRgraDrg,"&lt;&gt;#N/A")</f>
        <v>7.2907282851050441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Input!AS12</f>
        <v>9</v>
      </c>
      <c r="D12" s="12">
        <f>Input!AT12</f>
        <v>14</v>
      </c>
      <c r="E12" s="12" t="e">
        <f>Input!AU12</f>
        <v>#N/A</v>
      </c>
      <c r="F12" s="12" t="e">
        <f>Input!AV12</f>
        <v>#N/A</v>
      </c>
      <c r="G12" s="9">
        <f t="shared" si="0"/>
        <v>8.9352286788669204</v>
      </c>
      <c r="H12" s="9">
        <f t="shared" si="1"/>
        <v>4.1953240413245231E-3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0.11431530867223941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Input!AS13</f>
        <v>4</v>
      </c>
      <c r="D13" s="12">
        <f>Input!AT13</f>
        <v>17</v>
      </c>
      <c r="E13" s="12" t="e">
        <f>Input!AU13</f>
        <v>#N/A</v>
      </c>
      <c r="F13" s="12" t="e">
        <f>Input!AV13</f>
        <v>#N/A</v>
      </c>
      <c r="G13" s="9">
        <f t="shared" si="0"/>
        <v>3.988919796049391</v>
      </c>
      <c r="H13" s="9">
        <f t="shared" si="1"/>
        <v>1.2277091958709231E-4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0.99999429863798639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Input!AS14</f>
        <v>2</v>
      </c>
      <c r="D14" s="12">
        <f>Input!AT14</f>
        <v>24</v>
      </c>
      <c r="E14" s="12" t="e">
        <f>Input!AU14</f>
        <v>#N/A</v>
      </c>
      <c r="F14" s="12" t="e">
        <f>Input!AV14</f>
        <v>#N/A</v>
      </c>
      <c r="G14" s="9">
        <f t="shared" si="0"/>
        <v>2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2</v>
      </c>
      <c r="D15" s="90">
        <v>33</v>
      </c>
      <c r="E15" s="12" t="e">
        <f>Input!AU15</f>
        <v>#N/A</v>
      </c>
      <c r="F15" s="12" t="e">
        <f>Input!AV15</f>
        <v>#N/A</v>
      </c>
      <c r="G15" s="9">
        <f t="shared" si="0"/>
        <v>2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0.25160629795889389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2</v>
      </c>
      <c r="D16" s="90">
        <v>36</v>
      </c>
      <c r="E16" s="12" t="e">
        <f>Input!AU16</f>
        <v>#N/A</v>
      </c>
      <c r="F16" s="12" t="e">
        <f>Input!AV16</f>
        <v>#N/A</v>
      </c>
      <c r="G16" s="9">
        <f t="shared" si="0"/>
        <v>2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C00-000000000000}"/>
    <hyperlink ref="M3" r:id="rId2" display="=@na()" xr:uid="{00000000-0004-0000-0C00-000001000000}"/>
    <hyperlink ref="M4:M16" r:id="rId3" display="=@na()" xr:uid="{00000000-0004-0000-0C00-000002000000}"/>
  </hyperlinks>
  <pageMargins left="0.7" right="0.7" top="0.75" bottom="0.75" header="0.3" footer="0.3"/>
  <drawing r:id="rId4"/>
  <legacy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Input!AW2</f>
        <v>zW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Input!AW3</f>
        <v>28</v>
      </c>
      <c r="D3" s="12">
        <f>Input!AX3</f>
        <v>2</v>
      </c>
      <c r="E3" s="12" t="e">
        <f>Input!AY3</f>
        <v>#N/A</v>
      </c>
      <c r="F3" s="12" t="e">
        <f>Input!AZ3</f>
        <v>#N/A</v>
      </c>
      <c r="G3" s="9">
        <f t="shared" ref="G3:G16" si="0">MIN(MAX(MinGrasNT,AgrasNT+BgrasNT*10000*((A3+CgrasNT)^-DgrasNT+(B3+CgrasNT)^-DgrasNT)),40)</f>
        <v>27.557219356624081</v>
      </c>
      <c r="H3" s="9">
        <f t="shared" ref="H3:H16" si="1">(G3-C3)^2</f>
        <v>0.19605469814839252</v>
      </c>
      <c r="I3" s="9">
        <f t="shared" ref="I3:I16" si="2">MAX(MIN(MinGras+Agras*(1-(1/(1+(Bgras*(B3-Cgras))^Dgras))),40),0)</f>
        <v>2.5510081489221892</v>
      </c>
      <c r="J3" s="9">
        <f t="shared" ref="J3:J16" si="3">(I3-D3)^2</f>
        <v>0.30360998017865742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3.258585972410228</v>
      </c>
      <c r="N3" s="7" t="e">
        <f t="shared" ref="N3:N16" si="7">(M3-F3)^2</f>
        <v>#N/A</v>
      </c>
      <c r="O3" s="32" t="s">
        <v>19</v>
      </c>
      <c r="P3" s="25">
        <v>-14.712793741761104</v>
      </c>
      <c r="Q3" s="32" t="s">
        <v>7</v>
      </c>
      <c r="R3" s="26">
        <v>5.4324057458310405E-3</v>
      </c>
      <c r="S3" s="34" t="s">
        <v>24</v>
      </c>
      <c r="T3" s="27">
        <v>-12.817184302760019</v>
      </c>
      <c r="U3" s="34" t="s">
        <v>29</v>
      </c>
      <c r="V3" s="56">
        <v>6.2267965598907724E-3</v>
      </c>
    </row>
    <row r="4" spans="1:22" x14ac:dyDescent="0.25">
      <c r="A4" s="11">
        <v>10</v>
      </c>
      <c r="B4" s="11">
        <v>70</v>
      </c>
      <c r="C4" s="12">
        <f>Input!AW4</f>
        <v>23</v>
      </c>
      <c r="D4" s="12">
        <f>Input!AX4</f>
        <v>2</v>
      </c>
      <c r="E4" s="12" t="e">
        <f>Input!AY4</f>
        <v>#N/A</v>
      </c>
      <c r="F4" s="12" t="e">
        <f>Input!AZ4</f>
        <v>#N/A</v>
      </c>
      <c r="G4" s="9">
        <f t="shared" si="0"/>
        <v>22.788772998156396</v>
      </c>
      <c r="H4" s="9">
        <f t="shared" si="1"/>
        <v>4.4616846307837695E-2</v>
      </c>
      <c r="I4" s="9">
        <f t="shared" si="2"/>
        <v>2.5510081489221892</v>
      </c>
      <c r="J4" s="9">
        <f t="shared" si="3"/>
        <v>0.30360998017865742</v>
      </c>
      <c r="K4" s="9">
        <f t="shared" si="4"/>
        <v>39.963107301396789</v>
      </c>
      <c r="L4" s="21" t="e">
        <f t="shared" si="5"/>
        <v>#N/A</v>
      </c>
      <c r="M4" s="9">
        <f t="shared" si="6"/>
        <v>3.258585972410228</v>
      </c>
      <c r="N4" s="7" t="e">
        <f t="shared" si="7"/>
        <v>#N/A</v>
      </c>
      <c r="O4" s="32" t="s">
        <v>20</v>
      </c>
      <c r="P4" s="25">
        <v>3348.7607281009982</v>
      </c>
      <c r="Q4" s="32" t="s">
        <v>8</v>
      </c>
      <c r="R4" s="25">
        <v>-26.705418091316965</v>
      </c>
      <c r="S4" s="34" t="s">
        <v>25</v>
      </c>
      <c r="T4" s="27">
        <v>5016.5642011365162</v>
      </c>
      <c r="U4" s="34" t="s">
        <v>30</v>
      </c>
      <c r="V4" s="57">
        <v>6.8471269997418135E-4</v>
      </c>
    </row>
    <row r="5" spans="1:22" x14ac:dyDescent="0.25">
      <c r="A5" s="11">
        <v>15</v>
      </c>
      <c r="B5" s="11">
        <v>70</v>
      </c>
      <c r="C5" s="12">
        <f>Input!AW5</f>
        <v>19</v>
      </c>
      <c r="D5" s="12">
        <f>Input!AX5</f>
        <v>2</v>
      </c>
      <c r="E5" s="12" t="e">
        <f>Input!AY5</f>
        <v>#N/A</v>
      </c>
      <c r="F5" s="12" t="e">
        <f>Input!AZ5</f>
        <v>#N/A</v>
      </c>
      <c r="G5" s="9">
        <f t="shared" si="0"/>
        <v>18.856445228544352</v>
      </c>
      <c r="H5" s="9">
        <f t="shared" si="1"/>
        <v>2.0607972407683264E-2</v>
      </c>
      <c r="I5" s="9">
        <f t="shared" si="2"/>
        <v>2.5510081489221892</v>
      </c>
      <c r="J5" s="9">
        <f t="shared" si="3"/>
        <v>0.30360998017865742</v>
      </c>
      <c r="K5" s="9">
        <f t="shared" si="4"/>
        <v>34.567964353441042</v>
      </c>
      <c r="L5" s="21" t="e">
        <f t="shared" si="5"/>
        <v>#N/A</v>
      </c>
      <c r="M5" s="9">
        <f t="shared" si="6"/>
        <v>3.258585972410228</v>
      </c>
      <c r="N5" s="7" t="e">
        <f t="shared" si="7"/>
        <v>#N/A</v>
      </c>
      <c r="O5" s="32" t="s">
        <v>21</v>
      </c>
      <c r="P5" s="25">
        <v>93.860755622701106</v>
      </c>
      <c r="Q5" s="32" t="s">
        <v>9</v>
      </c>
      <c r="R5" s="64">
        <v>6.6593712651715453</v>
      </c>
      <c r="S5" s="34" t="s">
        <v>26</v>
      </c>
      <c r="T5" s="27">
        <v>96.221409486619976</v>
      </c>
      <c r="U5" s="34" t="s">
        <v>27</v>
      </c>
      <c r="V5" s="65">
        <v>5.9686717081504357</v>
      </c>
    </row>
    <row r="6" spans="1:22" x14ac:dyDescent="0.25">
      <c r="A6" s="11">
        <v>25</v>
      </c>
      <c r="B6" s="11">
        <v>75</v>
      </c>
      <c r="C6" s="12">
        <f>Input!AW6</f>
        <v>12</v>
      </c>
      <c r="D6" s="12">
        <f>Input!AX6</f>
        <v>3</v>
      </c>
      <c r="E6" s="12" t="e">
        <f>Input!AY6</f>
        <v>#N/A</v>
      </c>
      <c r="F6" s="12" t="e">
        <f>Input!AZ6</f>
        <v>#N/A</v>
      </c>
      <c r="G6" s="9">
        <f t="shared" si="0"/>
        <v>12.184216545262839</v>
      </c>
      <c r="H6" s="9">
        <f t="shared" si="1"/>
        <v>3.3935735548575457E-2</v>
      </c>
      <c r="I6" s="9">
        <f t="shared" si="2"/>
        <v>2.7454336388760874</v>
      </c>
      <c r="J6" s="9">
        <f t="shared" si="3"/>
        <v>6.4804032215870291E-2</v>
      </c>
      <c r="K6" s="9">
        <f t="shared" si="4"/>
        <v>25.338967854926167</v>
      </c>
      <c r="L6" s="21" t="e">
        <f t="shared" si="5"/>
        <v>#N/A</v>
      </c>
      <c r="M6" s="9">
        <f t="shared" si="6"/>
        <v>3.3889587184245555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36.621665486021435</v>
      </c>
      <c r="S6" s="34" t="s">
        <v>113</v>
      </c>
      <c r="T6" s="24">
        <v>3</v>
      </c>
      <c r="U6" s="34" t="s">
        <v>28</v>
      </c>
      <c r="V6" s="57">
        <v>37</v>
      </c>
    </row>
    <row r="7" spans="1:22" x14ac:dyDescent="0.25">
      <c r="A7" s="11">
        <v>10</v>
      </c>
      <c r="B7" s="11">
        <v>105</v>
      </c>
      <c r="C7" s="12">
        <f>Input!AW7</f>
        <v>19</v>
      </c>
      <c r="D7" s="12">
        <f>Input!AX7</f>
        <v>6</v>
      </c>
      <c r="E7" s="12">
        <f>Input!AY7</f>
        <v>35</v>
      </c>
      <c r="F7" s="12">
        <f>Input!AZ7</f>
        <v>6</v>
      </c>
      <c r="G7" s="9">
        <f t="shared" si="0"/>
        <v>19.43577162524852</v>
      </c>
      <c r="H7" s="9">
        <f t="shared" si="1"/>
        <v>0.18989690937173692</v>
      </c>
      <c r="I7" s="9">
        <f t="shared" si="2"/>
        <v>5.6111156563746878</v>
      </c>
      <c r="J7" s="9">
        <f t="shared" si="3"/>
        <v>0.1512310327168899</v>
      </c>
      <c r="K7" s="9">
        <f t="shared" si="4"/>
        <v>35.197225634594631</v>
      </c>
      <c r="L7" s="21">
        <f t="shared" si="5"/>
        <v>3.8897950941254755E-2</v>
      </c>
      <c r="M7" s="9">
        <f t="shared" si="6"/>
        <v>5.7139735981453645</v>
      </c>
      <c r="N7" s="7">
        <f t="shared" si="7"/>
        <v>8.181110255790941E-2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2.0542636140383088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3</v>
      </c>
    </row>
    <row r="8" spans="1:22" x14ac:dyDescent="0.25">
      <c r="A8" s="11">
        <v>15</v>
      </c>
      <c r="B8" s="11">
        <v>105</v>
      </c>
      <c r="C8" s="12">
        <f>Input!AW8</f>
        <v>15</v>
      </c>
      <c r="D8" s="12">
        <f>Input!AX8</f>
        <v>6</v>
      </c>
      <c r="E8" s="12">
        <f>Input!AY8</f>
        <v>30</v>
      </c>
      <c r="F8" s="12">
        <f>Input!AZ8</f>
        <v>6</v>
      </c>
      <c r="G8" s="9">
        <f t="shared" si="0"/>
        <v>15.503443855636476</v>
      </c>
      <c r="H8" s="9">
        <f t="shared" si="1"/>
        <v>0.25345571577812109</v>
      </c>
      <c r="I8" s="9">
        <f t="shared" si="2"/>
        <v>5.6111156563746878</v>
      </c>
      <c r="J8" s="9">
        <f t="shared" si="3"/>
        <v>0.1512310327168899</v>
      </c>
      <c r="K8" s="9">
        <f t="shared" si="4"/>
        <v>29.802082686638897</v>
      </c>
      <c r="L8" s="21">
        <f t="shared" si="5"/>
        <v>3.917126292807694E-2</v>
      </c>
      <c r="M8" s="9">
        <f t="shared" si="6"/>
        <v>5.7139735981453645</v>
      </c>
      <c r="N8" s="7">
        <f t="shared" si="7"/>
        <v>8.181110255790941E-2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Input!AW9</f>
        <v>12</v>
      </c>
      <c r="D9" s="12">
        <f>Input!AX9</f>
        <v>6</v>
      </c>
      <c r="E9" s="12">
        <f>Input!AY9</f>
        <v>26</v>
      </c>
      <c r="F9" s="12">
        <f>Input!AZ9</f>
        <v>6</v>
      </c>
      <c r="G9" s="9">
        <f t="shared" si="0"/>
        <v>12.231721438780479</v>
      </c>
      <c r="H9" s="9">
        <f t="shared" si="1"/>
        <v>5.3694825190495232E-2</v>
      </c>
      <c r="I9" s="9">
        <f t="shared" si="2"/>
        <v>5.6111156563746878</v>
      </c>
      <c r="J9" s="9">
        <f t="shared" si="3"/>
        <v>0.1512310327168899</v>
      </c>
      <c r="K9" s="9">
        <f t="shared" si="4"/>
        <v>25.295695957247467</v>
      </c>
      <c r="L9" s="21">
        <f t="shared" si="5"/>
        <v>0.49604418463756134</v>
      </c>
      <c r="M9" s="9">
        <f t="shared" si="6"/>
        <v>5.7139735981453645</v>
      </c>
      <c r="N9" s="7">
        <f t="shared" si="7"/>
        <v>8.181110255790941E-2</v>
      </c>
      <c r="O9" s="32" t="s">
        <v>11</v>
      </c>
      <c r="P9" s="10">
        <f>AVERAGEIF(wrnGrasNat,"&lt;&gt;#N/A")</f>
        <v>10.5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Input!AW10</f>
        <v>7</v>
      </c>
      <c r="D10" s="12">
        <f>Input!AX10</f>
        <v>7</v>
      </c>
      <c r="E10" s="12">
        <f>Input!AY10</f>
        <v>19</v>
      </c>
      <c r="F10" s="12">
        <f>Input!AZ10</f>
        <v>7</v>
      </c>
      <c r="G10" s="9">
        <f t="shared" si="0"/>
        <v>6.8629354066177477</v>
      </c>
      <c r="H10" s="9">
        <f t="shared" si="1"/>
        <v>1.8786702759042161E-2</v>
      </c>
      <c r="I10" s="9">
        <f t="shared" si="2"/>
        <v>6.491459474944941</v>
      </c>
      <c r="J10" s="9">
        <f t="shared" si="3"/>
        <v>0.25861346562327509</v>
      </c>
      <c r="K10" s="9">
        <f t="shared" si="4"/>
        <v>17.849301937510464</v>
      </c>
      <c r="L10" s="21">
        <f t="shared" si="5"/>
        <v>1.3241060310171711</v>
      </c>
      <c r="M10" s="9">
        <f t="shared" si="6"/>
        <v>6.5003894682187129</v>
      </c>
      <c r="N10" s="7">
        <f t="shared" si="7"/>
        <v>0.2496106834667805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Input!AW11</f>
        <v>1</v>
      </c>
      <c r="D11" s="12">
        <f>Input!AX11</f>
        <v>7</v>
      </c>
      <c r="E11" s="12">
        <f>Input!AY11</f>
        <v>8</v>
      </c>
      <c r="F11" s="12">
        <f>Input!AZ11</f>
        <v>7</v>
      </c>
      <c r="G11" s="9">
        <f t="shared" si="0"/>
        <v>0.48733817319627981</v>
      </c>
      <c r="H11" s="9">
        <f t="shared" si="1"/>
        <v>0.26282214866172759</v>
      </c>
      <c r="I11" s="9">
        <f t="shared" si="2"/>
        <v>6.491459474944941</v>
      </c>
      <c r="J11" s="9">
        <f t="shared" si="3"/>
        <v>0.25861346562327509</v>
      </c>
      <c r="K11" s="9">
        <f t="shared" si="4"/>
        <v>8.94918260638525</v>
      </c>
      <c r="L11" s="21">
        <f t="shared" si="5"/>
        <v>0.90094762026429642</v>
      </c>
      <c r="M11" s="9">
        <f t="shared" si="6"/>
        <v>6.5003894682187129</v>
      </c>
      <c r="N11" s="7">
        <f t="shared" si="7"/>
        <v>0.2496106834667805</v>
      </c>
      <c r="O11" s="32" t="s">
        <v>14</v>
      </c>
      <c r="P11" s="10">
        <f>SUMIF(SQRgrasNat,"&lt;&gt;#N/A")</f>
        <v>1.1579856558916708</v>
      </c>
      <c r="Q11" s="32"/>
      <c r="R11" s="10">
        <f>SUMIF(SQRgraDrg,"&lt;&gt;#N/A")</f>
        <v>6.5703382796726055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Input!AW12</f>
        <v>8</v>
      </c>
      <c r="D12" s="12">
        <f>Input!AX12</f>
        <v>14</v>
      </c>
      <c r="E12" s="12">
        <f>Input!AY12</f>
        <v>18</v>
      </c>
      <c r="F12" s="12">
        <f>Input!AZ12</f>
        <v>14</v>
      </c>
      <c r="G12" s="9">
        <f t="shared" si="0"/>
        <v>7.8474595435098458</v>
      </c>
      <c r="H12" s="9">
        <f t="shared" si="1"/>
        <v>2.3268590866224639E-2</v>
      </c>
      <c r="I12" s="9">
        <f t="shared" si="2"/>
        <v>14.530718934065522</v>
      </c>
      <c r="J12" s="9">
        <f t="shared" si="3"/>
        <v>0.28166258697564395</v>
      </c>
      <c r="K12" s="9">
        <f t="shared" si="4"/>
        <v>19.150956103692124</v>
      </c>
      <c r="L12" s="21">
        <f t="shared" si="5"/>
        <v>1.3246999526261556</v>
      </c>
      <c r="M12" s="9">
        <f t="shared" si="6"/>
        <v>14.319268862647661</v>
      </c>
      <c r="N12" s="7">
        <f t="shared" si="7"/>
        <v>0.101932606656331</v>
      </c>
      <c r="O12" s="32" t="s">
        <v>13</v>
      </c>
      <c r="P12" s="10">
        <f>SQRT(P11/P10)</f>
        <v>0.32445557979926798</v>
      </c>
      <c r="Q12" s="32" t="s">
        <v>126</v>
      </c>
      <c r="R12" s="10">
        <f>SQRT(R11/R10)</f>
        <v>0.77285411299302598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Input!AW13</f>
        <v>3</v>
      </c>
      <c r="D13" s="12">
        <f>Input!AX13</f>
        <v>17</v>
      </c>
      <c r="E13" s="12">
        <f>Input!AY13</f>
        <v>12</v>
      </c>
      <c r="F13" s="12">
        <f>Input!AZ13</f>
        <v>17</v>
      </c>
      <c r="G13" s="9">
        <f t="shared" si="0"/>
        <v>3.2466688282937959</v>
      </c>
      <c r="H13" s="9">
        <f t="shared" si="1"/>
        <v>6.0845510851834157E-2</v>
      </c>
      <c r="I13" s="9">
        <f t="shared" si="2"/>
        <v>17.887402739322091</v>
      </c>
      <c r="J13" s="9">
        <f t="shared" si="3"/>
        <v>0.78748362175635156</v>
      </c>
      <c r="K13" s="9">
        <f t="shared" si="4"/>
        <v>12.745518695358001</v>
      </c>
      <c r="L13" s="21">
        <f t="shared" si="5"/>
        <v>0.55579812512829607</v>
      </c>
      <c r="M13" s="9">
        <f t="shared" si="6"/>
        <v>17.782495537157669</v>
      </c>
      <c r="N13" s="7">
        <f t="shared" si="7"/>
        <v>0.61229926567166815</v>
      </c>
      <c r="O13" s="32" t="s">
        <v>15</v>
      </c>
      <c r="P13" s="13">
        <f t="array" ref="P13">1-P11/(SUMIF(wrnGrasNat,"&lt;&gt;#N/A")-P9)^2</f>
        <v>0.9999378504659453</v>
      </c>
      <c r="Q13" s="32"/>
      <c r="R13" s="13">
        <f t="array" ref="R13">1-R11/(SUMIF(wrnGrasDroog,"&lt;&gt;#N/A")-R9)^2</f>
        <v>0.99972010882296536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Input!AW14</f>
        <v>0</v>
      </c>
      <c r="D14" s="12">
        <f>Input!AX14</f>
        <v>24</v>
      </c>
      <c r="E14" s="12">
        <f>Input!AY14</f>
        <v>4</v>
      </c>
      <c r="F14" s="12">
        <f>Input!AZ14</f>
        <v>24</v>
      </c>
      <c r="G14" s="9">
        <f t="shared" si="0"/>
        <v>0</v>
      </c>
      <c r="H14" s="9">
        <f t="shared" si="1"/>
        <v>0</v>
      </c>
      <c r="I14" s="9">
        <f t="shared" si="2"/>
        <v>24.344931246897399</v>
      </c>
      <c r="J14" s="9">
        <f t="shared" si="3"/>
        <v>0.11897756508619463</v>
      </c>
      <c r="K14" s="9">
        <f t="shared" si="4"/>
        <v>2.999408884272647</v>
      </c>
      <c r="L14" s="21">
        <f t="shared" si="5"/>
        <v>1.0011825808725092</v>
      </c>
      <c r="M14" s="9">
        <f t="shared" si="6"/>
        <v>24.61167160264122</v>
      </c>
      <c r="N14" s="7">
        <f t="shared" si="7"/>
        <v>0.37414214947767838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Input!AW15</f>
        <v>0</v>
      </c>
      <c r="D15" s="12">
        <f>Input!AX15</f>
        <v>33</v>
      </c>
      <c r="E15" s="12">
        <f>Input!AY15</f>
        <v>2</v>
      </c>
      <c r="F15" s="12">
        <f>Input!AZ15</f>
        <v>34</v>
      </c>
      <c r="G15" s="9">
        <f t="shared" si="0"/>
        <v>0</v>
      </c>
      <c r="H15" s="9">
        <f t="shared" si="1"/>
        <v>0</v>
      </c>
      <c r="I15" s="9">
        <f t="shared" si="2"/>
        <v>31.355743070330806</v>
      </c>
      <c r="J15" s="9">
        <f t="shared" si="3"/>
        <v>2.7035808507651633</v>
      </c>
      <c r="K15" s="9">
        <f t="shared" si="4"/>
        <v>2</v>
      </c>
      <c r="L15" s="21">
        <f t="shared" si="5"/>
        <v>0</v>
      </c>
      <c r="M15" s="9">
        <f t="shared" si="6"/>
        <v>32.135819158755012</v>
      </c>
      <c r="N15" s="7">
        <f t="shared" si="7"/>
        <v>3.4751702088648697</v>
      </c>
      <c r="O15" s="32" t="s">
        <v>16</v>
      </c>
      <c r="P15" s="10">
        <f>P14*P12</f>
        <v>0.71412191624711718</v>
      </c>
      <c r="Q15" s="32"/>
      <c r="R15" s="10">
        <f>R14*R12</f>
        <v>1.7010404336134364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0</v>
      </c>
      <c r="D16" s="90">
        <v>36</v>
      </c>
      <c r="E16" s="90">
        <v>2</v>
      </c>
      <c r="F16" s="90">
        <v>37</v>
      </c>
      <c r="G16" s="9">
        <f t="shared" si="0"/>
        <v>0</v>
      </c>
      <c r="H16" s="9">
        <f t="shared" si="1"/>
        <v>0</v>
      </c>
      <c r="I16" s="9">
        <f t="shared" si="2"/>
        <v>36.855616533816516</v>
      </c>
      <c r="J16" s="9">
        <f t="shared" si="3"/>
        <v>0.73207965294018895</v>
      </c>
      <c r="K16" s="9">
        <f t="shared" si="4"/>
        <v>2</v>
      </c>
      <c r="L16" s="21">
        <f t="shared" si="5"/>
        <v>0</v>
      </c>
      <c r="M16" s="9">
        <f t="shared" si="6"/>
        <v>38.025237650529817</v>
      </c>
      <c r="N16" s="7">
        <f t="shared" si="7"/>
        <v>1.0511122400638997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D00-000000000000}"/>
    <hyperlink ref="M3" r:id="rId2" display="=@na()" xr:uid="{00000000-0004-0000-0D00-000001000000}"/>
    <hyperlink ref="M4:M16" r:id="rId3" display="=@na()" xr:uid="{00000000-0004-0000-0D00-000002000000}"/>
  </hyperlinks>
  <pageMargins left="0.7" right="0.7" top="0.75" bottom="0.75" header="0.3" footer="0.3"/>
  <drawing r:id="rId4"/>
  <legacy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6" tint="-0.499984740745262"/>
  </sheetPr>
  <dimension ref="A1:V16"/>
  <sheetViews>
    <sheetView workbookViewId="0">
      <selection activeCell="U7" sqref="U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Input!BA2</f>
        <v>iW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Input!BA3</f>
        <v>32</v>
      </c>
      <c r="D3" s="12">
        <f>Input!BB3</f>
        <v>2</v>
      </c>
      <c r="E3" s="12" t="e">
        <f>Input!BC3</f>
        <v>#N/A</v>
      </c>
      <c r="F3" s="12" t="e">
        <f>Input!BD3</f>
        <v>#N/A</v>
      </c>
      <c r="G3" s="9">
        <f t="shared" ref="G3:G16" si="0">MIN(MAX(MinGrasNT,AgrasNT+BgrasNT*10000*((A3+CgrasNT)^-DgrasNT+(B3+CgrasNT)^-DgrasNT)),40)</f>
        <v>31.684670651372539</v>
      </c>
      <c r="H3" s="9">
        <f t="shared" ref="H3:H16" si="1">(G3-C3)^2</f>
        <v>9.9432598105819045E-2</v>
      </c>
      <c r="I3" s="9">
        <f t="shared" ref="I3:I16" si="2">MAX(MIN(MinGras+Agras*(1-(1/(1+(Bgras*(B3-Cgras))^Dgras))),40),0)</f>
        <v>2.514611995490093</v>
      </c>
      <c r="J3" s="9">
        <f t="shared" ref="J3:J16" si="3">(I3-D3)^2</f>
        <v>0.26482550590229548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4.1784025470716815</v>
      </c>
      <c r="N3" s="7" t="e">
        <f t="shared" ref="N3:N16" si="7">(M3-F3)^2</f>
        <v>#N/A</v>
      </c>
      <c r="O3" s="32" t="s">
        <v>19</v>
      </c>
      <c r="P3" s="25">
        <v>-20.648485326487201</v>
      </c>
      <c r="Q3" s="32" t="s">
        <v>7</v>
      </c>
      <c r="R3" s="26">
        <v>6.3303298627529255E-3</v>
      </c>
      <c r="S3" s="34" t="s">
        <v>24</v>
      </c>
      <c r="T3" s="27">
        <v>-15.412979866872085</v>
      </c>
      <c r="U3" s="34" t="s">
        <v>29</v>
      </c>
      <c r="V3" s="56">
        <v>6.0805103628510876E-3</v>
      </c>
    </row>
    <row r="4" spans="1:22" x14ac:dyDescent="0.25">
      <c r="A4" s="11">
        <v>10</v>
      </c>
      <c r="B4" s="11">
        <v>70</v>
      </c>
      <c r="C4" s="12">
        <f>Input!BA4</f>
        <v>27</v>
      </c>
      <c r="D4" s="12">
        <f>Input!BB4</f>
        <v>2</v>
      </c>
      <c r="E4" s="12" t="e">
        <f>Input!BC4</f>
        <v>#N/A</v>
      </c>
      <c r="F4" s="12" t="e">
        <f>Input!BD4</f>
        <v>#N/A</v>
      </c>
      <c r="G4" s="9">
        <f t="shared" si="0"/>
        <v>27.005183712219068</v>
      </c>
      <c r="H4" s="9">
        <f t="shared" si="1"/>
        <v>2.687087237011827E-5</v>
      </c>
      <c r="I4" s="9">
        <f t="shared" si="2"/>
        <v>2.514611995490093</v>
      </c>
      <c r="J4" s="9">
        <f t="shared" si="3"/>
        <v>0.26482550590229548</v>
      </c>
      <c r="K4" s="9">
        <f t="shared" si="4"/>
        <v>45</v>
      </c>
      <c r="L4" s="21" t="e">
        <f t="shared" si="5"/>
        <v>#N/A</v>
      </c>
      <c r="M4" s="9">
        <f t="shared" si="6"/>
        <v>4.1784025470716815</v>
      </c>
      <c r="N4" s="7" t="e">
        <f t="shared" si="7"/>
        <v>#N/A</v>
      </c>
      <c r="O4" s="32" t="s">
        <v>20</v>
      </c>
      <c r="P4" s="25">
        <v>7323.9867739381616</v>
      </c>
      <c r="Q4" s="32" t="s">
        <v>8</v>
      </c>
      <c r="R4" s="25">
        <v>1.2124376606701038E-2</v>
      </c>
      <c r="S4" s="34" t="s">
        <v>25</v>
      </c>
      <c r="T4" s="27">
        <v>2262.2017244294211</v>
      </c>
      <c r="U4" s="34" t="s">
        <v>30</v>
      </c>
      <c r="V4" s="57">
        <v>6.84713922444375E-4</v>
      </c>
    </row>
    <row r="5" spans="1:22" x14ac:dyDescent="0.25">
      <c r="A5" s="11">
        <v>15</v>
      </c>
      <c r="B5" s="11">
        <v>70</v>
      </c>
      <c r="C5" s="12">
        <f>Input!BA5</f>
        <v>23</v>
      </c>
      <c r="D5" s="12">
        <f>Input!BB5</f>
        <v>2</v>
      </c>
      <c r="E5" s="12" t="e">
        <f>Input!BC5</f>
        <v>#N/A</v>
      </c>
      <c r="F5" s="12" t="e">
        <f>Input!BD5</f>
        <v>#N/A</v>
      </c>
      <c r="G5" s="9">
        <f t="shared" si="0"/>
        <v>23.011387057193506</v>
      </c>
      <c r="H5" s="9">
        <f t="shared" si="1"/>
        <v>1.2966507152817599E-4</v>
      </c>
      <c r="I5" s="9">
        <f t="shared" si="2"/>
        <v>2.514611995490093</v>
      </c>
      <c r="J5" s="9">
        <f t="shared" si="3"/>
        <v>0.26482550590229548</v>
      </c>
      <c r="K5" s="9">
        <f t="shared" si="4"/>
        <v>39.947029388698581</v>
      </c>
      <c r="L5" s="21" t="e">
        <f t="shared" si="5"/>
        <v>#N/A</v>
      </c>
      <c r="M5" s="9">
        <f t="shared" si="6"/>
        <v>4.1784025470716815</v>
      </c>
      <c r="N5" s="7" t="e">
        <f t="shared" si="7"/>
        <v>#N/A</v>
      </c>
      <c r="O5" s="32" t="s">
        <v>21</v>
      </c>
      <c r="P5" s="25">
        <v>116.32481691271805</v>
      </c>
      <c r="Q5" s="32" t="s">
        <v>9</v>
      </c>
      <c r="R5" s="64">
        <v>5.539847179856598</v>
      </c>
      <c r="S5" s="34" t="s">
        <v>26</v>
      </c>
      <c r="T5" s="27">
        <v>93.183339134691508</v>
      </c>
      <c r="U5" s="34" t="s">
        <v>27</v>
      </c>
      <c r="V5" s="65">
        <v>6.2396566866790284</v>
      </c>
    </row>
    <row r="6" spans="1:22" x14ac:dyDescent="0.25">
      <c r="A6" s="11">
        <v>25</v>
      </c>
      <c r="B6" s="11">
        <v>75</v>
      </c>
      <c r="C6" s="12">
        <f>Input!BA6</f>
        <v>16</v>
      </c>
      <c r="D6" s="12">
        <f>Input!BB6</f>
        <v>3</v>
      </c>
      <c r="E6" s="12" t="e">
        <f>Input!BC6</f>
        <v>#N/A</v>
      </c>
      <c r="F6" s="12" t="e">
        <f>Input!BD6</f>
        <v>#N/A</v>
      </c>
      <c r="G6" s="9">
        <f t="shared" si="0"/>
        <v>15.756458346817535</v>
      </c>
      <c r="H6" s="9">
        <f t="shared" si="1"/>
        <v>5.9312536834848072E-2</v>
      </c>
      <c r="I6" s="9">
        <f t="shared" si="2"/>
        <v>2.6989218785791138</v>
      </c>
      <c r="J6" s="9">
        <f t="shared" si="3"/>
        <v>9.0648035198329882E-2</v>
      </c>
      <c r="K6" s="9">
        <f t="shared" si="4"/>
        <v>29.58174192309675</v>
      </c>
      <c r="L6" s="21" t="e">
        <f t="shared" si="5"/>
        <v>#N/A</v>
      </c>
      <c r="M6" s="9">
        <f t="shared" si="6"/>
        <v>4.2736767296822391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36.968968031858111</v>
      </c>
      <c r="S6" s="34" t="s">
        <v>113</v>
      </c>
      <c r="T6" s="24">
        <v>2.8168780465353178</v>
      </c>
      <c r="U6" s="34" t="s">
        <v>28</v>
      </c>
      <c r="V6" s="57">
        <v>37</v>
      </c>
    </row>
    <row r="7" spans="1:22" x14ac:dyDescent="0.25">
      <c r="A7" s="11">
        <v>10</v>
      </c>
      <c r="B7" s="11">
        <v>105</v>
      </c>
      <c r="C7" s="12">
        <f>Input!BA7</f>
        <v>22</v>
      </c>
      <c r="D7" s="12">
        <f>Input!BB7</f>
        <v>6</v>
      </c>
      <c r="E7" s="12">
        <f>Input!BC7</f>
        <v>40</v>
      </c>
      <c r="F7" s="12">
        <f>Input!BD7</f>
        <v>6</v>
      </c>
      <c r="G7" s="9">
        <f t="shared" si="0"/>
        <v>22.438358796410906</v>
      </c>
      <c r="H7" s="9">
        <f t="shared" si="1"/>
        <v>0.19215843439081826</v>
      </c>
      <c r="I7" s="9">
        <f t="shared" si="2"/>
        <v>5.5950191845667163</v>
      </c>
      <c r="J7" s="9">
        <f t="shared" si="3"/>
        <v>0.16400946086900739</v>
      </c>
      <c r="K7" s="9">
        <f t="shared" si="4"/>
        <v>40.375048695361222</v>
      </c>
      <c r="L7" s="21">
        <f t="shared" si="5"/>
        <v>0.14066152389215503</v>
      </c>
      <c r="M7" s="9">
        <f t="shared" si="6"/>
        <v>6.1213665809491715</v>
      </c>
      <c r="N7" s="7">
        <f t="shared" si="7"/>
        <v>1.4729846971291803E-2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2.112387404992659</v>
      </c>
      <c r="S7" s="34" t="s">
        <v>115</v>
      </c>
      <c r="T7" s="17">
        <v>1.9999969654321128</v>
      </c>
      <c r="U7" s="34" t="s">
        <v>123</v>
      </c>
      <c r="V7" s="57">
        <v>4</v>
      </c>
    </row>
    <row r="8" spans="1:22" x14ac:dyDescent="0.25">
      <c r="A8" s="11">
        <v>15</v>
      </c>
      <c r="B8" s="11">
        <v>105</v>
      </c>
      <c r="C8" s="12">
        <f>Input!BA8</f>
        <v>18</v>
      </c>
      <c r="D8" s="12">
        <f>Input!BB8</f>
        <v>6</v>
      </c>
      <c r="E8" s="12">
        <f>Input!BC8</f>
        <v>35</v>
      </c>
      <c r="F8" s="12">
        <f>Input!BD8</f>
        <v>6</v>
      </c>
      <c r="G8" s="9">
        <f t="shared" si="0"/>
        <v>18.444562141385344</v>
      </c>
      <c r="H8" s="9">
        <f t="shared" si="1"/>
        <v>0.1976354975531224</v>
      </c>
      <c r="I8" s="9">
        <f t="shared" si="2"/>
        <v>5.5950191845667163</v>
      </c>
      <c r="J8" s="9">
        <f t="shared" si="3"/>
        <v>0.16400946086900739</v>
      </c>
      <c r="K8" s="9">
        <f t="shared" si="4"/>
        <v>34.368456103830169</v>
      </c>
      <c r="L8" s="21">
        <f t="shared" si="5"/>
        <v>0.39884769278936971</v>
      </c>
      <c r="M8" s="9">
        <f t="shared" si="6"/>
        <v>6.1213665809491715</v>
      </c>
      <c r="N8" s="7">
        <f t="shared" si="7"/>
        <v>1.4729846971291803E-2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Input!BA9</f>
        <v>15</v>
      </c>
      <c r="D9" s="12">
        <f>Input!BB9</f>
        <v>6</v>
      </c>
      <c r="E9" s="12">
        <f>Input!BC9</f>
        <v>30</v>
      </c>
      <c r="F9" s="12">
        <f>Input!BD9</f>
        <v>6</v>
      </c>
      <c r="G9" s="9">
        <f t="shared" si="0"/>
        <v>15.015325443059663</v>
      </c>
      <c r="H9" s="9">
        <f t="shared" si="1"/>
        <v>2.3486920497495893E-4</v>
      </c>
      <c r="I9" s="9">
        <f t="shared" si="2"/>
        <v>5.5950191845667163</v>
      </c>
      <c r="J9" s="9">
        <f t="shared" si="3"/>
        <v>0.16400946086900739</v>
      </c>
      <c r="K9" s="9">
        <f t="shared" si="4"/>
        <v>29.334194434403763</v>
      </c>
      <c r="L9" s="21">
        <f t="shared" si="5"/>
        <v>0.44329705117892526</v>
      </c>
      <c r="M9" s="9">
        <f t="shared" si="6"/>
        <v>6.1213665809491715</v>
      </c>
      <c r="N9" s="7">
        <f t="shared" si="7"/>
        <v>1.4729846971291803E-2</v>
      </c>
      <c r="O9" s="32" t="s">
        <v>11</v>
      </c>
      <c r="P9" s="10">
        <f>AVERAGEIF(wrnGrasNat,"&lt;&gt;#N/A")</f>
        <v>12.928571428571429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Input!BA10</f>
        <v>9</v>
      </c>
      <c r="D10" s="12">
        <f>Input!BB10</f>
        <v>7</v>
      </c>
      <c r="E10" s="12">
        <f>Input!BC10</f>
        <v>22</v>
      </c>
      <c r="F10" s="12">
        <f>Input!BD10</f>
        <v>7</v>
      </c>
      <c r="G10" s="9">
        <f t="shared" si="0"/>
        <v>9.0463572898772604</v>
      </c>
      <c r="H10" s="9">
        <f t="shared" si="1"/>
        <v>2.1489983247643496E-3</v>
      </c>
      <c r="I10" s="9">
        <f t="shared" si="2"/>
        <v>6.4974817272957832</v>
      </c>
      <c r="J10" s="9">
        <f t="shared" si="3"/>
        <v>0.2525246144016296</v>
      </c>
      <c r="K10" s="9">
        <f t="shared" si="4"/>
        <v>20.945054947234695</v>
      </c>
      <c r="L10" s="21">
        <f t="shared" si="5"/>
        <v>1.1129090643539923</v>
      </c>
      <c r="M10" s="9">
        <f t="shared" si="6"/>
        <v>6.7820992610104192</v>
      </c>
      <c r="N10" s="7">
        <f t="shared" si="7"/>
        <v>4.7480732052205439E-2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Input!BA11</f>
        <v>1</v>
      </c>
      <c r="D11" s="12">
        <f>Input!BB11</f>
        <v>7</v>
      </c>
      <c r="E11" s="12">
        <f>Input!BC11</f>
        <v>10</v>
      </c>
      <c r="F11" s="12">
        <f>Input!BD11</f>
        <v>7</v>
      </c>
      <c r="G11" s="9">
        <f t="shared" si="0"/>
        <v>1.5866546739501892</v>
      </c>
      <c r="H11" s="9">
        <f t="shared" si="1"/>
        <v>0.3441637064676028</v>
      </c>
      <c r="I11" s="9">
        <f t="shared" si="2"/>
        <v>6.4974817272957832</v>
      </c>
      <c r="J11" s="9">
        <f t="shared" si="3"/>
        <v>0.2525246144016296</v>
      </c>
      <c r="K11" s="9">
        <f t="shared" si="4"/>
        <v>10.850554330367007</v>
      </c>
      <c r="L11" s="21">
        <f t="shared" si="5"/>
        <v>0.72344266890606823</v>
      </c>
      <c r="M11" s="9">
        <f t="shared" si="6"/>
        <v>6.7820992610104192</v>
      </c>
      <c r="N11" s="7">
        <f t="shared" si="7"/>
        <v>4.7480732052205439E-2</v>
      </c>
      <c r="O11" s="32" t="s">
        <v>14</v>
      </c>
      <c r="P11" s="10">
        <f>SUMIF(SQRgrasNat,"&lt;&gt;#N/A")</f>
        <v>1.4233760637521176</v>
      </c>
      <c r="Q11" s="32"/>
      <c r="R11" s="10">
        <f>SUMIF(SQRgraDrg,"&lt;&gt;#N/A")</f>
        <v>7.291116270253351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Input!BA12</f>
        <v>10</v>
      </c>
      <c r="D12" s="12">
        <f>Input!BB12</f>
        <v>14</v>
      </c>
      <c r="E12" s="12">
        <f>Input!BC12</f>
        <v>21</v>
      </c>
      <c r="F12" s="12">
        <f>Input!BD12</f>
        <v>14</v>
      </c>
      <c r="G12" s="9">
        <f t="shared" si="0"/>
        <v>9.6476812472397135</v>
      </c>
      <c r="H12" s="9">
        <f t="shared" si="1"/>
        <v>0.12412850354656385</v>
      </c>
      <c r="I12" s="9">
        <f t="shared" si="2"/>
        <v>14.630616234795237</v>
      </c>
      <c r="J12" s="9">
        <f t="shared" si="3"/>
        <v>0.39767683558732186</v>
      </c>
      <c r="K12" s="9">
        <f t="shared" si="4"/>
        <v>22.268165082332828</v>
      </c>
      <c r="L12" s="21">
        <f t="shared" si="5"/>
        <v>1.6082426760482291</v>
      </c>
      <c r="M12" s="9">
        <f t="shared" si="6"/>
        <v>13.91619706072745</v>
      </c>
      <c r="N12" s="7">
        <f t="shared" si="7"/>
        <v>7.0229326307186847E-3</v>
      </c>
      <c r="O12" s="32" t="s">
        <v>13</v>
      </c>
      <c r="P12" s="10">
        <f>SQRT(P11/P10)</f>
        <v>0.35971909037117455</v>
      </c>
      <c r="Q12" s="32" t="s">
        <v>126</v>
      </c>
      <c r="R12" s="10">
        <f>SQRT(R11/R10)</f>
        <v>0.81414295540845505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Input!BA13</f>
        <v>5</v>
      </c>
      <c r="D13" s="12">
        <f>Input!BB13</f>
        <v>17</v>
      </c>
      <c r="E13" s="12">
        <f>Input!BC13</f>
        <v>14</v>
      </c>
      <c r="F13" s="12">
        <f>Input!BD13</f>
        <v>17</v>
      </c>
      <c r="G13" s="9">
        <f t="shared" si="0"/>
        <v>4.3643866085585472</v>
      </c>
      <c r="H13" s="9">
        <f t="shared" si="1"/>
        <v>0.40400438337970551</v>
      </c>
      <c r="I13" s="9">
        <f t="shared" si="2"/>
        <v>17.960300254089237</v>
      </c>
      <c r="J13" s="9">
        <f t="shared" si="3"/>
        <v>0.922176578003853</v>
      </c>
      <c r="K13" s="9">
        <f t="shared" si="4"/>
        <v>15.012012667083432</v>
      </c>
      <c r="L13" s="21">
        <f t="shared" si="5"/>
        <v>1.0241696383373222</v>
      </c>
      <c r="M13" s="9">
        <f t="shared" si="6"/>
        <v>17.329307319764307</v>
      </c>
      <c r="N13" s="7">
        <f t="shared" si="7"/>
        <v>0.10844331085035186</v>
      </c>
      <c r="O13" s="32" t="s">
        <v>15</v>
      </c>
      <c r="P13" s="13">
        <f t="array" ref="P13">1-P11/(SUMIF(wrnGrasNat,"&lt;&gt;#N/A")-P9)^2</f>
        <v>0.99994961144836214</v>
      </c>
      <c r="Q13" s="32"/>
      <c r="R13" s="13">
        <f t="array" ref="R13">1-R11/(SUMIF(wrnGrasDroog,"&lt;&gt;#N/A")-R9)^2</f>
        <v>0.99968940425471076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Input!BA14</f>
        <v>1</v>
      </c>
      <c r="D14" s="12">
        <f>Input!BB14</f>
        <v>24</v>
      </c>
      <c r="E14" s="12">
        <f>Input!BC14</f>
        <v>5</v>
      </c>
      <c r="F14" s="12">
        <f>Input!BD14</f>
        <v>24</v>
      </c>
      <c r="G14" s="9">
        <f t="shared" si="0"/>
        <v>1</v>
      </c>
      <c r="H14" s="9">
        <f t="shared" si="1"/>
        <v>0</v>
      </c>
      <c r="I14" s="9">
        <f t="shared" si="2"/>
        <v>24.300330338447971</v>
      </c>
      <c r="J14" s="9">
        <f t="shared" si="3"/>
        <v>9.0198312192272659E-2</v>
      </c>
      <c r="K14" s="9">
        <f t="shared" si="4"/>
        <v>3.8447447484638673</v>
      </c>
      <c r="L14" s="21">
        <f t="shared" si="5"/>
        <v>1.3346146962018133</v>
      </c>
      <c r="M14" s="9">
        <f t="shared" si="6"/>
        <v>24.40525031147715</v>
      </c>
      <c r="N14" s="7">
        <f t="shared" si="7"/>
        <v>0.16422781495232741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Input!BA15</f>
        <v>1</v>
      </c>
      <c r="D15" s="12">
        <f>Input!BB15</f>
        <v>33</v>
      </c>
      <c r="E15" s="12">
        <f>Input!BC15</f>
        <v>2</v>
      </c>
      <c r="F15" s="12">
        <f>Input!BD15</f>
        <v>34</v>
      </c>
      <c r="G15" s="9">
        <f t="shared" si="0"/>
        <v>1</v>
      </c>
      <c r="H15" s="9">
        <f t="shared" si="1"/>
        <v>0</v>
      </c>
      <c r="I15" s="9">
        <f t="shared" si="2"/>
        <v>31.204845488047877</v>
      </c>
      <c r="J15" s="9">
        <f t="shared" si="3"/>
        <v>3.2225797217820666</v>
      </c>
      <c r="K15" s="9">
        <f t="shared" si="4"/>
        <v>1.9999969654321128</v>
      </c>
      <c r="L15" s="21">
        <f t="shared" si="5"/>
        <v>9.2086022619925993E-12</v>
      </c>
      <c r="M15" s="9">
        <f t="shared" si="6"/>
        <v>32.57137680691865</v>
      </c>
      <c r="N15" s="7">
        <f t="shared" si="7"/>
        <v>2.040964227809952</v>
      </c>
      <c r="O15" s="32" t="s">
        <v>16</v>
      </c>
      <c r="P15" s="10">
        <f>P14*P12</f>
        <v>0.7917363797086181</v>
      </c>
      <c r="Q15" s="32"/>
      <c r="R15" s="10">
        <f>R14*R12</f>
        <v>1.7919165630471581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90">
        <v>2</v>
      </c>
      <c r="F16" s="90">
        <v>37</v>
      </c>
      <c r="G16" s="9">
        <f t="shared" si="0"/>
        <v>1</v>
      </c>
      <c r="H16" s="9">
        <f t="shared" si="1"/>
        <v>0</v>
      </c>
      <c r="I16" s="9">
        <f t="shared" si="2"/>
        <v>36.881069042908862</v>
      </c>
      <c r="J16" s="9">
        <f t="shared" si="3"/>
        <v>0.77628265837233867</v>
      </c>
      <c r="K16" s="9">
        <f t="shared" si="4"/>
        <v>1.9999969654321128</v>
      </c>
      <c r="L16" s="21">
        <f t="shared" si="5"/>
        <v>9.2086022619925993E-12</v>
      </c>
      <c r="M16" s="9">
        <f t="shared" si="6"/>
        <v>38.991733310893238</v>
      </c>
      <c r="N16" s="7">
        <f t="shared" si="7"/>
        <v>3.9670015817217408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E00-000000000000}"/>
    <hyperlink ref="M3" r:id="rId2" display="=@na()" xr:uid="{00000000-0004-0000-0E00-000001000000}"/>
    <hyperlink ref="M4:M16" r:id="rId3" display="=@na()" xr:uid="{00000000-0004-0000-0E00-000002000000}"/>
  </hyperlinks>
  <pageMargins left="0.7" right="0.7" top="0.75" bottom="0.75" header="0.3" footer="0.3"/>
  <drawing r:id="rId4"/>
  <legacy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6" tint="-0.499984740745262"/>
  </sheetPr>
  <dimension ref="A1:V16"/>
  <sheetViews>
    <sheetView topLeftCell="E1" workbookViewId="0">
      <selection activeCell="A7" sqref="A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Input!BE2</f>
        <v>iW*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Input!BE3</f>
        <v>28</v>
      </c>
      <c r="D3" s="12">
        <f>Input!BF3</f>
        <v>0</v>
      </c>
      <c r="E3" s="12" t="e">
        <f>Input!BG3</f>
        <v>#N/A</v>
      </c>
      <c r="F3" s="12" t="e">
        <f>Input!BH3</f>
        <v>#N/A</v>
      </c>
      <c r="G3" s="9">
        <f t="shared" ref="G3:G16" si="0">MIN(MAX(MinGrasNT,AgrasNT+BgrasNT*10000*((A3+CgrasNT)^-DgrasNT+(B3+CgrasNT)^-DgrasNT)),40)</f>
        <v>27.250968061533083</v>
      </c>
      <c r="H3" s="9">
        <f t="shared" ref="H3:H16" si="1">(G3-C3)^2</f>
        <v>0.56104884484350748</v>
      </c>
      <c r="I3" s="9">
        <f t="shared" ref="I3:I16" si="2">MAX(MIN(MinGras+Agras*(1-(1/(1+(Bgras*(B3-Cgras))^Dgras))),40),0)</f>
        <v>0.69839177671826747</v>
      </c>
      <c r="J3" s="9">
        <f t="shared" ref="J3:J16" si="3">(I3-D3)^2</f>
        <v>0.48775107378769833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1.9049116671485828</v>
      </c>
      <c r="N3" s="7" t="e">
        <f t="shared" ref="N3:N16" si="7">(M3-F3)^2</f>
        <v>#N/A</v>
      </c>
      <c r="O3" s="32" t="s">
        <v>19</v>
      </c>
      <c r="P3" s="25">
        <v>-18.639962901813721</v>
      </c>
      <c r="Q3" s="32" t="s">
        <v>7</v>
      </c>
      <c r="R3" s="26">
        <v>5.7778192727876094E-3</v>
      </c>
      <c r="S3" s="34" t="s">
        <v>24</v>
      </c>
      <c r="T3" s="27">
        <v>-15.70090678646492</v>
      </c>
      <c r="U3" s="34" t="s">
        <v>29</v>
      </c>
      <c r="V3" s="56">
        <v>5.9048406483918634E-3</v>
      </c>
    </row>
    <row r="4" spans="1:22" x14ac:dyDescent="0.25">
      <c r="A4" s="11">
        <v>10</v>
      </c>
      <c r="B4" s="11">
        <v>70</v>
      </c>
      <c r="C4" s="12">
        <f>Input!BE4</f>
        <v>23</v>
      </c>
      <c r="D4" s="12">
        <f>Input!BF4</f>
        <v>0</v>
      </c>
      <c r="E4" s="12" t="e">
        <f>Input!BG4</f>
        <v>#N/A</v>
      </c>
      <c r="F4" s="12" t="e">
        <f>Input!BH4</f>
        <v>#N/A</v>
      </c>
      <c r="G4" s="9">
        <f t="shared" si="0"/>
        <v>22.631258490832128</v>
      </c>
      <c r="H4" s="9">
        <f t="shared" si="1"/>
        <v>0.13597030058340004</v>
      </c>
      <c r="I4" s="9">
        <f t="shared" si="2"/>
        <v>0.69839177671826747</v>
      </c>
      <c r="J4" s="9">
        <f t="shared" si="3"/>
        <v>0.48775107378769833</v>
      </c>
      <c r="K4" s="9">
        <f t="shared" si="4"/>
        <v>39.085486719067383</v>
      </c>
      <c r="L4" s="21" t="e">
        <f t="shared" si="5"/>
        <v>#N/A</v>
      </c>
      <c r="M4" s="9">
        <f t="shared" si="6"/>
        <v>1.9049116671485828</v>
      </c>
      <c r="N4" s="7" t="e">
        <f t="shared" si="7"/>
        <v>#N/A</v>
      </c>
      <c r="O4" s="32" t="s">
        <v>20</v>
      </c>
      <c r="P4" s="25">
        <v>4814.99524420337</v>
      </c>
      <c r="Q4" s="32" t="s">
        <v>8</v>
      </c>
      <c r="R4" s="25">
        <v>4.755424629604656E-3</v>
      </c>
      <c r="S4" s="34" t="s">
        <v>25</v>
      </c>
      <c r="T4" s="27">
        <v>5469.73683278103</v>
      </c>
      <c r="U4" s="34" t="s">
        <v>30</v>
      </c>
      <c r="V4" s="57">
        <v>6.8472682986549769E-4</v>
      </c>
    </row>
    <row r="5" spans="1:22" x14ac:dyDescent="0.25">
      <c r="A5" s="11">
        <v>15</v>
      </c>
      <c r="B5" s="11">
        <v>70</v>
      </c>
      <c r="C5" s="12">
        <f>Input!BE5</f>
        <v>19</v>
      </c>
      <c r="D5" s="12">
        <f>Input!BF5</f>
        <v>0</v>
      </c>
      <c r="E5" s="12" t="e">
        <f>Input!BG5</f>
        <v>#N/A</v>
      </c>
      <c r="F5" s="12" t="e">
        <f>Input!BH5</f>
        <v>#N/A</v>
      </c>
      <c r="G5" s="9">
        <f t="shared" si="0"/>
        <v>18.753382115911069</v>
      </c>
      <c r="H5" s="9">
        <f t="shared" si="1"/>
        <v>6.0820380752501207E-2</v>
      </c>
      <c r="I5" s="9">
        <f t="shared" si="2"/>
        <v>0.69839177671826747</v>
      </c>
      <c r="J5" s="9">
        <f t="shared" si="3"/>
        <v>0.48775107378769833</v>
      </c>
      <c r="K5" s="9">
        <f t="shared" si="4"/>
        <v>33.596958281691045</v>
      </c>
      <c r="L5" s="21" t="e">
        <f t="shared" si="5"/>
        <v>#N/A</v>
      </c>
      <c r="M5" s="9">
        <f t="shared" si="6"/>
        <v>1.9049116671485828</v>
      </c>
      <c r="N5" s="7" t="e">
        <f t="shared" si="7"/>
        <v>#N/A</v>
      </c>
      <c r="O5" s="32" t="s">
        <v>21</v>
      </c>
      <c r="P5" s="25">
        <v>104.36620472637377</v>
      </c>
      <c r="Q5" s="32" t="s">
        <v>9</v>
      </c>
      <c r="R5" s="64">
        <v>6.4542981299467597</v>
      </c>
      <c r="S5" s="34" t="s">
        <v>26</v>
      </c>
      <c r="T5" s="27">
        <v>98.120427089428674</v>
      </c>
      <c r="U5" s="34" t="s">
        <v>27</v>
      </c>
      <c r="V5" s="65">
        <v>8.3928333648568394</v>
      </c>
    </row>
    <row r="6" spans="1:22" x14ac:dyDescent="0.25">
      <c r="A6" s="11">
        <v>25</v>
      </c>
      <c r="B6" s="11">
        <v>75</v>
      </c>
      <c r="C6" s="12">
        <f>Input!BE6</f>
        <v>12</v>
      </c>
      <c r="D6" s="12">
        <f>Input!BF6</f>
        <v>1</v>
      </c>
      <c r="E6" s="12" t="e">
        <f>Input!BG6</f>
        <v>#N/A</v>
      </c>
      <c r="F6" s="12" t="e">
        <f>Input!BH6</f>
        <v>#N/A</v>
      </c>
      <c r="G6" s="9">
        <f t="shared" si="0"/>
        <v>11.943958197910099</v>
      </c>
      <c r="H6" s="9">
        <f t="shared" si="1"/>
        <v>3.1406835814836017E-3</v>
      </c>
      <c r="I6" s="9">
        <f t="shared" si="2"/>
        <v>0.74470191052321844</v>
      </c>
      <c r="J6" s="9">
        <f t="shared" si="3"/>
        <v>6.5177114490494764E-2</v>
      </c>
      <c r="K6" s="9">
        <f t="shared" si="4"/>
        <v>24.148375196577661</v>
      </c>
      <c r="L6" s="21" t="e">
        <f t="shared" si="5"/>
        <v>#N/A</v>
      </c>
      <c r="M6" s="9">
        <f t="shared" si="6"/>
        <v>1.916121476503748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28.677994083723284</v>
      </c>
      <c r="S6" s="34" t="s">
        <v>113</v>
      </c>
      <c r="T6" s="24">
        <v>3</v>
      </c>
      <c r="U6" s="34" t="s">
        <v>28</v>
      </c>
      <c r="V6" s="57">
        <v>23.775667421729381</v>
      </c>
    </row>
    <row r="7" spans="1:22" x14ac:dyDescent="0.25">
      <c r="A7" s="11">
        <v>10</v>
      </c>
      <c r="B7" s="11">
        <v>105</v>
      </c>
      <c r="C7" s="12">
        <f>Input!BE7</f>
        <v>18</v>
      </c>
      <c r="D7" s="12">
        <f>Input!BF7</f>
        <v>2</v>
      </c>
      <c r="E7" s="12">
        <f>Input!BG7</f>
        <v>34</v>
      </c>
      <c r="F7" s="12">
        <f>Input!BH7</f>
        <v>2</v>
      </c>
      <c r="G7" s="9">
        <f t="shared" si="0"/>
        <v>18.795262895494002</v>
      </c>
      <c r="H7" s="9">
        <f t="shared" si="1"/>
        <v>0.63244307294950353</v>
      </c>
      <c r="I7" s="9">
        <f t="shared" si="2"/>
        <v>1.7109932982645266</v>
      </c>
      <c r="J7" s="9">
        <f t="shared" si="3"/>
        <v>8.3524873648016876E-2</v>
      </c>
      <c r="K7" s="9">
        <f t="shared" si="4"/>
        <v>34.101580783803527</v>
      </c>
      <c r="L7" s="21">
        <f t="shared" si="5"/>
        <v>1.0318655638138934E-2</v>
      </c>
      <c r="M7" s="9">
        <f t="shared" si="6"/>
        <v>2.3132209239364556</v>
      </c>
      <c r="N7" s="7">
        <f t="shared" si="7"/>
        <v>9.8107347191606922E-2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0.61546956849957279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1.8906043666129604</v>
      </c>
    </row>
    <row r="8" spans="1:22" x14ac:dyDescent="0.25">
      <c r="A8" s="11">
        <v>15</v>
      </c>
      <c r="B8" s="11">
        <v>105</v>
      </c>
      <c r="C8" s="12">
        <f>Input!BE8</f>
        <v>14</v>
      </c>
      <c r="D8" s="12">
        <f>Input!BF8</f>
        <v>2</v>
      </c>
      <c r="E8" s="12">
        <f>Input!BG8</f>
        <v>29</v>
      </c>
      <c r="F8" s="12">
        <f>Input!BH8</f>
        <v>2</v>
      </c>
      <c r="G8" s="9">
        <f t="shared" si="0"/>
        <v>14.917386520572943</v>
      </c>
      <c r="H8" s="9">
        <f t="shared" si="1"/>
        <v>0.84159802812893159</v>
      </c>
      <c r="I8" s="9">
        <f t="shared" si="2"/>
        <v>1.7109932982645266</v>
      </c>
      <c r="J8" s="9">
        <f t="shared" si="3"/>
        <v>8.3524873648016876E-2</v>
      </c>
      <c r="K8" s="9">
        <f t="shared" si="4"/>
        <v>28.613052346427196</v>
      </c>
      <c r="L8" s="21">
        <f t="shared" si="5"/>
        <v>0.14972848660549876</v>
      </c>
      <c r="M8" s="9">
        <f t="shared" si="6"/>
        <v>2.3132209239364556</v>
      </c>
      <c r="N8" s="7">
        <f t="shared" si="7"/>
        <v>9.8107347191606922E-2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Input!BE9</f>
        <v>11</v>
      </c>
      <c r="D9" s="12">
        <f>Input!BF9</f>
        <v>2</v>
      </c>
      <c r="E9" s="12">
        <f>Input!BG9</f>
        <v>25</v>
      </c>
      <c r="F9" s="12">
        <f>Input!BH9</f>
        <v>2</v>
      </c>
      <c r="G9" s="9">
        <f t="shared" si="0"/>
        <v>11.638221206772247</v>
      </c>
      <c r="H9" s="9">
        <f t="shared" si="1"/>
        <v>0.40732630877382331</v>
      </c>
      <c r="I9" s="9">
        <f t="shared" si="2"/>
        <v>1.7109932982645266</v>
      </c>
      <c r="J9" s="9">
        <f t="shared" si="3"/>
        <v>8.3524873648016876E-2</v>
      </c>
      <c r="K9" s="9">
        <f t="shared" si="4"/>
        <v>24.014762194501166</v>
      </c>
      <c r="L9" s="21">
        <f t="shared" si="5"/>
        <v>0.97069353338415743</v>
      </c>
      <c r="M9" s="9">
        <f t="shared" si="6"/>
        <v>2.3132209239364556</v>
      </c>
      <c r="N9" s="7">
        <f t="shared" si="7"/>
        <v>9.8107347191606922E-2</v>
      </c>
      <c r="O9" s="32" t="s">
        <v>11</v>
      </c>
      <c r="P9" s="10">
        <f>AVERAGEIF(wrnGrasNat,"&lt;&gt;#N/A")</f>
        <v>10.214285714285714</v>
      </c>
      <c r="Q9" s="32"/>
      <c r="R9" s="10">
        <f>AVERAGEIF(wrnGrasDroog,"&lt;&gt;#N/A")</f>
        <v>6.4285714285714288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Input!BE10</f>
        <v>6</v>
      </c>
      <c r="D10" s="12">
        <f>Input!BF10</f>
        <v>3</v>
      </c>
      <c r="E10" s="12">
        <f>Input!BG10</f>
        <v>17</v>
      </c>
      <c r="F10" s="12">
        <f>Input!BH10</f>
        <v>3</v>
      </c>
      <c r="G10" s="9">
        <f t="shared" si="0"/>
        <v>6.0963982930163603</v>
      </c>
      <c r="H10" s="9">
        <f t="shared" si="1"/>
        <v>9.2926308964680539E-3</v>
      </c>
      <c r="I10" s="9">
        <f t="shared" si="2"/>
        <v>2.0751388520540845</v>
      </c>
      <c r="J10" s="9">
        <f t="shared" si="3"/>
        <v>0.85536814297983654</v>
      </c>
      <c r="K10" s="9">
        <f t="shared" si="4"/>
        <v>16.37502816377048</v>
      </c>
      <c r="L10" s="21">
        <f t="shared" si="5"/>
        <v>0.3905897960800977</v>
      </c>
      <c r="M10" s="9">
        <f t="shared" si="6"/>
        <v>2.5098168305592092</v>
      </c>
      <c r="N10" s="7">
        <f t="shared" si="7"/>
        <v>0.24027953960301898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Input!BE11</f>
        <v>1</v>
      </c>
      <c r="D11" s="12">
        <f>Input!BF11</f>
        <v>3</v>
      </c>
      <c r="E11" s="12">
        <f>Input!BG11</f>
        <v>7</v>
      </c>
      <c r="F11" s="12">
        <f>Input!BH11</f>
        <v>3</v>
      </c>
      <c r="G11" s="9">
        <f t="shared" si="0"/>
        <v>0</v>
      </c>
      <c r="H11" s="9">
        <f t="shared" si="1"/>
        <v>1</v>
      </c>
      <c r="I11" s="9">
        <f t="shared" si="2"/>
        <v>2.0751388520540845</v>
      </c>
      <c r="J11" s="9">
        <f t="shared" si="3"/>
        <v>0.85536814297983654</v>
      </c>
      <c r="K11" s="9">
        <f t="shared" si="4"/>
        <v>7.1982194393848218</v>
      </c>
      <c r="L11" s="21">
        <f t="shared" si="5"/>
        <v>3.9290946150033035E-2</v>
      </c>
      <c r="M11" s="9">
        <f t="shared" si="6"/>
        <v>2.5098168305592092</v>
      </c>
      <c r="N11" s="7">
        <f t="shared" si="7"/>
        <v>0.24027953960301898</v>
      </c>
      <c r="O11" s="32" t="s">
        <v>14</v>
      </c>
      <c r="P11" s="10">
        <f>SUMIF(SQRgrasNat,"&lt;&gt;#N/A")</f>
        <v>5.5201045582651904</v>
      </c>
      <c r="Q11" s="32"/>
      <c r="R11" s="10">
        <f>SUMIF(SQRgraDrg,"&lt;&gt;#N/A")</f>
        <v>5.049207036561385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Input!BE12</f>
        <v>7</v>
      </c>
      <c r="D12" s="12">
        <f>Input!BF12</f>
        <v>6</v>
      </c>
      <c r="E12" s="12">
        <f>Input!BG12</f>
        <v>16</v>
      </c>
      <c r="F12" s="12">
        <f>Input!BH12</f>
        <v>6</v>
      </c>
      <c r="G12" s="9">
        <f t="shared" si="0"/>
        <v>6.899648368064689</v>
      </c>
      <c r="H12" s="9">
        <f t="shared" si="1"/>
        <v>1.0070450032080141E-2</v>
      </c>
      <c r="I12" s="9">
        <f t="shared" si="2"/>
        <v>6.4304226730820613</v>
      </c>
      <c r="J12" s="9">
        <f t="shared" si="3"/>
        <v>0.18526367750310699</v>
      </c>
      <c r="K12" s="9">
        <f t="shared" si="4"/>
        <v>17.657544946486809</v>
      </c>
      <c r="L12" s="21">
        <f t="shared" si="5"/>
        <v>2.747455249623957</v>
      </c>
      <c r="M12" s="9">
        <f t="shared" si="6"/>
        <v>5.8926730605963504</v>
      </c>
      <c r="N12" s="7">
        <f t="shared" si="7"/>
        <v>1.1519071921754666E-2</v>
      </c>
      <c r="O12" s="32" t="s">
        <v>13</v>
      </c>
      <c r="P12" s="10">
        <f>SQRT(P11/P10)</f>
        <v>0.70839797226913159</v>
      </c>
      <c r="Q12" s="32" t="s">
        <v>126</v>
      </c>
      <c r="R12" s="10">
        <f>SQRT(R11/R10)</f>
        <v>0.67750927780037107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Input!BE13</f>
        <v>3</v>
      </c>
      <c r="D13" s="12">
        <f>Input!BF13</f>
        <v>8</v>
      </c>
      <c r="E13" s="12">
        <f>Input!BG13</f>
        <v>10</v>
      </c>
      <c r="F13" s="12">
        <f>Input!BH13</f>
        <v>8</v>
      </c>
      <c r="G13" s="9">
        <f t="shared" si="0"/>
        <v>2.073504529032391</v>
      </c>
      <c r="H13" s="9">
        <f t="shared" si="1"/>
        <v>0.85839385772349153</v>
      </c>
      <c r="I13" s="9">
        <f t="shared" si="2"/>
        <v>8.7654568252889646</v>
      </c>
      <c r="J13" s="9">
        <f t="shared" si="3"/>
        <v>0.58592415138146048</v>
      </c>
      <c r="K13" s="9">
        <f t="shared" si="4"/>
        <v>11.066230026347775</v>
      </c>
      <c r="L13" s="21">
        <f t="shared" si="5"/>
        <v>1.1368464690855762</v>
      </c>
      <c r="M13" s="9">
        <f t="shared" si="6"/>
        <v>8.1988133246966388</v>
      </c>
      <c r="N13" s="7">
        <f t="shared" si="7"/>
        <v>3.9526738076931134E-2</v>
      </c>
      <c r="O13" s="32" t="s">
        <v>15</v>
      </c>
      <c r="P13" s="13">
        <f t="array" ref="P13">1-P11/(SUMIF(wrnGrasNat,"&lt;&gt;#N/A")-P9)^2</f>
        <v>0.99968692773465873</v>
      </c>
      <c r="Q13" s="32"/>
      <c r="R13" s="13">
        <f t="array" ref="R13">1-R11/(SUMIF(wrnGrasDroog,"&lt;&gt;#N/A")-R9)^2</f>
        <v>0.99927705122421939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Input!BE14</f>
        <v>0</v>
      </c>
      <c r="D14" s="12">
        <f>Input!BF14</f>
        <v>14</v>
      </c>
      <c r="E14" s="12">
        <f>Input!BG14</f>
        <v>2</v>
      </c>
      <c r="F14" s="12">
        <f>Input!BH14</f>
        <v>14</v>
      </c>
      <c r="G14" s="9">
        <f t="shared" si="0"/>
        <v>0</v>
      </c>
      <c r="H14" s="9">
        <f t="shared" si="1"/>
        <v>0</v>
      </c>
      <c r="I14" s="9">
        <f t="shared" si="2"/>
        <v>14.124383022047411</v>
      </c>
      <c r="J14" s="9">
        <f t="shared" si="3"/>
        <v>1.547113617364671E-2</v>
      </c>
      <c r="K14" s="9">
        <f t="shared" si="4"/>
        <v>0.97260343317039499</v>
      </c>
      <c r="L14" s="21">
        <f t="shared" si="5"/>
        <v>1.055543705533259</v>
      </c>
      <c r="M14" s="9">
        <f t="shared" si="6"/>
        <v>13.96856818242661</v>
      </c>
      <c r="N14" s="7">
        <f t="shared" si="7"/>
        <v>9.8795915596685993E-4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Input!BE15</f>
        <v>0</v>
      </c>
      <c r="D15" s="12">
        <f>Input!BF15</f>
        <v>22</v>
      </c>
      <c r="E15" s="12">
        <f>Input!BG15</f>
        <v>0</v>
      </c>
      <c r="F15" s="12">
        <f>Input!BH15</f>
        <v>21</v>
      </c>
      <c r="G15" s="9">
        <f t="shared" si="0"/>
        <v>0</v>
      </c>
      <c r="H15" s="9">
        <f t="shared" si="1"/>
        <v>0</v>
      </c>
      <c r="I15" s="9">
        <f t="shared" si="2"/>
        <v>21.197560885851356</v>
      </c>
      <c r="J15" s="9">
        <f t="shared" si="3"/>
        <v>0.64390853191566055</v>
      </c>
      <c r="K15" s="9">
        <f t="shared" si="4"/>
        <v>0</v>
      </c>
      <c r="L15" s="21">
        <f t="shared" si="5"/>
        <v>0</v>
      </c>
      <c r="M15" s="9">
        <f t="shared" si="6"/>
        <v>20.947912155113173</v>
      </c>
      <c r="N15" s="7">
        <f t="shared" si="7"/>
        <v>2.7131435849541896E-3</v>
      </c>
      <c r="O15" s="32" t="s">
        <v>16</v>
      </c>
      <c r="P15" s="10">
        <f>P14*P12</f>
        <v>1.5591734244033666</v>
      </c>
      <c r="Q15" s="32"/>
      <c r="R15" s="10">
        <f>R14*R12</f>
        <v>1.49118786626302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27</v>
      </c>
      <c r="E16" s="90">
        <v>0</v>
      </c>
      <c r="F16" s="90">
        <v>25</v>
      </c>
      <c r="G16" s="9">
        <f t="shared" si="0"/>
        <v>0</v>
      </c>
      <c r="H16" s="9">
        <f t="shared" si="1"/>
        <v>1</v>
      </c>
      <c r="I16" s="9">
        <f t="shared" si="2"/>
        <v>27.359024089484532</v>
      </c>
      <c r="J16" s="9">
        <f t="shared" si="3"/>
        <v>0.12889829683019693</v>
      </c>
      <c r="K16" s="9">
        <f t="shared" si="4"/>
        <v>0</v>
      </c>
      <c r="L16" s="21">
        <f t="shared" si="5"/>
        <v>0</v>
      </c>
      <c r="M16" s="9">
        <f t="shared" si="6"/>
        <v>25.032663227221185</v>
      </c>
      <c r="N16" s="7">
        <f t="shared" si="7"/>
        <v>1.066886412502781E-3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F00-000000000000}"/>
    <hyperlink ref="M3" r:id="rId2" display="=@na()" xr:uid="{00000000-0004-0000-0F00-000001000000}"/>
    <hyperlink ref="M4:M16" r:id="rId3" display="=@na()" xr:uid="{00000000-0004-0000-0F00-000002000000}"/>
  </hyperlinks>
  <pageMargins left="0.7" right="0.7" top="0.75" bottom="0.75" header="0.3" footer="0.3"/>
  <drawing r:id="rId4"/>
  <legacy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Input!BI2</f>
        <v>Kz1a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Input!BI3</f>
        <v>26</v>
      </c>
      <c r="D3" s="12">
        <f>Input!BJ3</f>
        <v>1</v>
      </c>
      <c r="E3" s="12" t="e">
        <f>Input!BK3</f>
        <v>#N/A</v>
      </c>
      <c r="F3" s="12" t="e">
        <f>Input!BL3</f>
        <v>#N/A</v>
      </c>
      <c r="G3" s="9">
        <f t="shared" ref="G3:G16" si="0">MIN(MAX(MinGrasNT,AgrasNT+BgrasNT*10000*((A3+CgrasNT)^-DgrasNT+(B3+CgrasNT)^-DgrasNT)),40)</f>
        <v>25.576380035357442</v>
      </c>
      <c r="H3" s="9">
        <f t="shared" ref="H3:H16" si="1">(G3-C3)^2</f>
        <v>0.17945387444376229</v>
      </c>
      <c r="I3" s="9">
        <f t="shared" ref="I3:I16" si="2">MAX(MIN(MinGras+Agras*(1-(1/(1+(Bgras*(B3-Cgras))^Dgras))),40),0)</f>
        <v>0.94147528831831495</v>
      </c>
      <c r="J3" s="9">
        <f t="shared" ref="J3:J16" si="3">(I3-D3)^2</f>
        <v>3.4251418774243624E-3</v>
      </c>
      <c r="K3" s="9">
        <f t="shared" ref="K3:K16" si="4">MIN(MAX(MinBouwNT,AbouwNT+BbouwNT*10000*((A3+CbouwNT)^-DbouwNT+(B3+CbouwNT)^-DbouwNT)),45)</f>
        <v>43.101414366001691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2.5088131980144048</v>
      </c>
      <c r="N3" s="7" t="e">
        <f t="shared" ref="N3:N16" si="7">(M3-F3)^2</f>
        <v>#N/A</v>
      </c>
      <c r="O3" s="32" t="s">
        <v>19</v>
      </c>
      <c r="P3" s="25">
        <v>-16.85800011750425</v>
      </c>
      <c r="Q3" s="32" t="s">
        <v>7</v>
      </c>
      <c r="R3" s="26">
        <v>5.7535702852037178E-3</v>
      </c>
      <c r="S3" s="34" t="s">
        <v>24</v>
      </c>
      <c r="T3" s="27">
        <v>-7.9642452947069087</v>
      </c>
      <c r="U3" s="34" t="s">
        <v>29</v>
      </c>
      <c r="V3" s="56">
        <v>3.7081596574300665E-3</v>
      </c>
    </row>
    <row r="4" spans="1:22" x14ac:dyDescent="0.25">
      <c r="A4" s="11">
        <v>10</v>
      </c>
      <c r="B4" s="11">
        <v>70</v>
      </c>
      <c r="C4" s="12">
        <f>Input!BI4</f>
        <v>21</v>
      </c>
      <c r="D4" s="12">
        <f>Input!BJ4</f>
        <v>1</v>
      </c>
      <c r="E4" s="12" t="e">
        <f>Input!BK4</f>
        <v>#N/A</v>
      </c>
      <c r="F4" s="12" t="e">
        <f>Input!BL4</f>
        <v>#N/A</v>
      </c>
      <c r="G4" s="9">
        <f t="shared" si="0"/>
        <v>20.775829922747203</v>
      </c>
      <c r="H4" s="9">
        <f t="shared" si="1"/>
        <v>5.0252223535524991E-2</v>
      </c>
      <c r="I4" s="9">
        <f t="shared" si="2"/>
        <v>0.94147528831831495</v>
      </c>
      <c r="J4" s="9">
        <f t="shared" si="3"/>
        <v>3.4251418774243624E-3</v>
      </c>
      <c r="K4" s="9">
        <f t="shared" si="4"/>
        <v>36.301645019441899</v>
      </c>
      <c r="L4" s="21" t="e">
        <f t="shared" si="5"/>
        <v>#N/A</v>
      </c>
      <c r="M4" s="9">
        <f t="shared" si="6"/>
        <v>2.5088131980144048</v>
      </c>
      <c r="N4" s="7" t="e">
        <f t="shared" si="7"/>
        <v>#N/A</v>
      </c>
      <c r="O4" s="32" t="s">
        <v>20</v>
      </c>
      <c r="P4" s="25">
        <v>3338.1962811773396</v>
      </c>
      <c r="Q4" s="32" t="s">
        <v>8</v>
      </c>
      <c r="R4" s="25">
        <v>1.5070134869099907E-2</v>
      </c>
      <c r="S4" s="34" t="s">
        <v>25</v>
      </c>
      <c r="T4" s="27">
        <v>2661.5757019500484</v>
      </c>
      <c r="U4" s="34" t="s">
        <v>30</v>
      </c>
      <c r="V4" s="57">
        <v>6.8470953977034423E-4</v>
      </c>
    </row>
    <row r="5" spans="1:22" x14ac:dyDescent="0.25">
      <c r="A5" s="11">
        <v>15</v>
      </c>
      <c r="B5" s="11">
        <v>70</v>
      </c>
      <c r="C5" s="12">
        <f>Input!BI5</f>
        <v>17</v>
      </c>
      <c r="D5" s="12">
        <f>Input!BJ5</f>
        <v>1</v>
      </c>
      <c r="E5" s="12" t="e">
        <f>Input!BK5</f>
        <v>#N/A</v>
      </c>
      <c r="F5" s="12" t="e">
        <f>Input!BL5</f>
        <v>#N/A</v>
      </c>
      <c r="G5" s="9">
        <f t="shared" si="0"/>
        <v>16.818869585355547</v>
      </c>
      <c r="H5" s="9">
        <f t="shared" si="1"/>
        <v>3.2808227109271636E-2</v>
      </c>
      <c r="I5" s="9">
        <f t="shared" si="2"/>
        <v>0.94147528831831495</v>
      </c>
      <c r="J5" s="9">
        <f t="shared" si="3"/>
        <v>3.4251418774243624E-3</v>
      </c>
      <c r="K5" s="9">
        <f t="shared" si="4"/>
        <v>30.857405598382339</v>
      </c>
      <c r="L5" s="21" t="e">
        <f t="shared" si="5"/>
        <v>#N/A</v>
      </c>
      <c r="M5" s="9">
        <f t="shared" si="6"/>
        <v>2.5088131980144048</v>
      </c>
      <c r="N5" s="7" t="e">
        <f t="shared" si="7"/>
        <v>#N/A</v>
      </c>
      <c r="O5" s="32" t="s">
        <v>21</v>
      </c>
      <c r="P5" s="25">
        <v>93.611217376817919</v>
      </c>
      <c r="Q5" s="32" t="s">
        <v>9</v>
      </c>
      <c r="R5" s="64">
        <v>3.9026290605430591</v>
      </c>
      <c r="S5" s="34" t="s">
        <v>26</v>
      </c>
      <c r="T5" s="27">
        <v>80.094911435418766</v>
      </c>
      <c r="U5" s="34" t="s">
        <v>27</v>
      </c>
      <c r="V5" s="65">
        <v>2.9431593510403644</v>
      </c>
    </row>
    <row r="6" spans="1:22" x14ac:dyDescent="0.25">
      <c r="A6" s="11">
        <v>25</v>
      </c>
      <c r="B6" s="11">
        <v>75</v>
      </c>
      <c r="C6" s="12">
        <f>Input!BI6</f>
        <v>10</v>
      </c>
      <c r="D6" s="12">
        <f>Input!BJ6</f>
        <v>1</v>
      </c>
      <c r="E6" s="12" t="e">
        <f>Input!BK6</f>
        <v>#N/A</v>
      </c>
      <c r="F6" s="12" t="e">
        <f>Input!BL6</f>
        <v>#N/A</v>
      </c>
      <c r="G6" s="9">
        <f t="shared" si="0"/>
        <v>10.110715911667665</v>
      </c>
      <c r="H6" s="9">
        <f t="shared" si="1"/>
        <v>1.2258013096402157E-2</v>
      </c>
      <c r="I6" s="9">
        <f t="shared" si="2"/>
        <v>1.1387953749020716</v>
      </c>
      <c r="J6" s="9">
        <f t="shared" si="3"/>
        <v>1.9264156094206609E-2</v>
      </c>
      <c r="K6" s="9">
        <f t="shared" si="4"/>
        <v>22.099425747368478</v>
      </c>
      <c r="L6" s="21" t="e">
        <f t="shared" si="5"/>
        <v>#N/A</v>
      </c>
      <c r="M6" s="9">
        <f t="shared" si="6"/>
        <v>2.6478117597078987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23.725850159276284</v>
      </c>
      <c r="S6" s="34" t="s">
        <v>113</v>
      </c>
      <c r="T6" s="24">
        <v>3</v>
      </c>
      <c r="U6" s="34" t="s">
        <v>28</v>
      </c>
      <c r="V6" s="57">
        <v>34.084261196089265</v>
      </c>
    </row>
    <row r="7" spans="1:22" x14ac:dyDescent="0.25">
      <c r="A7" s="11">
        <v>10</v>
      </c>
      <c r="B7" s="11">
        <v>105</v>
      </c>
      <c r="C7" s="12">
        <f>Input!BI7</f>
        <v>17</v>
      </c>
      <c r="D7" s="12">
        <f>Input!BJ7</f>
        <v>3</v>
      </c>
      <c r="E7" s="12">
        <f>Input!BK7</f>
        <v>32</v>
      </c>
      <c r="F7" s="12">
        <f>Input!BL7</f>
        <v>4</v>
      </c>
      <c r="G7" s="9">
        <f t="shared" si="0"/>
        <v>17.414657271846959</v>
      </c>
      <c r="H7" s="9">
        <f t="shared" si="1"/>
        <v>0.17194065309556303</v>
      </c>
      <c r="I7" s="9">
        <f t="shared" si="2"/>
        <v>3.189468304801832</v>
      </c>
      <c r="J7" s="9">
        <f t="shared" si="3"/>
        <v>3.5898238524479903E-2</v>
      </c>
      <c r="K7" s="9">
        <f t="shared" si="4"/>
        <v>32.627604226460591</v>
      </c>
      <c r="L7" s="21">
        <f t="shared" si="5"/>
        <v>0.39388706507119625</v>
      </c>
      <c r="M7" s="9">
        <f t="shared" si="6"/>
        <v>3.8753446665810154</v>
      </c>
      <c r="N7" s="7">
        <f t="shared" si="7"/>
        <v>1.5538952149798221E-2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0.27901754709528914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1.877156836366598</v>
      </c>
    </row>
    <row r="8" spans="1:22" x14ac:dyDescent="0.25">
      <c r="A8" s="11">
        <v>15</v>
      </c>
      <c r="B8" s="11">
        <v>105</v>
      </c>
      <c r="C8" s="12">
        <f>Input!BI8</f>
        <v>13</v>
      </c>
      <c r="D8" s="12">
        <f>Input!BJ8</f>
        <v>3</v>
      </c>
      <c r="E8" s="12">
        <f>Input!BK8</f>
        <v>28</v>
      </c>
      <c r="F8" s="12">
        <f>Input!BL8</f>
        <v>4</v>
      </c>
      <c r="G8" s="9">
        <f t="shared" si="0"/>
        <v>13.457696934455299</v>
      </c>
      <c r="H8" s="9">
        <f t="shared" si="1"/>
        <v>0.2094864838097785</v>
      </c>
      <c r="I8" s="9">
        <f t="shared" si="2"/>
        <v>3.189468304801832</v>
      </c>
      <c r="J8" s="9">
        <f t="shared" si="3"/>
        <v>3.5898238524479903E-2</v>
      </c>
      <c r="K8" s="9">
        <f t="shared" si="4"/>
        <v>27.183364805401023</v>
      </c>
      <c r="L8" s="21">
        <f t="shared" si="5"/>
        <v>0.66689304105770852</v>
      </c>
      <c r="M8" s="9">
        <f t="shared" si="6"/>
        <v>3.8753446665810154</v>
      </c>
      <c r="N8" s="7">
        <f t="shared" si="7"/>
        <v>1.5538952149798221E-2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Input!BI9</f>
        <v>10</v>
      </c>
      <c r="D9" s="12">
        <f>Input!BJ9</f>
        <v>3</v>
      </c>
      <c r="E9" s="12">
        <f>Input!BK9</f>
        <v>24</v>
      </c>
      <c r="F9" s="12">
        <f>Input!BL9</f>
        <v>4</v>
      </c>
      <c r="G9" s="9">
        <f t="shared" si="0"/>
        <v>10.166873845333967</v>
      </c>
      <c r="H9" s="9">
        <f t="shared" si="1"/>
        <v>2.7846880256544772E-2</v>
      </c>
      <c r="I9" s="9">
        <f t="shared" si="2"/>
        <v>3.189468304801832</v>
      </c>
      <c r="J9" s="9">
        <f t="shared" si="3"/>
        <v>3.5898238524479903E-2</v>
      </c>
      <c r="K9" s="9">
        <f t="shared" si="4"/>
        <v>22.773029804443475</v>
      </c>
      <c r="L9" s="21">
        <f t="shared" si="5"/>
        <v>1.5054558607840181</v>
      </c>
      <c r="M9" s="9">
        <f t="shared" si="6"/>
        <v>3.8753446665810154</v>
      </c>
      <c r="N9" s="7">
        <f t="shared" si="7"/>
        <v>1.5538952149798221E-2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Input!BI10</f>
        <v>5</v>
      </c>
      <c r="D10" s="12">
        <f>Input!BJ10</f>
        <v>4</v>
      </c>
      <c r="E10" s="12">
        <f>Input!BK10</f>
        <v>17</v>
      </c>
      <c r="F10" s="12">
        <f>Input!BL10</f>
        <v>4</v>
      </c>
      <c r="G10" s="9">
        <f t="shared" si="0"/>
        <v>4.7707752251996958</v>
      </c>
      <c r="H10" s="9">
        <f t="shared" si="1"/>
        <v>5.2543997382250192E-2</v>
      </c>
      <c r="I10" s="9">
        <f t="shared" si="2"/>
        <v>3.6857480268400655</v>
      </c>
      <c r="J10" s="9">
        <f t="shared" si="3"/>
        <v>9.8754302634912181E-2</v>
      </c>
      <c r="K10" s="9">
        <f t="shared" si="4"/>
        <v>15.855498694641145</v>
      </c>
      <c r="L10" s="21">
        <f t="shared" si="5"/>
        <v>1.3098832379681222</v>
      </c>
      <c r="M10" s="9">
        <f t="shared" si="6"/>
        <v>4.1490011476023501</v>
      </c>
      <c r="N10" s="7">
        <f t="shared" si="7"/>
        <v>2.2201341986817308E-2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Input!BI11</f>
        <v>1</v>
      </c>
      <c r="D11" s="12">
        <f>Input!BJ11</f>
        <v>4</v>
      </c>
      <c r="E11" s="12">
        <f>Input!BK11</f>
        <v>7</v>
      </c>
      <c r="F11" s="12">
        <f>Input!BL11</f>
        <v>4</v>
      </c>
      <c r="G11" s="9">
        <f t="shared" si="0"/>
        <v>1</v>
      </c>
      <c r="H11" s="9">
        <f t="shared" si="1"/>
        <v>0</v>
      </c>
      <c r="I11" s="9">
        <f t="shared" si="2"/>
        <v>3.6857480268400655</v>
      </c>
      <c r="J11" s="9">
        <f t="shared" si="3"/>
        <v>9.8754302634912181E-2</v>
      </c>
      <c r="K11" s="9">
        <f t="shared" si="4"/>
        <v>7.9984547513861157</v>
      </c>
      <c r="L11" s="21">
        <f t="shared" si="5"/>
        <v>0.99691189056551011</v>
      </c>
      <c r="M11" s="9">
        <f t="shared" si="6"/>
        <v>4.1490011476023501</v>
      </c>
      <c r="N11" s="7">
        <f t="shared" si="7"/>
        <v>2.2201341986817308E-2</v>
      </c>
      <c r="O11" s="32" t="s">
        <v>14</v>
      </c>
      <c r="P11" s="10">
        <f>SUMIF(SQRgrasNat,"&lt;&gt;#N/A")</f>
        <v>2.0567682229546502</v>
      </c>
      <c r="Q11" s="32"/>
      <c r="R11" s="10">
        <f>SUMIF(SQRgraDrg,"&lt;&gt;#N/A")</f>
        <v>0.77640452199799637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Input!BI12</f>
        <v>5</v>
      </c>
      <c r="D12" s="12">
        <f>Input!BJ12</f>
        <v>7</v>
      </c>
      <c r="E12" s="12">
        <f>Input!BK12</f>
        <v>16</v>
      </c>
      <c r="F12" s="12">
        <f>Input!BL12</f>
        <v>6</v>
      </c>
      <c r="G12" s="9">
        <f t="shared" si="0"/>
        <v>5.7651853428964763</v>
      </c>
      <c r="H12" s="9">
        <f t="shared" si="1"/>
        <v>0.58550860898359802</v>
      </c>
      <c r="I12" s="9">
        <f t="shared" si="2"/>
        <v>7.4105777003065185</v>
      </c>
      <c r="J12" s="9">
        <f t="shared" si="3"/>
        <v>0.16857404798898934</v>
      </c>
      <c r="K12" s="9">
        <f t="shared" si="4"/>
        <v>17.461580246887575</v>
      </c>
      <c r="L12" s="21">
        <f t="shared" si="5"/>
        <v>2.1362168180919445</v>
      </c>
      <c r="M12" s="9">
        <f t="shared" si="6"/>
        <v>6.1993097228034078</v>
      </c>
      <c r="N12" s="7">
        <f t="shared" si="7"/>
        <v>3.9724365603971239E-2</v>
      </c>
      <c r="O12" s="32" t="s">
        <v>13</v>
      </c>
      <c r="P12" s="10">
        <f>SQRT(P11/P10)</f>
        <v>0.43241060273715959</v>
      </c>
      <c r="Q12" s="32" t="s">
        <v>126</v>
      </c>
      <c r="R12" s="10">
        <f>SQRT(R11/R10)</f>
        <v>0.26567316249961176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Input!BI13</f>
        <v>2</v>
      </c>
      <c r="D13" s="12">
        <f>Input!BJ13</f>
        <v>9</v>
      </c>
      <c r="E13" s="12">
        <f>Input!BK13</f>
        <v>10</v>
      </c>
      <c r="F13" s="12">
        <f>Input!BL13</f>
        <v>7</v>
      </c>
      <c r="G13" s="9">
        <f t="shared" si="0"/>
        <v>1.1428715024910474</v>
      </c>
      <c r="H13" s="9">
        <f t="shared" si="1"/>
        <v>0.73466926124195453</v>
      </c>
      <c r="I13" s="9">
        <f t="shared" si="2"/>
        <v>8.8209637590007457</v>
      </c>
      <c r="J13" s="9">
        <f t="shared" si="3"/>
        <v>3.205397559114307E-2</v>
      </c>
      <c r="K13" s="9">
        <f t="shared" si="4"/>
        <v>11.677619202603214</v>
      </c>
      <c r="L13" s="21">
        <f t="shared" si="5"/>
        <v>2.8144061889430443</v>
      </c>
      <c r="M13" s="9">
        <f t="shared" si="6"/>
        <v>7.0254312474498999</v>
      </c>
      <c r="N13" s="7">
        <f t="shared" si="7"/>
        <v>6.4674834685803941E-4</v>
      </c>
      <c r="O13" s="32" t="s">
        <v>15</v>
      </c>
      <c r="P13" s="13">
        <f t="array" ref="P13">1-P11/(SUMIF(wrnGrasNat,"&lt;&gt;#N/A")-P9)^2</f>
        <v>0.99985885418168163</v>
      </c>
      <c r="Q13" s="32"/>
      <c r="R13" s="13">
        <f t="array" ref="R13">1-R11/(SUMIF(wrnGrasDroog,"&lt;&gt;#N/A")-R9)^2</f>
        <v>0.99987238584451055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Input!BI14</f>
        <v>1</v>
      </c>
      <c r="D14" s="12">
        <f>Input!BJ14</f>
        <v>12</v>
      </c>
      <c r="E14" s="12">
        <f>Input!BK14</f>
        <v>5</v>
      </c>
      <c r="F14" s="12">
        <f>Input!BL14</f>
        <v>9</v>
      </c>
      <c r="G14" s="9">
        <f t="shared" si="0"/>
        <v>1</v>
      </c>
      <c r="H14" s="9">
        <f t="shared" si="1"/>
        <v>0</v>
      </c>
      <c r="I14" s="9">
        <f t="shared" si="2"/>
        <v>11.627796018384098</v>
      </c>
      <c r="J14" s="9">
        <f t="shared" si="3"/>
        <v>0.13853580393073084</v>
      </c>
      <c r="K14" s="9">
        <f t="shared" si="4"/>
        <v>3.4171439272598745</v>
      </c>
      <c r="L14" s="21">
        <f t="shared" si="5"/>
        <v>2.5054333470102934</v>
      </c>
      <c r="M14" s="9">
        <f t="shared" si="6"/>
        <v>8.849357324204</v>
      </c>
      <c r="N14" s="7">
        <f t="shared" si="7"/>
        <v>2.2693215770978763E-2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Input!BI15</f>
        <v>1</v>
      </c>
      <c r="D15" s="12">
        <f>Input!BJ15</f>
        <v>15</v>
      </c>
      <c r="E15" s="12">
        <f>Input!BK15</f>
        <v>3</v>
      </c>
      <c r="F15" s="12">
        <f>Input!BL15</f>
        <v>12</v>
      </c>
      <c r="G15" s="9">
        <f t="shared" si="0"/>
        <v>1</v>
      </c>
      <c r="H15" s="9">
        <f t="shared" si="1"/>
        <v>0</v>
      </c>
      <c r="I15" s="9">
        <f t="shared" si="2"/>
        <v>15.311028792514522</v>
      </c>
      <c r="J15" s="9">
        <f t="shared" si="3"/>
        <v>9.673890977304149E-2</v>
      </c>
      <c r="K15" s="9">
        <f t="shared" si="4"/>
        <v>3</v>
      </c>
      <c r="L15" s="21">
        <f t="shared" si="5"/>
        <v>0</v>
      </c>
      <c r="M15" s="9">
        <f t="shared" si="6"/>
        <v>11.871833835626401</v>
      </c>
      <c r="N15" s="7">
        <f t="shared" si="7"/>
        <v>1.6426565690240501E-2</v>
      </c>
      <c r="O15" s="32" t="s">
        <v>16</v>
      </c>
      <c r="P15" s="10">
        <f>P14*P12</f>
        <v>0.95172931969076902</v>
      </c>
      <c r="Q15" s="32"/>
      <c r="R15" s="10">
        <f>R14*R12</f>
        <v>0.58474268809625984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Input!BI16</f>
        <v>1</v>
      </c>
      <c r="D16" s="12">
        <f>Input!BJ16</f>
        <v>20</v>
      </c>
      <c r="E16" s="12">
        <f>Input!BK16</f>
        <v>3</v>
      </c>
      <c r="F16" s="12">
        <f>Input!BL16</f>
        <v>18</v>
      </c>
      <c r="G16" s="9">
        <f t="shared" si="0"/>
        <v>1</v>
      </c>
      <c r="H16" s="9">
        <f t="shared" si="1"/>
        <v>0</v>
      </c>
      <c r="I16" s="9">
        <f t="shared" si="2"/>
        <v>19.924112701034048</v>
      </c>
      <c r="J16" s="9">
        <f t="shared" si="3"/>
        <v>5.7588821443478183E-3</v>
      </c>
      <c r="K16" s="9">
        <f t="shared" si="4"/>
        <v>3</v>
      </c>
      <c r="L16" s="21">
        <f t="shared" si="5"/>
        <v>0</v>
      </c>
      <c r="M16" s="9">
        <f t="shared" si="6"/>
        <v>18.003773894010695</v>
      </c>
      <c r="N16" s="7">
        <f t="shared" si="7"/>
        <v>1.4242276003963366E-5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1000-000000000000}"/>
    <hyperlink ref="M3" r:id="rId2" display="=@na()" xr:uid="{00000000-0004-0000-1000-000001000000}"/>
    <hyperlink ref="M4:M16" r:id="rId3" display="=@na()" xr:uid="{00000000-0004-0000-1000-000002000000}"/>
  </hyperlinks>
  <pageMargins left="0.7" right="0.7" top="0.75" bottom="0.75" header="0.3" footer="0.3"/>
  <drawing r:id="rId4"/>
  <legacyDrawing r:id="rId5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Input!BM2</f>
        <v>Kz1b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Input!BM3</f>
        <v>26</v>
      </c>
      <c r="D3" s="12">
        <f>Input!BN3</f>
        <v>1</v>
      </c>
      <c r="E3" s="12" t="e">
        <f>Input!BO3</f>
        <v>#N/A</v>
      </c>
      <c r="F3" s="12" t="e">
        <f>Input!BP3</f>
        <v>#N/A</v>
      </c>
      <c r="G3" s="9">
        <f t="shared" ref="G3:G16" si="0">MIN(MAX(MinGrasNT,AgrasNT+BgrasNT*10000*((A3+CgrasNT)^-DgrasNT+(B3+CgrasNT)^-DgrasNT)),40)</f>
        <v>25.576380035357442</v>
      </c>
      <c r="H3" s="9">
        <f t="shared" ref="H3:H16" si="1">(G3-C3)^2</f>
        <v>0.17945387444376229</v>
      </c>
      <c r="I3" s="9">
        <f t="shared" ref="I3:I16" si="2">MAX(MIN(MinGras+Agras*(1-(1/(1+(Bgras*(B3-Cgras))^Dgras))),40),0)</f>
        <v>0.97772193327173818</v>
      </c>
      <c r="J3" s="9">
        <f t="shared" ref="J3:J16" si="3">(I3-D3)^2</f>
        <v>4.9631225714888655E-4</v>
      </c>
      <c r="K3" s="9">
        <f t="shared" ref="K3:K16" si="4">MIN(MAX(MinBouwNT,AbouwNT+BbouwNT*10000*((A3+CbouwNT)^-DbouwNT+(B3+CbouwNT)^-DbouwNT)),45)</f>
        <v>43.103025348187956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1.3845234357773488</v>
      </c>
      <c r="N3" s="7" t="e">
        <f t="shared" ref="N3:N16" si="7">(M3-F3)^2</f>
        <v>#N/A</v>
      </c>
      <c r="O3" s="32" t="s">
        <v>19</v>
      </c>
      <c r="P3" s="25">
        <v>-16.85800011750425</v>
      </c>
      <c r="Q3" s="32" t="s">
        <v>7</v>
      </c>
      <c r="R3" s="26">
        <v>5.2985616943958666E-3</v>
      </c>
      <c r="S3" s="34" t="s">
        <v>24</v>
      </c>
      <c r="T3" s="27">
        <v>-7.9642360487680453</v>
      </c>
      <c r="U3" s="34" t="s">
        <v>29</v>
      </c>
      <c r="V3" s="56">
        <v>5.1604851487377775E-3</v>
      </c>
    </row>
    <row r="4" spans="1:22" x14ac:dyDescent="0.25">
      <c r="A4" s="11">
        <v>10</v>
      </c>
      <c r="B4" s="11">
        <v>70</v>
      </c>
      <c r="C4" s="12">
        <f>Input!BM4</f>
        <v>21</v>
      </c>
      <c r="D4" s="12">
        <f>Input!BN4</f>
        <v>1</v>
      </c>
      <c r="E4" s="12" t="e">
        <f>Input!BO4</f>
        <v>#N/A</v>
      </c>
      <c r="F4" s="12" t="e">
        <f>Input!BP4</f>
        <v>#N/A</v>
      </c>
      <c r="G4" s="9">
        <f t="shared" si="0"/>
        <v>20.775829922747203</v>
      </c>
      <c r="H4" s="9">
        <f t="shared" si="1"/>
        <v>5.0252223535524991E-2</v>
      </c>
      <c r="I4" s="9">
        <f t="shared" si="2"/>
        <v>0.97772193327173818</v>
      </c>
      <c r="J4" s="9">
        <f t="shared" si="3"/>
        <v>4.9631225714888655E-4</v>
      </c>
      <c r="K4" s="9">
        <f t="shared" si="4"/>
        <v>36.302970565232286</v>
      </c>
      <c r="L4" s="21" t="e">
        <f t="shared" si="5"/>
        <v>#N/A</v>
      </c>
      <c r="M4" s="9">
        <f t="shared" si="6"/>
        <v>1.3845234357773488</v>
      </c>
      <c r="N4" s="7" t="e">
        <f t="shared" si="7"/>
        <v>#N/A</v>
      </c>
      <c r="O4" s="32" t="s">
        <v>20</v>
      </c>
      <c r="P4" s="25">
        <v>3338.1962811773396</v>
      </c>
      <c r="Q4" s="32" t="s">
        <v>8</v>
      </c>
      <c r="R4" s="25">
        <v>1.5069998833064582E-2</v>
      </c>
      <c r="S4" s="34" t="s">
        <v>25</v>
      </c>
      <c r="T4" s="27">
        <v>2661.5867352319819</v>
      </c>
      <c r="U4" s="34" t="s">
        <v>30</v>
      </c>
      <c r="V4" s="57">
        <v>6.8471417507796417E-4</v>
      </c>
    </row>
    <row r="5" spans="1:22" x14ac:dyDescent="0.25">
      <c r="A5" s="11">
        <v>15</v>
      </c>
      <c r="B5" s="11">
        <v>70</v>
      </c>
      <c r="C5" s="12">
        <f>Input!BM5</f>
        <v>17</v>
      </c>
      <c r="D5" s="12">
        <f>Input!BN5</f>
        <v>1</v>
      </c>
      <c r="E5" s="12" t="e">
        <f>Input!BO5</f>
        <v>#N/A</v>
      </c>
      <c r="F5" s="12" t="e">
        <f>Input!BP5</f>
        <v>#N/A</v>
      </c>
      <c r="G5" s="9">
        <f t="shared" si="0"/>
        <v>16.818869585355547</v>
      </c>
      <c r="H5" s="9">
        <f t="shared" si="1"/>
        <v>3.2808227109271636E-2</v>
      </c>
      <c r="I5" s="9">
        <f t="shared" si="2"/>
        <v>0.97772193327173818</v>
      </c>
      <c r="J5" s="9">
        <f t="shared" si="3"/>
        <v>4.9631225714888655E-4</v>
      </c>
      <c r="K5" s="9">
        <f t="shared" si="4"/>
        <v>30.858513759297438</v>
      </c>
      <c r="L5" s="21" t="e">
        <f t="shared" si="5"/>
        <v>#N/A</v>
      </c>
      <c r="M5" s="9">
        <f t="shared" si="6"/>
        <v>1.3845234357773488</v>
      </c>
      <c r="N5" s="7" t="e">
        <f t="shared" si="7"/>
        <v>#N/A</v>
      </c>
      <c r="O5" s="32" t="s">
        <v>21</v>
      </c>
      <c r="P5" s="25">
        <v>93.611217376817919</v>
      </c>
      <c r="Q5" s="32" t="s">
        <v>9</v>
      </c>
      <c r="R5" s="64">
        <v>4.6011661814928697</v>
      </c>
      <c r="S5" s="34" t="s">
        <v>26</v>
      </c>
      <c r="T5" s="27">
        <v>80.094084110406456</v>
      </c>
      <c r="U5" s="34" t="s">
        <v>27</v>
      </c>
      <c r="V5" s="65">
        <v>5.3775818250894769</v>
      </c>
    </row>
    <row r="6" spans="1:22" x14ac:dyDescent="0.25">
      <c r="A6" s="11">
        <v>25</v>
      </c>
      <c r="B6" s="11">
        <v>75</v>
      </c>
      <c r="C6" s="12">
        <f>Input!BM6</f>
        <v>10</v>
      </c>
      <c r="D6" s="12">
        <f>Input!BN6</f>
        <v>1</v>
      </c>
      <c r="E6" s="12" t="e">
        <f>Input!BO6</f>
        <v>#N/A</v>
      </c>
      <c r="F6" s="12" t="e">
        <f>Input!BP6</f>
        <v>#N/A</v>
      </c>
      <c r="G6" s="9">
        <f t="shared" si="0"/>
        <v>10.110715911667665</v>
      </c>
      <c r="H6" s="9">
        <f t="shared" si="1"/>
        <v>1.2258013096402157E-2</v>
      </c>
      <c r="I6" s="9">
        <f t="shared" si="2"/>
        <v>1.067547423974238</v>
      </c>
      <c r="J6" s="9">
        <f t="shared" si="3"/>
        <v>4.562654485555458E-3</v>
      </c>
      <c r="K6" s="9">
        <f t="shared" si="4"/>
        <v>22.10021531372211</v>
      </c>
      <c r="L6" s="21" t="e">
        <f t="shared" si="5"/>
        <v>#N/A</v>
      </c>
      <c r="M6" s="9">
        <f t="shared" si="6"/>
        <v>1.4175302597212691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23.653251046206016</v>
      </c>
      <c r="S6" s="34" t="s">
        <v>113</v>
      </c>
      <c r="T6" s="24">
        <v>3</v>
      </c>
      <c r="U6" s="34" t="s">
        <v>28</v>
      </c>
      <c r="V6" s="57">
        <v>17.727520614832471</v>
      </c>
    </row>
    <row r="7" spans="1:22" x14ac:dyDescent="0.25">
      <c r="A7" s="11">
        <v>10</v>
      </c>
      <c r="B7" s="11">
        <v>105</v>
      </c>
      <c r="C7" s="12">
        <f>Input!BM7</f>
        <v>17</v>
      </c>
      <c r="D7" s="12">
        <f>Input!BN7</f>
        <v>2</v>
      </c>
      <c r="E7" s="12">
        <f>Input!BO7</f>
        <v>32</v>
      </c>
      <c r="F7" s="12">
        <f>Input!BP7</f>
        <v>2</v>
      </c>
      <c r="G7" s="9">
        <f t="shared" si="0"/>
        <v>17.414657271846959</v>
      </c>
      <c r="H7" s="9">
        <f t="shared" si="1"/>
        <v>0.17194065309556303</v>
      </c>
      <c r="I7" s="9">
        <f t="shared" si="2"/>
        <v>2.2254029779504685</v>
      </c>
      <c r="J7" s="9">
        <f t="shared" si="3"/>
        <v>5.0806502468939384E-2</v>
      </c>
      <c r="K7" s="9">
        <f t="shared" si="4"/>
        <v>32.62884066276461</v>
      </c>
      <c r="L7" s="21">
        <f t="shared" si="5"/>
        <v>0.3954405791462336</v>
      </c>
      <c r="M7" s="9">
        <f t="shared" si="6"/>
        <v>1.9440991319043728</v>
      </c>
      <c r="N7" s="7">
        <f t="shared" si="7"/>
        <v>3.1249070538447131E-3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0.73392042070512054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1.3105999848698837</v>
      </c>
    </row>
    <row r="8" spans="1:22" x14ac:dyDescent="0.25">
      <c r="A8" s="11">
        <v>15</v>
      </c>
      <c r="B8" s="11">
        <v>105</v>
      </c>
      <c r="C8" s="12">
        <f>Input!BM8</f>
        <v>13</v>
      </c>
      <c r="D8" s="12">
        <f>Input!BN8</f>
        <v>2</v>
      </c>
      <c r="E8" s="12">
        <f>Input!BO8</f>
        <v>28</v>
      </c>
      <c r="F8" s="12">
        <f>Input!BP8</f>
        <v>2</v>
      </c>
      <c r="G8" s="9">
        <f t="shared" si="0"/>
        <v>13.457696934455299</v>
      </c>
      <c r="H8" s="9">
        <f t="shared" si="1"/>
        <v>0.2094864838097785</v>
      </c>
      <c r="I8" s="9">
        <f t="shared" si="2"/>
        <v>2.2254029779504685</v>
      </c>
      <c r="J8" s="9">
        <f t="shared" si="3"/>
        <v>5.0806502468939384E-2</v>
      </c>
      <c r="K8" s="9">
        <f t="shared" si="4"/>
        <v>27.184383856829754</v>
      </c>
      <c r="L8" s="21">
        <f t="shared" si="5"/>
        <v>0.66522969299990686</v>
      </c>
      <c r="M8" s="9">
        <f t="shared" si="6"/>
        <v>1.9440991319043728</v>
      </c>
      <c r="N8" s="7">
        <f t="shared" si="7"/>
        <v>3.1249070538447131E-3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Input!BM9</f>
        <v>10</v>
      </c>
      <c r="D9" s="12">
        <f>Input!BN9</f>
        <v>2</v>
      </c>
      <c r="E9" s="12">
        <f>Input!BO9</f>
        <v>24</v>
      </c>
      <c r="F9" s="12">
        <f>Input!BP9</f>
        <v>2</v>
      </c>
      <c r="G9" s="9">
        <f t="shared" si="0"/>
        <v>10.166873845333967</v>
      </c>
      <c r="H9" s="9">
        <f t="shared" si="1"/>
        <v>2.7846880256544772E-2</v>
      </c>
      <c r="I9" s="9">
        <f t="shared" si="2"/>
        <v>2.2254029779504685</v>
      </c>
      <c r="J9" s="9">
        <f t="shared" si="3"/>
        <v>5.0806502468939384E-2</v>
      </c>
      <c r="K9" s="9">
        <f t="shared" si="4"/>
        <v>22.773880857870537</v>
      </c>
      <c r="L9" s="21">
        <f t="shared" si="5"/>
        <v>1.5033681506962893</v>
      </c>
      <c r="M9" s="9">
        <f t="shared" si="6"/>
        <v>1.9440991319043728</v>
      </c>
      <c r="N9" s="7">
        <f t="shared" si="7"/>
        <v>3.1249070538447131E-3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5.1428571428571432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Input!BM10</f>
        <v>5</v>
      </c>
      <c r="D10" s="12">
        <f>Input!BN10</f>
        <v>3</v>
      </c>
      <c r="E10" s="12">
        <f>Input!BO10</f>
        <v>17</v>
      </c>
      <c r="F10" s="12">
        <f>Input!BP10</f>
        <v>2</v>
      </c>
      <c r="G10" s="9">
        <f t="shared" si="0"/>
        <v>4.7707752251996958</v>
      </c>
      <c r="H10" s="9">
        <f t="shared" si="1"/>
        <v>5.2543997382250192E-2</v>
      </c>
      <c r="I10" s="9">
        <f t="shared" si="2"/>
        <v>2.554047923722103</v>
      </c>
      <c r="J10" s="9">
        <f t="shared" si="3"/>
        <v>0.19887325433656727</v>
      </c>
      <c r="K10" s="9">
        <f t="shared" si="4"/>
        <v>15.85610692326947</v>
      </c>
      <c r="L10" s="21">
        <f t="shared" si="5"/>
        <v>1.3084913709920376</v>
      </c>
      <c r="M10" s="9">
        <f t="shared" si="6"/>
        <v>2.1159840607164146</v>
      </c>
      <c r="N10" s="7">
        <f t="shared" si="7"/>
        <v>1.345230234026896E-2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Input!BM11</f>
        <v>1</v>
      </c>
      <c r="D11" s="12">
        <f>Input!BN11</f>
        <v>3</v>
      </c>
      <c r="E11" s="12">
        <f>Input!BO11</f>
        <v>7</v>
      </c>
      <c r="F11" s="12">
        <f>Input!BP11</f>
        <v>2</v>
      </c>
      <c r="G11" s="9">
        <f t="shared" si="0"/>
        <v>1</v>
      </c>
      <c r="H11" s="9">
        <f t="shared" si="1"/>
        <v>0</v>
      </c>
      <c r="I11" s="9">
        <f t="shared" si="2"/>
        <v>2.554047923722103</v>
      </c>
      <c r="J11" s="9">
        <f t="shared" si="3"/>
        <v>0.19887325433656727</v>
      </c>
      <c r="K11" s="9">
        <f t="shared" si="4"/>
        <v>7.9988113812955604</v>
      </c>
      <c r="L11" s="21">
        <f t="shared" si="5"/>
        <v>0.99762417540554527</v>
      </c>
      <c r="M11" s="9">
        <f t="shared" si="6"/>
        <v>2.1159840607164146</v>
      </c>
      <c r="N11" s="7">
        <f t="shared" si="7"/>
        <v>1.345230234026896E-2</v>
      </c>
      <c r="O11" s="32" t="s">
        <v>14</v>
      </c>
      <c r="P11" s="10">
        <f>SUMIF(SQRgrasNat,"&lt;&gt;#N/A")</f>
        <v>2.0567682229546502</v>
      </c>
      <c r="Q11" s="32"/>
      <c r="R11" s="10">
        <f>SUMIF(SQRgraDrg,"&lt;&gt;#N/A")</f>
        <v>0.91319538347696683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Input!BM12</f>
        <v>5</v>
      </c>
      <c r="D12" s="12">
        <f>Input!BN12</f>
        <v>5</v>
      </c>
      <c r="E12" s="12">
        <f>Input!BO12</f>
        <v>16</v>
      </c>
      <c r="F12" s="12">
        <f>Input!BP12</f>
        <v>4</v>
      </c>
      <c r="G12" s="9">
        <f t="shared" si="0"/>
        <v>5.7651853428964763</v>
      </c>
      <c r="H12" s="9">
        <f t="shared" si="1"/>
        <v>0.58550860898359802</v>
      </c>
      <c r="I12" s="9">
        <f t="shared" si="2"/>
        <v>5.5083741340680215</v>
      </c>
      <c r="J12" s="9">
        <f t="shared" si="3"/>
        <v>0.25844426018941064</v>
      </c>
      <c r="K12" s="9">
        <f t="shared" si="4"/>
        <v>17.462264568901496</v>
      </c>
      <c r="L12" s="21">
        <f t="shared" si="5"/>
        <v>2.1382176694646775</v>
      </c>
      <c r="M12" s="9">
        <f t="shared" si="6"/>
        <v>3.939175623429553</v>
      </c>
      <c r="N12" s="7">
        <f t="shared" si="7"/>
        <v>3.6996047851835462E-3</v>
      </c>
      <c r="O12" s="32" t="s">
        <v>13</v>
      </c>
      <c r="P12" s="10">
        <f>SQRT(P11/P10)</f>
        <v>0.43241060273715959</v>
      </c>
      <c r="Q12" s="32" t="s">
        <v>126</v>
      </c>
      <c r="R12" s="10">
        <f>SQRT(R11/R10)</f>
        <v>0.28812803080274874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Input!BM13</f>
        <v>2</v>
      </c>
      <c r="D13" s="12">
        <f>Input!BN13</f>
        <v>7</v>
      </c>
      <c r="E13" s="12">
        <f>Input!BO13</f>
        <v>10</v>
      </c>
      <c r="F13" s="12">
        <f>Input!BP13</f>
        <v>5</v>
      </c>
      <c r="G13" s="9">
        <f t="shared" si="0"/>
        <v>1.1428715024910474</v>
      </c>
      <c r="H13" s="9">
        <f t="shared" si="1"/>
        <v>0.73466926124195453</v>
      </c>
      <c r="I13" s="9">
        <f t="shared" si="2"/>
        <v>6.8324321067136671</v>
      </c>
      <c r="J13" s="9">
        <f t="shared" si="3"/>
        <v>2.8078998860419858E-2</v>
      </c>
      <c r="K13" s="9">
        <f t="shared" si="4"/>
        <v>11.67810990012139</v>
      </c>
      <c r="L13" s="21">
        <f t="shared" si="5"/>
        <v>2.8160528368854214</v>
      </c>
      <c r="M13" s="9">
        <f t="shared" si="6"/>
        <v>4.8820661984063456</v>
      </c>
      <c r="N13" s="7">
        <f t="shared" si="7"/>
        <v>1.3908381558331443E-2</v>
      </c>
      <c r="O13" s="32" t="s">
        <v>15</v>
      </c>
      <c r="P13" s="13">
        <f t="array" ref="P13">1-P11/(SUMIF(wrnGrasNat,"&lt;&gt;#N/A")-P9)^2</f>
        <v>0.99985885418168163</v>
      </c>
      <c r="Q13" s="32"/>
      <c r="R13" s="13">
        <f t="array" ref="R13">1-R11/(SUMIF(wrnGrasDroog,"&lt;&gt;#N/A")-R9)^2</f>
        <v>0.99979570013427588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Input!BM14</f>
        <v>1</v>
      </c>
      <c r="D14" s="12">
        <f>Input!BN14</f>
        <v>10</v>
      </c>
      <c r="E14" s="12">
        <f>Input!BO14</f>
        <v>5</v>
      </c>
      <c r="F14" s="12">
        <f>Input!BP14</f>
        <v>7</v>
      </c>
      <c r="G14" s="9">
        <f t="shared" si="0"/>
        <v>1</v>
      </c>
      <c r="H14" s="9">
        <f t="shared" si="1"/>
        <v>0</v>
      </c>
      <c r="I14" s="9">
        <f t="shared" si="2"/>
        <v>9.7680074716352685</v>
      </c>
      <c r="J14" s="9">
        <f t="shared" si="3"/>
        <v>5.3820533217060748E-2</v>
      </c>
      <c r="K14" s="9">
        <f t="shared" si="4"/>
        <v>3.417388735234363</v>
      </c>
      <c r="L14" s="21">
        <f t="shared" si="5"/>
        <v>2.5046584153630889</v>
      </c>
      <c r="M14" s="9">
        <f t="shared" si="6"/>
        <v>7.1767505834228391</v>
      </c>
      <c r="N14" s="7">
        <f t="shared" si="7"/>
        <v>3.124076874031401E-2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Input!BM15</f>
        <v>1</v>
      </c>
      <c r="D15" s="12">
        <f>Input!BN15</f>
        <v>14</v>
      </c>
      <c r="E15" s="12">
        <f>Input!BO15</f>
        <v>3</v>
      </c>
      <c r="F15" s="12">
        <f>Input!BP15</f>
        <v>11</v>
      </c>
      <c r="G15" s="9">
        <f t="shared" si="0"/>
        <v>1</v>
      </c>
      <c r="H15" s="9">
        <f t="shared" si="1"/>
        <v>0</v>
      </c>
      <c r="I15" s="9">
        <f t="shared" si="2"/>
        <v>14.127237143048815</v>
      </c>
      <c r="J15" s="9">
        <f t="shared" si="3"/>
        <v>1.6189290571224514E-2</v>
      </c>
      <c r="K15" s="9">
        <f t="shared" si="4"/>
        <v>3</v>
      </c>
      <c r="L15" s="21">
        <f t="shared" si="5"/>
        <v>0</v>
      </c>
      <c r="M15" s="9">
        <f t="shared" si="6"/>
        <v>10.92541551390261</v>
      </c>
      <c r="N15" s="7">
        <f t="shared" si="7"/>
        <v>5.5628455664117112E-3</v>
      </c>
      <c r="O15" s="32" t="s">
        <v>16</v>
      </c>
      <c r="P15" s="10">
        <f>P14*P12</f>
        <v>0.95172931969076902</v>
      </c>
      <c r="Q15" s="32"/>
      <c r="R15" s="10">
        <f>R14*R12</f>
        <v>0.63416552000327642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Input!BM16</f>
        <v>1</v>
      </c>
      <c r="D16" s="12">
        <f>Input!BN16</f>
        <v>20</v>
      </c>
      <c r="E16" s="12">
        <f>Input!BO16</f>
        <v>3</v>
      </c>
      <c r="F16" s="12">
        <f>Input!BP16</f>
        <v>16</v>
      </c>
      <c r="G16" s="9">
        <f t="shared" si="0"/>
        <v>1</v>
      </c>
      <c r="H16" s="9">
        <f t="shared" si="1"/>
        <v>0</v>
      </c>
      <c r="I16" s="9">
        <f t="shared" si="2"/>
        <v>19.978912247585477</v>
      </c>
      <c r="J16" s="9">
        <f t="shared" si="3"/>
        <v>4.4469330189622944E-4</v>
      </c>
      <c r="K16" s="9">
        <f t="shared" si="4"/>
        <v>3</v>
      </c>
      <c r="L16" s="21">
        <f t="shared" si="5"/>
        <v>0</v>
      </c>
      <c r="M16" s="9">
        <f t="shared" si="6"/>
        <v>16.012256268817225</v>
      </c>
      <c r="N16" s="7">
        <f t="shared" si="7"/>
        <v>1.5021612532008658E-4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1100-000000000000}"/>
    <hyperlink ref="M3" r:id="rId2" display="=@na()" xr:uid="{00000000-0004-0000-1100-000001000000}"/>
    <hyperlink ref="M4:M16" r:id="rId3" display="=@na()" xr:uid="{00000000-0004-0000-1100-000002000000}"/>
  </hyperlinks>
  <pageMargins left="0.7" right="0.7" top="0.75" bottom="0.75" header="0.3" footer="0.3"/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Input!BQ2</f>
        <v>Kk1a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Input!BQ3</f>
        <v>28</v>
      </c>
      <c r="D3" s="12">
        <f>Input!BR3</f>
        <v>2</v>
      </c>
      <c r="E3" s="12" t="e">
        <f>Input!BS3</f>
        <v>#N/A</v>
      </c>
      <c r="F3" s="12" t="e">
        <f>Input!BT3</f>
        <v>#N/A</v>
      </c>
      <c r="G3" s="9">
        <f t="shared" ref="G3:G16" si="0">MIN(MAX(MinGrasNT,AgrasNT+BgrasNT*10000*((A3+CgrasNT)^-DgrasNT+(B3+CgrasNT)^-DgrasNT)),40)</f>
        <v>27.646799860350782</v>
      </c>
      <c r="H3" s="9">
        <f t="shared" ref="H3:H16" si="1">(G3-C3)^2</f>
        <v>0.12475033864822689</v>
      </c>
      <c r="I3" s="9">
        <f t="shared" ref="I3:I16" si="2">MAX(MIN(MinGras+Agras*(1-(1/(1+(Bgras*(B3-Cgras))^Dgras))),40),0)</f>
        <v>1.8736115438175485</v>
      </c>
      <c r="J3" s="9">
        <f t="shared" ref="J3:J16" si="3">(I3-D3)^2</f>
        <v>1.5974041856183473E-2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1.7900175329757624</v>
      </c>
      <c r="N3" s="7" t="e">
        <f t="shared" ref="N3:N16" si="7">(M3-F3)^2</f>
        <v>#N/A</v>
      </c>
      <c r="O3" s="32" t="s">
        <v>19</v>
      </c>
      <c r="P3" s="25">
        <v>-16.744993039309172</v>
      </c>
      <c r="Q3" s="32" t="s">
        <v>7</v>
      </c>
      <c r="R3" s="26">
        <v>6.6189433998402169E-3</v>
      </c>
      <c r="S3" s="34" t="s">
        <v>24</v>
      </c>
      <c r="T3" s="27">
        <v>-4.9552412642694534</v>
      </c>
      <c r="U3" s="34" t="s">
        <v>29</v>
      </c>
      <c r="V3" s="56">
        <v>6.1990785708148626E-3</v>
      </c>
    </row>
    <row r="4" spans="1:22" x14ac:dyDescent="0.25">
      <c r="A4" s="11">
        <v>10</v>
      </c>
      <c r="B4" s="11">
        <v>70</v>
      </c>
      <c r="C4" s="12">
        <f>Input!BQ4</f>
        <v>23</v>
      </c>
      <c r="D4" s="12">
        <f>Input!BR4</f>
        <v>2</v>
      </c>
      <c r="E4" s="12" t="e">
        <f>Input!BS4</f>
        <v>#N/A</v>
      </c>
      <c r="F4" s="12" t="e">
        <f>Input!BT4</f>
        <v>#N/A</v>
      </c>
      <c r="G4" s="9">
        <f t="shared" si="0"/>
        <v>22.905079122634696</v>
      </c>
      <c r="H4" s="9">
        <f t="shared" si="1"/>
        <v>9.0099729597990959E-3</v>
      </c>
      <c r="I4" s="9">
        <f t="shared" si="2"/>
        <v>1.8736115438175485</v>
      </c>
      <c r="J4" s="9">
        <f t="shared" si="3"/>
        <v>1.5974041856183473E-2</v>
      </c>
      <c r="K4" s="9">
        <f t="shared" si="4"/>
        <v>40.031105131398569</v>
      </c>
      <c r="L4" s="21" t="e">
        <f t="shared" si="5"/>
        <v>#N/A</v>
      </c>
      <c r="M4" s="9">
        <f t="shared" si="6"/>
        <v>1.7900175329757624</v>
      </c>
      <c r="N4" s="7" t="e">
        <f t="shared" si="7"/>
        <v>#N/A</v>
      </c>
      <c r="O4" s="32" t="s">
        <v>20</v>
      </c>
      <c r="P4" s="25">
        <v>4026.2762201280466</v>
      </c>
      <c r="Q4" s="32" t="s">
        <v>8</v>
      </c>
      <c r="R4" s="25">
        <v>1.5069945475589252E-2</v>
      </c>
      <c r="S4" s="34" t="s">
        <v>25</v>
      </c>
      <c r="T4" s="27">
        <v>2001.9249205503479</v>
      </c>
      <c r="U4" s="34" t="s">
        <v>30</v>
      </c>
      <c r="V4" s="57">
        <v>6.8471190540393093E-4</v>
      </c>
    </row>
    <row r="5" spans="1:22" x14ac:dyDescent="0.25">
      <c r="A5" s="11">
        <v>15</v>
      </c>
      <c r="B5" s="11">
        <v>70</v>
      </c>
      <c r="C5" s="12">
        <f>Input!BQ5</f>
        <v>19</v>
      </c>
      <c r="D5" s="12">
        <f>Input!BR5</f>
        <v>2</v>
      </c>
      <c r="E5" s="12" t="e">
        <f>Input!BS5</f>
        <v>#N/A</v>
      </c>
      <c r="F5" s="12" t="e">
        <f>Input!BT5</f>
        <v>#N/A</v>
      </c>
      <c r="G5" s="9">
        <f t="shared" si="0"/>
        <v>18.960454188071076</v>
      </c>
      <c r="H5" s="9">
        <f t="shared" si="1"/>
        <v>1.5638712411178656E-3</v>
      </c>
      <c r="I5" s="9">
        <f t="shared" si="2"/>
        <v>1.8736115438175485</v>
      </c>
      <c r="J5" s="9">
        <f t="shared" si="3"/>
        <v>1.5974041856183473E-2</v>
      </c>
      <c r="K5" s="9">
        <f t="shared" si="4"/>
        <v>33.801729687012156</v>
      </c>
      <c r="L5" s="21" t="e">
        <f t="shared" si="5"/>
        <v>#N/A</v>
      </c>
      <c r="M5" s="9">
        <f t="shared" si="6"/>
        <v>1.7900175329757624</v>
      </c>
      <c r="N5" s="7" t="e">
        <f t="shared" si="7"/>
        <v>#N/A</v>
      </c>
      <c r="O5" s="32" t="s">
        <v>21</v>
      </c>
      <c r="P5" s="25">
        <v>98.783293088889991</v>
      </c>
      <c r="Q5" s="32" t="s">
        <v>9</v>
      </c>
      <c r="R5" s="64">
        <v>4.2975018667363489</v>
      </c>
      <c r="S5" s="34" t="s">
        <v>26</v>
      </c>
      <c r="T5" s="27">
        <v>70.887136794579419</v>
      </c>
      <c r="U5" s="34" t="s">
        <v>27</v>
      </c>
      <c r="V5" s="65">
        <v>4.0986653108544582</v>
      </c>
    </row>
    <row r="6" spans="1:22" x14ac:dyDescent="0.25">
      <c r="A6" s="11">
        <v>25</v>
      </c>
      <c r="B6" s="11">
        <v>75</v>
      </c>
      <c r="C6" s="12">
        <f>Input!BQ6</f>
        <v>12</v>
      </c>
      <c r="D6" s="12">
        <f>Input!BR6</f>
        <v>2</v>
      </c>
      <c r="E6" s="12" t="e">
        <f>Input!BS6</f>
        <v>#N/A</v>
      </c>
      <c r="F6" s="12" t="e">
        <f>Input!BT6</f>
        <v>#N/A</v>
      </c>
      <c r="G6" s="9">
        <f t="shared" si="0"/>
        <v>12.154903093856937</v>
      </c>
      <c r="H6" s="9">
        <f t="shared" si="1"/>
        <v>2.3994968486451142E-2</v>
      </c>
      <c r="I6" s="9">
        <f t="shared" si="2"/>
        <v>2.2307480608233083</v>
      </c>
      <c r="J6" s="9">
        <f t="shared" si="3"/>
        <v>5.3244667573717208E-2</v>
      </c>
      <c r="K6" s="9">
        <f t="shared" si="4"/>
        <v>24.19970400932586</v>
      </c>
      <c r="L6" s="21" t="e">
        <f t="shared" si="5"/>
        <v>#N/A</v>
      </c>
      <c r="M6" s="9">
        <f t="shared" si="6"/>
        <v>2.0736910649764431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30.725329268455354</v>
      </c>
      <c r="S6" s="34" t="s">
        <v>113</v>
      </c>
      <c r="T6" s="24">
        <v>3</v>
      </c>
      <c r="U6" s="34" t="s">
        <v>28</v>
      </c>
      <c r="V6" s="57">
        <v>28.640452014914068</v>
      </c>
    </row>
    <row r="7" spans="1:22" x14ac:dyDescent="0.25">
      <c r="A7" s="11">
        <v>10</v>
      </c>
      <c r="B7" s="11">
        <v>105</v>
      </c>
      <c r="C7" s="12">
        <f>Input!BQ7</f>
        <v>19</v>
      </c>
      <c r="D7" s="12">
        <f>Input!BR7</f>
        <v>6</v>
      </c>
      <c r="E7" s="12">
        <f>Input!BS7</f>
        <v>36</v>
      </c>
      <c r="F7" s="12">
        <f>Input!BT7</f>
        <v>5</v>
      </c>
      <c r="G7" s="9">
        <f t="shared" si="0"/>
        <v>19.289130124043666</v>
      </c>
      <c r="H7" s="9">
        <f t="shared" si="1"/>
        <v>8.3596228629505748E-2</v>
      </c>
      <c r="I7" s="9">
        <f t="shared" si="2"/>
        <v>6.1045405066198395</v>
      </c>
      <c r="J7" s="9">
        <f t="shared" si="3"/>
        <v>1.0928717524332705E-2</v>
      </c>
      <c r="K7" s="9">
        <f t="shared" si="4"/>
        <v>36.551545343633464</v>
      </c>
      <c r="L7" s="21">
        <f t="shared" si="5"/>
        <v>0.30420226608375572</v>
      </c>
      <c r="M7" s="9">
        <f t="shared" si="6"/>
        <v>5.0886680676898077</v>
      </c>
      <c r="N7" s="7">
        <f t="shared" si="7"/>
        <v>7.8620262278443244E-3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0.78813198045486299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0.88441916071530624</v>
      </c>
    </row>
    <row r="8" spans="1:22" x14ac:dyDescent="0.25">
      <c r="A8" s="11">
        <v>15</v>
      </c>
      <c r="B8" s="11">
        <v>105</v>
      </c>
      <c r="C8" s="12">
        <f>Input!BQ8</f>
        <v>15</v>
      </c>
      <c r="D8" s="12">
        <f>Input!BR8</f>
        <v>6</v>
      </c>
      <c r="E8" s="12">
        <f>Input!BS8</f>
        <v>31</v>
      </c>
      <c r="F8" s="12">
        <f>Input!BT8</f>
        <v>5</v>
      </c>
      <c r="G8" s="9">
        <f t="shared" si="0"/>
        <v>15.344505189480046</v>
      </c>
      <c r="H8" s="9">
        <f t="shared" si="1"/>
        <v>0.11868382557868221</v>
      </c>
      <c r="I8" s="9">
        <f t="shared" si="2"/>
        <v>6.1045405066198395</v>
      </c>
      <c r="J8" s="9">
        <f t="shared" si="3"/>
        <v>1.0928717524332705E-2</v>
      </c>
      <c r="K8" s="9">
        <f t="shared" si="4"/>
        <v>30.322169899247051</v>
      </c>
      <c r="L8" s="21">
        <f t="shared" si="5"/>
        <v>0.45945364548675333</v>
      </c>
      <c r="M8" s="9">
        <f t="shared" si="6"/>
        <v>5.0886680676898077</v>
      </c>
      <c r="N8" s="7">
        <f t="shared" si="7"/>
        <v>7.8620262278443244E-3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Input!BQ9</f>
        <v>12</v>
      </c>
      <c r="D9" s="12">
        <f>Input!BR9</f>
        <v>6</v>
      </c>
      <c r="E9" s="12">
        <f>Input!BS9</f>
        <v>27</v>
      </c>
      <c r="F9" s="12">
        <f>Input!BT9</f>
        <v>5</v>
      </c>
      <c r="G9" s="9">
        <f t="shared" si="0"/>
        <v>12.036282036068251</v>
      </c>
      <c r="H9" s="9">
        <f t="shared" si="1"/>
        <v>1.3163861412578326E-3</v>
      </c>
      <c r="I9" s="9">
        <f t="shared" si="2"/>
        <v>6.1045405066198395</v>
      </c>
      <c r="J9" s="9">
        <f t="shared" si="3"/>
        <v>1.0928717524332705E-2</v>
      </c>
      <c r="K9" s="9">
        <f t="shared" si="4"/>
        <v>25.38882664032646</v>
      </c>
      <c r="L9" s="21">
        <f t="shared" si="5"/>
        <v>2.5958795949217217</v>
      </c>
      <c r="M9" s="9">
        <f t="shared" si="6"/>
        <v>5.0886680676898077</v>
      </c>
      <c r="N9" s="7">
        <f t="shared" si="7"/>
        <v>7.8620262278443244E-3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10.214285714285714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Input!BQ10</f>
        <v>7</v>
      </c>
      <c r="D10" s="12">
        <f>Input!BR10</f>
        <v>7</v>
      </c>
      <c r="E10" s="12">
        <f>Input!BS10</f>
        <v>19</v>
      </c>
      <c r="F10" s="12">
        <f>Input!BT10</f>
        <v>6</v>
      </c>
      <c r="G10" s="9">
        <f t="shared" si="0"/>
        <v>6.5296111023639831</v>
      </c>
      <c r="H10" s="9">
        <f t="shared" si="1"/>
        <v>0.22126571501922718</v>
      </c>
      <c r="I10" s="9">
        <f t="shared" si="2"/>
        <v>7.0417658674272587</v>
      </c>
      <c r="J10" s="9">
        <f t="shared" si="3"/>
        <v>1.7443876819513526E-3</v>
      </c>
      <c r="K10" s="9">
        <f t="shared" si="4"/>
        <v>17.92292704223841</v>
      </c>
      <c r="L10" s="21">
        <f t="shared" si="5"/>
        <v>1.1600861563413005</v>
      </c>
      <c r="M10" s="9">
        <f t="shared" si="6"/>
        <v>5.8196375822393218</v>
      </c>
      <c r="N10" s="7">
        <f t="shared" si="7"/>
        <v>3.2530601740477401E-2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Input!BQ11</f>
        <v>2</v>
      </c>
      <c r="D11" s="12">
        <f>Input!BR11</f>
        <v>7</v>
      </c>
      <c r="E11" s="12">
        <f>Input!BS11</f>
        <v>9</v>
      </c>
      <c r="F11" s="12">
        <f>Input!BT11</f>
        <v>6</v>
      </c>
      <c r="G11" s="9">
        <f t="shared" si="0"/>
        <v>2</v>
      </c>
      <c r="H11" s="9">
        <f t="shared" si="1"/>
        <v>0</v>
      </c>
      <c r="I11" s="9">
        <f t="shared" si="2"/>
        <v>7.0417658674272587</v>
      </c>
      <c r="J11" s="9">
        <f t="shared" si="3"/>
        <v>1.7443876819513526E-3</v>
      </c>
      <c r="K11" s="9">
        <f t="shared" si="4"/>
        <v>9.7591815919597611</v>
      </c>
      <c r="L11" s="21">
        <f t="shared" si="5"/>
        <v>0.57635668957055719</v>
      </c>
      <c r="M11" s="9">
        <f t="shared" si="6"/>
        <v>5.8196375822393218</v>
      </c>
      <c r="N11" s="7">
        <f t="shared" si="7"/>
        <v>3.2530601740477401E-2</v>
      </c>
      <c r="O11" s="32" t="s">
        <v>14</v>
      </c>
      <c r="P11" s="10">
        <f>SUMIF(SQRgrasNat,"&lt;&gt;#N/A")</f>
        <v>0.87770660443126203</v>
      </c>
      <c r="Q11" s="32"/>
      <c r="R11" s="10">
        <f>SUMIF(SQRgraDrg,"&lt;&gt;#N/A")</f>
        <v>0.4920132194691374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Input!BQ12</f>
        <v>7</v>
      </c>
      <c r="D12" s="12">
        <f>Input!BR12</f>
        <v>14</v>
      </c>
      <c r="E12" s="12">
        <f>Input!BS12</f>
        <v>18</v>
      </c>
      <c r="F12" s="12">
        <f>Input!BT12</f>
        <v>11</v>
      </c>
      <c r="G12" s="9">
        <f t="shared" si="0"/>
        <v>7.4406923550122563</v>
      </c>
      <c r="H12" s="9">
        <f t="shared" si="1"/>
        <v>0.19420975176624858</v>
      </c>
      <c r="I12" s="9">
        <f t="shared" si="2"/>
        <v>13.654909530491341</v>
      </c>
      <c r="J12" s="9">
        <f t="shared" si="3"/>
        <v>0.11908743214570637</v>
      </c>
      <c r="K12" s="9">
        <f t="shared" si="4"/>
        <v>19.886630019374358</v>
      </c>
      <c r="L12" s="21">
        <f t="shared" si="5"/>
        <v>3.559372830004492</v>
      </c>
      <c r="M12" s="9">
        <f t="shared" si="6"/>
        <v>11.158804016999923</v>
      </c>
      <c r="N12" s="7">
        <f t="shared" si="7"/>
        <v>2.5218715815311894E-2</v>
      </c>
      <c r="O12" s="32" t="s">
        <v>13</v>
      </c>
      <c r="P12" s="10">
        <f>SQRT(P11/P10)</f>
        <v>0.28247390940359624</v>
      </c>
      <c r="Q12" s="32" t="s">
        <v>126</v>
      </c>
      <c r="R12" s="10">
        <f>SQRT(R11/R10)</f>
        <v>0.21149107427311042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Input!BQ13</f>
        <v>3</v>
      </c>
      <c r="D13" s="12">
        <f>Input!BR13</f>
        <v>16</v>
      </c>
      <c r="E13" s="12">
        <f>Input!BS13</f>
        <v>12</v>
      </c>
      <c r="F13" s="12">
        <f>Input!BT13</f>
        <v>13</v>
      </c>
      <c r="G13" s="9">
        <f t="shared" si="0"/>
        <v>2.6848563090259532</v>
      </c>
      <c r="H13" s="9">
        <f t="shared" si="1"/>
        <v>9.9315545960745516E-2</v>
      </c>
      <c r="I13" s="9">
        <f t="shared" si="2"/>
        <v>15.910344164153688</v>
      </c>
      <c r="J13" s="9">
        <f t="shared" si="3"/>
        <v>8.0381689013008014E-3</v>
      </c>
      <c r="K13" s="9">
        <f t="shared" si="4"/>
        <v>13.764644374707011</v>
      </c>
      <c r="L13" s="21">
        <f t="shared" si="5"/>
        <v>3.1139697691850974</v>
      </c>
      <c r="M13" s="9">
        <f t="shared" si="6"/>
        <v>13.086086378636683</v>
      </c>
      <c r="N13" s="7">
        <f t="shared" si="7"/>
        <v>7.4108645867783131E-3</v>
      </c>
      <c r="O13" s="32" t="s">
        <v>15</v>
      </c>
      <c r="P13" s="13">
        <f t="array" ref="P13">1-P11/(SUMIF(wrnGrasNat,"&lt;&gt;#N/A")-P9)^2</f>
        <v>0.99995651536076158</v>
      </c>
      <c r="Q13" s="32"/>
      <c r="R13" s="13">
        <f t="array" ref="R13">1-R11/(SUMIF(wrnGrasDroog,"&lt;&gt;#N/A")-R9)^2</f>
        <v>0.99997209551167532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Input!BQ14</f>
        <v>2</v>
      </c>
      <c r="D14" s="12">
        <f>Input!BR14</f>
        <v>20</v>
      </c>
      <c r="E14" s="12">
        <f>Input!BS14</f>
        <v>7</v>
      </c>
      <c r="F14" s="12">
        <f>Input!BT14</f>
        <v>17</v>
      </c>
      <c r="G14" s="9">
        <f t="shared" si="0"/>
        <v>2</v>
      </c>
      <c r="H14" s="9">
        <f t="shared" si="1"/>
        <v>0</v>
      </c>
      <c r="I14" s="9">
        <f t="shared" si="2"/>
        <v>19.961259190555005</v>
      </c>
      <c r="J14" s="9">
        <f t="shared" si="3"/>
        <v>1.5008503164534331E-3</v>
      </c>
      <c r="K14" s="9">
        <f t="shared" si="4"/>
        <v>5.4050251215102971</v>
      </c>
      <c r="L14" s="21">
        <f t="shared" si="5"/>
        <v>2.5439448630132424</v>
      </c>
      <c r="M14" s="9">
        <f t="shared" si="6"/>
        <v>16.737693686510166</v>
      </c>
      <c r="N14" s="7">
        <f t="shared" si="7"/>
        <v>6.8804602096626963E-2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Input!BQ15</f>
        <v>2</v>
      </c>
      <c r="D15" s="12">
        <f>Input!BR15</f>
        <v>24</v>
      </c>
      <c r="E15" s="12">
        <f>Input!BS15</f>
        <v>5</v>
      </c>
      <c r="F15" s="12">
        <f>Input!BT15</f>
        <v>21</v>
      </c>
      <c r="G15" s="9">
        <f t="shared" si="0"/>
        <v>2</v>
      </c>
      <c r="H15" s="9">
        <f t="shared" si="1"/>
        <v>0</v>
      </c>
      <c r="I15" s="9">
        <f t="shared" si="2"/>
        <v>24.429234778846997</v>
      </c>
      <c r="J15" s="9">
        <f t="shared" si="3"/>
        <v>0.18424249537183024</v>
      </c>
      <c r="K15" s="9">
        <f t="shared" si="4"/>
        <v>5</v>
      </c>
      <c r="L15" s="21">
        <f t="shared" si="5"/>
        <v>0</v>
      </c>
      <c r="M15" s="9">
        <f t="shared" si="6"/>
        <v>21.1343357470912</v>
      </c>
      <c r="N15" s="7">
        <f t="shared" si="7"/>
        <v>1.8046092946550758E-2</v>
      </c>
      <c r="O15" s="32" t="s">
        <v>16</v>
      </c>
      <c r="P15" s="10">
        <f>P14*P12</f>
        <v>0.62172088271038517</v>
      </c>
      <c r="Q15" s="32"/>
      <c r="R15" s="10">
        <f>R14*R12</f>
        <v>0.46548871596695451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Input!BQ16</f>
        <v>2</v>
      </c>
      <c r="D16" s="12">
        <f>Input!BR16</f>
        <v>29</v>
      </c>
      <c r="E16" s="12">
        <f>Input!BS16</f>
        <v>5</v>
      </c>
      <c r="F16" s="12">
        <f>Input!BT16</f>
        <v>26</v>
      </c>
      <c r="G16" s="9">
        <f t="shared" si="0"/>
        <v>2</v>
      </c>
      <c r="H16" s="9">
        <f t="shared" si="1"/>
        <v>0</v>
      </c>
      <c r="I16" s="9">
        <f t="shared" si="2"/>
        <v>28.795787973775592</v>
      </c>
      <c r="J16" s="9">
        <f t="shared" si="3"/>
        <v>4.1702551654678136E-2</v>
      </c>
      <c r="K16" s="9">
        <f t="shared" si="4"/>
        <v>5</v>
      </c>
      <c r="L16" s="21">
        <f t="shared" si="5"/>
        <v>0</v>
      </c>
      <c r="M16" s="9">
        <f t="shared" si="6"/>
        <v>25.977523487374942</v>
      </c>
      <c r="N16" s="7">
        <f t="shared" si="7"/>
        <v>5.0519361978439712E-4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1200-000000000000}"/>
    <hyperlink ref="M3" r:id="rId2" display="=@na()" xr:uid="{00000000-0004-0000-1200-000001000000}"/>
    <hyperlink ref="M4:M16" r:id="rId3" display="=@na()" xr:uid="{00000000-0004-0000-1200-000002000000}"/>
  </hyperlinks>
  <pageMargins left="0.7" right="0.7" top="0.75" bottom="0.75" header="0.3" footer="0.3"/>
  <drawing r:id="rId4"/>
  <legacy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Input!BU2</f>
        <v>Kk1b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Input!BU3</f>
        <v>28</v>
      </c>
      <c r="D3" s="12">
        <f>Input!BV3</f>
        <v>2</v>
      </c>
      <c r="E3" s="12" t="e">
        <f>Input!BW3</f>
        <v>#N/A</v>
      </c>
      <c r="F3" s="12" t="e">
        <f>Input!BX3</f>
        <v>#N/A</v>
      </c>
      <c r="G3" s="9">
        <f t="shared" ref="G3:G16" si="0">MIN(MAX(MinGrasNT,AgrasNT+BgrasNT*10000*((A3+CgrasNT)^-DgrasNT+(B3+CgrasNT)^-DgrasNT)),40)</f>
        <v>27.646799860350782</v>
      </c>
      <c r="H3" s="9">
        <f t="shared" ref="H3:H16" si="1">(G3-C3)^2</f>
        <v>0.12475033864822689</v>
      </c>
      <c r="I3" s="9">
        <f t="shared" ref="I3:I16" si="2">MAX(MIN(MinGras+Agras*(1-(1/(1+(Bgras*(B3-Cgras))^Dgras))),40),0)</f>
        <v>1.8728034170555834</v>
      </c>
      <c r="J3" s="9">
        <f t="shared" ref="J3:J16" si="3">(I3-D3)^2</f>
        <v>1.6178970712735854E-2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1.1589013661723744</v>
      </c>
      <c r="N3" s="7" t="e">
        <f t="shared" ref="N3:N16" si="7">(M3-F3)^2</f>
        <v>#N/A</v>
      </c>
      <c r="O3" s="32" t="s">
        <v>19</v>
      </c>
      <c r="P3" s="25">
        <v>-16.744993039309172</v>
      </c>
      <c r="Q3" s="32" t="s">
        <v>7</v>
      </c>
      <c r="R3" s="26">
        <v>6.0879645642135946E-3</v>
      </c>
      <c r="S3" s="34" t="s">
        <v>24</v>
      </c>
      <c r="T3" s="27">
        <v>-4.9552412642694534</v>
      </c>
      <c r="U3" s="34" t="s">
        <v>29</v>
      </c>
      <c r="V3" s="56">
        <v>5.867167260074458E-3</v>
      </c>
    </row>
    <row r="4" spans="1:22" x14ac:dyDescent="0.25">
      <c r="A4" s="11">
        <v>10</v>
      </c>
      <c r="B4" s="11">
        <v>70</v>
      </c>
      <c r="C4" s="12">
        <f>Input!BU4</f>
        <v>23</v>
      </c>
      <c r="D4" s="12">
        <f>Input!BV4</f>
        <v>2</v>
      </c>
      <c r="E4" s="12" t="e">
        <f>Input!BW4</f>
        <v>#N/A</v>
      </c>
      <c r="F4" s="12" t="e">
        <f>Input!BX4</f>
        <v>#N/A</v>
      </c>
      <c r="G4" s="9">
        <f t="shared" si="0"/>
        <v>22.905079122634696</v>
      </c>
      <c r="H4" s="9">
        <f t="shared" si="1"/>
        <v>9.0099729597990959E-3</v>
      </c>
      <c r="I4" s="9">
        <f t="shared" si="2"/>
        <v>1.8728034170555834</v>
      </c>
      <c r="J4" s="9">
        <f t="shared" si="3"/>
        <v>1.6178970712735854E-2</v>
      </c>
      <c r="K4" s="9">
        <f t="shared" si="4"/>
        <v>40.031105131398569</v>
      </c>
      <c r="L4" s="9" t="e">
        <f t="shared" si="5"/>
        <v>#N/A</v>
      </c>
      <c r="M4" s="9">
        <f t="shared" si="6"/>
        <v>1.1589013661723744</v>
      </c>
      <c r="N4" s="7" t="e">
        <f t="shared" si="7"/>
        <v>#N/A</v>
      </c>
      <c r="O4" s="32" t="s">
        <v>20</v>
      </c>
      <c r="P4" s="25">
        <v>4026.2762201280466</v>
      </c>
      <c r="Q4" s="32" t="s">
        <v>8</v>
      </c>
      <c r="R4" s="25">
        <v>1.5070601612814314E-2</v>
      </c>
      <c r="S4" s="34" t="s">
        <v>25</v>
      </c>
      <c r="T4" s="27">
        <v>2001.9249205503479</v>
      </c>
      <c r="U4" s="34" t="s">
        <v>30</v>
      </c>
      <c r="V4" s="57">
        <v>6.8471582129740803E-4</v>
      </c>
    </row>
    <row r="5" spans="1:22" x14ac:dyDescent="0.25">
      <c r="A5" s="11">
        <v>15</v>
      </c>
      <c r="B5" s="11">
        <v>70</v>
      </c>
      <c r="C5" s="12">
        <f>Input!BU5</f>
        <v>19</v>
      </c>
      <c r="D5" s="12">
        <f>Input!BV5</f>
        <v>2</v>
      </c>
      <c r="E5" s="12" t="e">
        <f>Input!BW5</f>
        <v>#N/A</v>
      </c>
      <c r="F5" s="12" t="e">
        <f>Input!BX5</f>
        <v>#N/A</v>
      </c>
      <c r="G5" s="9">
        <f t="shared" si="0"/>
        <v>18.960454188071076</v>
      </c>
      <c r="H5" s="9">
        <f t="shared" si="1"/>
        <v>1.5638712411178656E-3</v>
      </c>
      <c r="I5" s="9">
        <f t="shared" si="2"/>
        <v>1.8728034170555834</v>
      </c>
      <c r="J5" s="9">
        <f t="shared" si="3"/>
        <v>1.6178970712735854E-2</v>
      </c>
      <c r="K5" s="9">
        <f t="shared" si="4"/>
        <v>33.801729687012156</v>
      </c>
      <c r="L5" s="9" t="e">
        <f t="shared" si="5"/>
        <v>#N/A</v>
      </c>
      <c r="M5" s="9">
        <f t="shared" si="6"/>
        <v>1.1589013661723744</v>
      </c>
      <c r="N5" s="7" t="e">
        <f t="shared" si="7"/>
        <v>#N/A</v>
      </c>
      <c r="O5" s="32" t="s">
        <v>21</v>
      </c>
      <c r="P5" s="25">
        <v>98.783293088889991</v>
      </c>
      <c r="Q5" s="32" t="s">
        <v>9</v>
      </c>
      <c r="R5" s="64">
        <v>5.1088004907151472</v>
      </c>
      <c r="S5" s="34" t="s">
        <v>26</v>
      </c>
      <c r="T5" s="27">
        <v>70.887136794579419</v>
      </c>
      <c r="U5" s="34" t="s">
        <v>27</v>
      </c>
      <c r="V5" s="65">
        <v>5.3997881139682979</v>
      </c>
    </row>
    <row r="6" spans="1:22" x14ac:dyDescent="0.25">
      <c r="A6" s="11">
        <v>25</v>
      </c>
      <c r="B6" s="11">
        <v>75</v>
      </c>
      <c r="C6" s="12">
        <f>Input!BU6</f>
        <v>12</v>
      </c>
      <c r="D6" s="12">
        <f>Input!BV6</f>
        <v>2</v>
      </c>
      <c r="E6" s="12" t="e">
        <f>Input!BW6</f>
        <v>#N/A</v>
      </c>
      <c r="F6" s="12" t="e">
        <f>Input!BX6</f>
        <v>#N/A</v>
      </c>
      <c r="G6" s="9">
        <f t="shared" si="0"/>
        <v>12.154903093856937</v>
      </c>
      <c r="H6" s="9">
        <f t="shared" si="1"/>
        <v>2.3994968486451142E-2</v>
      </c>
      <c r="I6" s="9">
        <f t="shared" si="2"/>
        <v>2.0298950237364934</v>
      </c>
      <c r="J6" s="9">
        <f t="shared" si="3"/>
        <v>8.9371244420550632E-4</v>
      </c>
      <c r="K6" s="9">
        <f t="shared" si="4"/>
        <v>24.19970400932586</v>
      </c>
      <c r="L6" s="9" t="e">
        <f t="shared" si="5"/>
        <v>#N/A</v>
      </c>
      <c r="M6" s="9">
        <f t="shared" si="6"/>
        <v>1.258646184923337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29.951981796202489</v>
      </c>
      <c r="S6" s="34" t="s">
        <v>113</v>
      </c>
      <c r="T6" s="24">
        <v>3</v>
      </c>
      <c r="U6" s="34" t="s">
        <v>28</v>
      </c>
      <c r="V6" s="57">
        <v>27.533862327553624</v>
      </c>
    </row>
    <row r="7" spans="1:22" x14ac:dyDescent="0.25">
      <c r="A7" s="11">
        <v>10</v>
      </c>
      <c r="B7" s="11">
        <v>105</v>
      </c>
      <c r="C7" s="12">
        <f>Input!BU7</f>
        <v>19</v>
      </c>
      <c r="D7" s="12">
        <f>Input!BV7</f>
        <v>4</v>
      </c>
      <c r="E7" s="12">
        <f>Input!BW7</f>
        <v>36</v>
      </c>
      <c r="F7" s="12">
        <f>Input!BX7</f>
        <v>3</v>
      </c>
      <c r="G7" s="9">
        <f t="shared" si="0"/>
        <v>19.289130124043666</v>
      </c>
      <c r="H7" s="9">
        <f t="shared" si="1"/>
        <v>8.3596228629505748E-2</v>
      </c>
      <c r="I7" s="9">
        <f t="shared" si="2"/>
        <v>4.2565552375701392</v>
      </c>
      <c r="J7" s="9">
        <f t="shared" si="3"/>
        <v>6.5820589924670561E-2</v>
      </c>
      <c r="K7" s="9">
        <f t="shared" si="4"/>
        <v>36.551545343633464</v>
      </c>
      <c r="L7" s="9">
        <f t="shared" si="5"/>
        <v>0.30420226608375572</v>
      </c>
      <c r="M7" s="9">
        <f t="shared" si="6"/>
        <v>2.8111340397061992</v>
      </c>
      <c r="N7" s="7">
        <f t="shared" si="7"/>
        <v>3.5670350957699527E-2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1.4943837157547668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0.93532374728837153</v>
      </c>
    </row>
    <row r="8" spans="1:22" x14ac:dyDescent="0.25">
      <c r="A8" s="11">
        <v>15</v>
      </c>
      <c r="B8" s="11">
        <v>105</v>
      </c>
      <c r="C8" s="12">
        <f>Input!BU8</f>
        <v>15</v>
      </c>
      <c r="D8" s="12">
        <f>Input!BV8</f>
        <v>4</v>
      </c>
      <c r="E8" s="12">
        <f>Input!BW8</f>
        <v>31</v>
      </c>
      <c r="F8" s="12">
        <f>Input!BX8</f>
        <v>3</v>
      </c>
      <c r="G8" s="9">
        <f t="shared" si="0"/>
        <v>15.344505189480046</v>
      </c>
      <c r="H8" s="9">
        <f t="shared" si="1"/>
        <v>0.11868382557868221</v>
      </c>
      <c r="I8" s="9">
        <f t="shared" si="2"/>
        <v>4.2565552375701392</v>
      </c>
      <c r="J8" s="9">
        <f t="shared" si="3"/>
        <v>6.5820589924670561E-2</v>
      </c>
      <c r="K8" s="9">
        <f t="shared" si="4"/>
        <v>30.322169899247051</v>
      </c>
      <c r="L8" s="9">
        <f t="shared" si="5"/>
        <v>0.45945364548675333</v>
      </c>
      <c r="M8" s="9">
        <f t="shared" si="6"/>
        <v>2.8111340397061992</v>
      </c>
      <c r="N8" s="7">
        <f t="shared" si="7"/>
        <v>3.5670350957699527E-2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Input!BU9</f>
        <v>12</v>
      </c>
      <c r="D9" s="12">
        <f>Input!BV9</f>
        <v>4</v>
      </c>
      <c r="E9" s="12">
        <f>Input!BW9</f>
        <v>27</v>
      </c>
      <c r="F9" s="12">
        <f>Input!BX9</f>
        <v>3</v>
      </c>
      <c r="G9" s="9">
        <f t="shared" si="0"/>
        <v>12.036282036068251</v>
      </c>
      <c r="H9" s="9">
        <f t="shared" si="1"/>
        <v>1.3163861412578326E-3</v>
      </c>
      <c r="I9" s="9">
        <f t="shared" si="2"/>
        <v>4.2565552375701392</v>
      </c>
      <c r="J9" s="9">
        <f t="shared" si="3"/>
        <v>6.5820589924670561E-2</v>
      </c>
      <c r="K9" s="9">
        <f t="shared" si="4"/>
        <v>25.38882664032646</v>
      </c>
      <c r="L9" s="9">
        <f t="shared" si="5"/>
        <v>2.5958795949217217</v>
      </c>
      <c r="M9" s="9">
        <f t="shared" si="6"/>
        <v>2.8111340397061992</v>
      </c>
      <c r="N9" s="7">
        <f t="shared" si="7"/>
        <v>3.5670350957699527E-2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8.8571428571428577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Input!BU10</f>
        <v>7</v>
      </c>
      <c r="D10" s="12">
        <f>Input!BV10</f>
        <v>5</v>
      </c>
      <c r="E10" s="12">
        <f>Input!BW10</f>
        <v>19</v>
      </c>
      <c r="F10" s="12">
        <f>Input!BX10</f>
        <v>3</v>
      </c>
      <c r="G10" s="9">
        <f t="shared" si="0"/>
        <v>6.5296111023639831</v>
      </c>
      <c r="H10" s="9">
        <f t="shared" si="1"/>
        <v>0.22126571501922718</v>
      </c>
      <c r="I10" s="9">
        <f t="shared" si="2"/>
        <v>4.913111536548505</v>
      </c>
      <c r="J10" s="9">
        <f t="shared" si="3"/>
        <v>7.5496050809617885E-3</v>
      </c>
      <c r="K10" s="9">
        <f t="shared" si="4"/>
        <v>17.92292704223841</v>
      </c>
      <c r="L10" s="9">
        <f t="shared" si="5"/>
        <v>1.1600861563413005</v>
      </c>
      <c r="M10" s="9">
        <f t="shared" si="6"/>
        <v>3.3007836043785215</v>
      </c>
      <c r="N10" s="7">
        <f t="shared" si="7"/>
        <v>9.0470776662934918E-2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Input!BU11</f>
        <v>2</v>
      </c>
      <c r="D11" s="12">
        <f>Input!BV11</f>
        <v>5</v>
      </c>
      <c r="E11" s="12">
        <f>Input!BW11</f>
        <v>9</v>
      </c>
      <c r="F11" s="12">
        <f>Input!BX11</f>
        <v>3</v>
      </c>
      <c r="G11" s="9">
        <f t="shared" si="0"/>
        <v>2</v>
      </c>
      <c r="H11" s="9">
        <f t="shared" si="1"/>
        <v>0</v>
      </c>
      <c r="I11" s="9">
        <f t="shared" si="2"/>
        <v>4.913111536548505</v>
      </c>
      <c r="J11" s="9">
        <f t="shared" si="3"/>
        <v>7.5496050809617885E-3</v>
      </c>
      <c r="K11" s="9">
        <f t="shared" si="4"/>
        <v>9.7591815919597611</v>
      </c>
      <c r="L11" s="9">
        <f t="shared" si="5"/>
        <v>0.57635668957055719</v>
      </c>
      <c r="M11" s="9">
        <f t="shared" si="6"/>
        <v>3.3007836043785215</v>
      </c>
      <c r="N11" s="7">
        <f t="shared" si="7"/>
        <v>9.0470776662934918E-2</v>
      </c>
      <c r="O11" s="32" t="s">
        <v>14</v>
      </c>
      <c r="P11" s="10">
        <f>SUMIF(SQRgrasNat,"&lt;&gt;#N/A")</f>
        <v>0.87770660443126203</v>
      </c>
      <c r="Q11" s="32"/>
      <c r="R11" s="10">
        <f>SUMIF(SQRgraDrg,"&lt;&gt;#N/A")</f>
        <v>0.6298679397721465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Input!BU12</f>
        <v>7</v>
      </c>
      <c r="D12" s="12">
        <f>Input!BV12</f>
        <v>11</v>
      </c>
      <c r="E12" s="12">
        <f>Input!BW12</f>
        <v>18</v>
      </c>
      <c r="F12" s="12">
        <f>Input!BX12</f>
        <v>8</v>
      </c>
      <c r="G12" s="9">
        <f t="shared" si="0"/>
        <v>7.4406923550122563</v>
      </c>
      <c r="H12" s="9">
        <f t="shared" si="1"/>
        <v>0.19420975176624858</v>
      </c>
      <c r="I12" s="9">
        <f t="shared" si="2"/>
        <v>10.672132511805346</v>
      </c>
      <c r="J12" s="9">
        <f t="shared" si="3"/>
        <v>0.10749708981507154</v>
      </c>
      <c r="K12" s="9">
        <f t="shared" si="4"/>
        <v>19.886630019374358</v>
      </c>
      <c r="L12" s="9">
        <f t="shared" si="5"/>
        <v>3.559372830004492</v>
      </c>
      <c r="M12" s="9">
        <f t="shared" si="6"/>
        <v>8.0075012436759607</v>
      </c>
      <c r="N12" s="7">
        <f t="shared" si="7"/>
        <v>5.6268656686140731E-5</v>
      </c>
      <c r="O12" s="32" t="s">
        <v>13</v>
      </c>
      <c r="P12" s="10">
        <f>SQRT(P11/P10)</f>
        <v>0.28247390940359624</v>
      </c>
      <c r="Q12" s="32" t="s">
        <v>126</v>
      </c>
      <c r="R12" s="10">
        <f>SQRT(R11/R10)</f>
        <v>0.23929212648448728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Input!BU13</f>
        <v>3</v>
      </c>
      <c r="D13" s="12">
        <f>Input!BV13</f>
        <v>13</v>
      </c>
      <c r="E13" s="12">
        <f>Input!BW13</f>
        <v>12</v>
      </c>
      <c r="F13" s="12">
        <f>Input!BX13</f>
        <v>10</v>
      </c>
      <c r="G13" s="9">
        <f t="shared" si="0"/>
        <v>2.6848563090259532</v>
      </c>
      <c r="H13" s="9">
        <f t="shared" si="1"/>
        <v>9.9315545960745516E-2</v>
      </c>
      <c r="I13" s="9">
        <f t="shared" si="2"/>
        <v>13.053957401502259</v>
      </c>
      <c r="J13" s="9">
        <f t="shared" si="3"/>
        <v>2.9114011768760326E-3</v>
      </c>
      <c r="K13" s="9">
        <f t="shared" si="4"/>
        <v>13.764644374707011</v>
      </c>
      <c r="L13" s="9">
        <f t="shared" si="5"/>
        <v>3.1139697691850974</v>
      </c>
      <c r="M13" s="9">
        <f t="shared" si="6"/>
        <v>10.133542605109856</v>
      </c>
      <c r="N13" s="7">
        <f t="shared" si="7"/>
        <v>1.783362737952689E-2</v>
      </c>
      <c r="O13" s="32" t="s">
        <v>15</v>
      </c>
      <c r="P13" s="13">
        <f t="array" ref="P13">1-P11/(SUMIF(wrnGrasNat,"&lt;&gt;#N/A")-P9)^2</f>
        <v>0.99995651536076158</v>
      </c>
      <c r="Q13" s="32"/>
      <c r="R13" s="13">
        <f t="array" ref="R13">1-R11/(SUMIF(wrnGrasDroog,"&lt;&gt;#N/A")-R9)^2</f>
        <v>0.99995249104260109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Input!BU14</f>
        <v>2</v>
      </c>
      <c r="D14" s="12">
        <f>Input!BV14</f>
        <v>18</v>
      </c>
      <c r="E14" s="12">
        <f>Input!BW14</f>
        <v>7</v>
      </c>
      <c r="F14" s="12">
        <f>Input!BX14</f>
        <v>15</v>
      </c>
      <c r="G14" s="9">
        <f t="shared" si="0"/>
        <v>2</v>
      </c>
      <c r="H14" s="9">
        <f t="shared" si="1"/>
        <v>0</v>
      </c>
      <c r="I14" s="9">
        <f t="shared" si="2"/>
        <v>17.777959392662375</v>
      </c>
      <c r="J14" s="9">
        <f t="shared" si="3"/>
        <v>4.9302031306861512E-2</v>
      </c>
      <c r="K14" s="9">
        <f t="shared" si="4"/>
        <v>5.4050251215102971</v>
      </c>
      <c r="L14" s="9">
        <f t="shared" si="5"/>
        <v>2.5439448630132424</v>
      </c>
      <c r="M14" s="9">
        <f t="shared" si="6"/>
        <v>14.606027820633383</v>
      </c>
      <c r="N14" s="7">
        <f t="shared" si="7"/>
        <v>0.15521407811488208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Input!BU15</f>
        <v>2</v>
      </c>
      <c r="D15" s="12">
        <f>Input!BV15</f>
        <v>23</v>
      </c>
      <c r="E15" s="12">
        <f>Input!BW15</f>
        <v>5</v>
      </c>
      <c r="F15" s="12">
        <f>Input!BX15</f>
        <v>20</v>
      </c>
      <c r="G15" s="9">
        <f t="shared" si="0"/>
        <v>2</v>
      </c>
      <c r="H15" s="9">
        <f t="shared" si="1"/>
        <v>0</v>
      </c>
      <c r="I15" s="9">
        <f t="shared" si="2"/>
        <v>23.422883474634222</v>
      </c>
      <c r="J15" s="9">
        <f t="shared" si="3"/>
        <v>0.17883043311871291</v>
      </c>
      <c r="K15" s="9">
        <f t="shared" si="4"/>
        <v>5</v>
      </c>
      <c r="L15" s="9">
        <f t="shared" si="5"/>
        <v>0</v>
      </c>
      <c r="M15" s="9">
        <f t="shared" si="6"/>
        <v>20.302930148845824</v>
      </c>
      <c r="N15" s="7">
        <f t="shared" si="7"/>
        <v>9.1766675079753376E-2</v>
      </c>
      <c r="O15" s="32" t="s">
        <v>16</v>
      </c>
      <c r="P15" s="10">
        <f>P14*P12</f>
        <v>0.62172088271038517</v>
      </c>
      <c r="Q15" s="32"/>
      <c r="R15" s="10">
        <f>R14*R12</f>
        <v>0.52667841931912784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Input!BU16</f>
        <v>2</v>
      </c>
      <c r="D16" s="12">
        <f>Input!BV16</f>
        <v>29</v>
      </c>
      <c r="E16" s="12">
        <f>Input!BW16</f>
        <v>5</v>
      </c>
      <c r="F16" s="12">
        <f>Input!BX16</f>
        <v>26</v>
      </c>
      <c r="G16" s="9">
        <f t="shared" si="0"/>
        <v>2</v>
      </c>
      <c r="H16" s="9">
        <f t="shared" si="1"/>
        <v>0</v>
      </c>
      <c r="I16" s="9">
        <f t="shared" si="2"/>
        <v>28.828724257887242</v>
      </c>
      <c r="J16" s="9">
        <f t="shared" si="3"/>
        <v>2.933537983627613E-2</v>
      </c>
      <c r="K16" s="9">
        <f t="shared" si="4"/>
        <v>5</v>
      </c>
      <c r="L16" s="9">
        <f t="shared" si="5"/>
        <v>0</v>
      </c>
      <c r="M16" s="9">
        <f t="shared" si="6"/>
        <v>25.914949331301372</v>
      </c>
      <c r="N16" s="7">
        <f t="shared" si="7"/>
        <v>7.2336162460837593E-3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7" tint="-0.249977111117893"/>
  </sheetPr>
  <dimension ref="A1:V16"/>
  <sheetViews>
    <sheetView workbookViewId="0">
      <selection activeCell="D15" sqref="D1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Input!BY2</f>
        <v>Kz2a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Input!BY3</f>
        <v>24</v>
      </c>
      <c r="D3" s="12">
        <f>Input!BZ3</f>
        <v>0</v>
      </c>
      <c r="E3" s="12" t="e">
        <f>Input!CA3</f>
        <v>#N/A</v>
      </c>
      <c r="F3" s="12" t="e">
        <f>Input!CB3</f>
        <v>#N/A</v>
      </c>
      <c r="G3" s="9">
        <f t="shared" ref="G3:G16" si="0">MIN(MAX(MinGrasNT,AgrasNT+BgrasNT*10000*((A3+CgrasNT)^-DgrasNT+(B3+CgrasNT)^-DgrasNT)),40)</f>
        <v>23.653739266532359</v>
      </c>
      <c r="H3" s="9">
        <f t="shared" ref="H3:H16" si="1">(G3-C3)^2</f>
        <v>0.11989649554154892</v>
      </c>
      <c r="I3" s="9">
        <f t="shared" ref="I3:I16" si="2">MAX(MIN(MinGras+Agras*(1-(1/(1+(Bgras*(B3-Cgras))^Dgras))),40),0)</f>
        <v>0.21298586910006437</v>
      </c>
      <c r="J3" s="9">
        <f t="shared" ref="J3:J16" si="3">(I3-D3)^2</f>
        <v>4.5362980436309756E-2</v>
      </c>
      <c r="K3" s="9">
        <f t="shared" ref="K3:K16" si="4">MIN(MAX(MinBouwNT,AbouwNT+BbouwNT*10000*((A3+CbouwNT)^-DbouwNT+(B3+CbouwNT)^-DbouwNT)),45)</f>
        <v>41.022780585256946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0.33171248227508793</v>
      </c>
      <c r="N3" s="7" t="e">
        <f t="shared" ref="N3:N16" si="7">(M3-F3)^2</f>
        <v>#N/A</v>
      </c>
      <c r="O3" s="32" t="s">
        <v>19</v>
      </c>
      <c r="P3" s="25">
        <v>-19.479713552940293</v>
      </c>
      <c r="Q3" s="32" t="s">
        <v>7</v>
      </c>
      <c r="R3" s="26">
        <v>6.0250952258153389E-3</v>
      </c>
      <c r="S3" s="34" t="s">
        <v>24</v>
      </c>
      <c r="T3" s="27">
        <v>-28.232978972037934</v>
      </c>
      <c r="U3" s="34" t="s">
        <v>29</v>
      </c>
      <c r="V3" s="56">
        <v>6.0950449899672835E-3</v>
      </c>
    </row>
    <row r="4" spans="1:22" x14ac:dyDescent="0.25">
      <c r="A4" s="11">
        <v>10</v>
      </c>
      <c r="B4" s="11">
        <v>70</v>
      </c>
      <c r="C4" s="12">
        <f>Input!BY4</f>
        <v>19</v>
      </c>
      <c r="D4" s="12">
        <f>Input!BZ4</f>
        <v>0</v>
      </c>
      <c r="E4" s="12" t="e">
        <f>Input!CA4</f>
        <v>#N/A</v>
      </c>
      <c r="F4" s="12" t="e">
        <f>Input!CB4</f>
        <v>#N/A</v>
      </c>
      <c r="G4" s="9">
        <f t="shared" si="0"/>
        <v>18.864530971853764</v>
      </c>
      <c r="H4" s="9">
        <f t="shared" si="1"/>
        <v>1.8351857586885699E-2</v>
      </c>
      <c r="I4" s="9">
        <f t="shared" si="2"/>
        <v>0.21298586910006437</v>
      </c>
      <c r="J4" s="9">
        <f t="shared" si="3"/>
        <v>4.5362980436309756E-2</v>
      </c>
      <c r="K4" s="9">
        <f t="shared" si="4"/>
        <v>35.861993193346457</v>
      </c>
      <c r="L4" s="9" t="e">
        <f t="shared" si="5"/>
        <v>#N/A</v>
      </c>
      <c r="M4" s="9">
        <f t="shared" si="6"/>
        <v>0.33171248227508793</v>
      </c>
      <c r="N4" s="7" t="e">
        <f t="shared" si="7"/>
        <v>#N/A</v>
      </c>
      <c r="O4" s="32" t="s">
        <v>20</v>
      </c>
      <c r="P4" s="25">
        <v>3554.6792221341052</v>
      </c>
      <c r="Q4" s="32" t="s">
        <v>8</v>
      </c>
      <c r="R4" s="25">
        <v>1.5075927913931806E-2</v>
      </c>
      <c r="S4" s="34" t="s">
        <v>25</v>
      </c>
      <c r="T4" s="27">
        <v>15003.778277268982</v>
      </c>
      <c r="U4" s="34" t="s">
        <v>30</v>
      </c>
      <c r="V4" s="57">
        <v>6.8472917709167858E-4</v>
      </c>
    </row>
    <row r="5" spans="1:22" x14ac:dyDescent="0.25">
      <c r="A5" s="11">
        <v>15</v>
      </c>
      <c r="B5" s="11">
        <v>70</v>
      </c>
      <c r="C5" s="12">
        <f>Input!BY5</f>
        <v>15</v>
      </c>
      <c r="D5" s="12">
        <f>Input!BZ5</f>
        <v>0</v>
      </c>
      <c r="E5" s="12" t="e">
        <f>Input!CA5</f>
        <v>#N/A</v>
      </c>
      <c r="F5" s="12" t="e">
        <f>Input!CB5</f>
        <v>#N/A</v>
      </c>
      <c r="G5" s="9">
        <f t="shared" si="0"/>
        <v>14.90484414630151</v>
      </c>
      <c r="H5" s="9">
        <f t="shared" si="1"/>
        <v>9.0546364930883909E-3</v>
      </c>
      <c r="I5" s="9">
        <f t="shared" si="2"/>
        <v>0.21298586910006437</v>
      </c>
      <c r="J5" s="9">
        <f t="shared" si="3"/>
        <v>4.5362980436309756E-2</v>
      </c>
      <c r="K5" s="9">
        <f t="shared" si="4"/>
        <v>31.357851093754896</v>
      </c>
      <c r="L5" s="9" t="e">
        <f t="shared" si="5"/>
        <v>#N/A</v>
      </c>
      <c r="M5" s="9">
        <f t="shared" si="6"/>
        <v>0.33171248227508793</v>
      </c>
      <c r="N5" s="7" t="e">
        <f t="shared" si="7"/>
        <v>#N/A</v>
      </c>
      <c r="O5" s="32" t="s">
        <v>21</v>
      </c>
      <c r="P5" s="25">
        <v>95.271146920554045</v>
      </c>
      <c r="Q5" s="32" t="s">
        <v>9</v>
      </c>
      <c r="R5" s="64">
        <v>8.2816064610771285</v>
      </c>
      <c r="S5" s="34" t="s">
        <v>26</v>
      </c>
      <c r="T5" s="27">
        <v>137.0447288815958</v>
      </c>
      <c r="U5" s="34" t="s">
        <v>27</v>
      </c>
      <c r="V5" s="65">
        <v>8.1903123330069096</v>
      </c>
    </row>
    <row r="6" spans="1:22" x14ac:dyDescent="0.25">
      <c r="A6" s="11">
        <v>25</v>
      </c>
      <c r="B6" s="11">
        <v>75</v>
      </c>
      <c r="C6" s="12">
        <f>Input!BY6</f>
        <v>8</v>
      </c>
      <c r="D6" s="12">
        <f>Input!BZ6</f>
        <v>0</v>
      </c>
      <c r="E6" s="12" t="e">
        <f>Input!CA6</f>
        <v>#N/A</v>
      </c>
      <c r="F6" s="12" t="e">
        <f>Input!CB6</f>
        <v>#N/A</v>
      </c>
      <c r="G6" s="9">
        <f t="shared" si="0"/>
        <v>8.1532717533482</v>
      </c>
      <c r="H6" s="9">
        <f t="shared" si="1"/>
        <v>2.349223037443145E-2</v>
      </c>
      <c r="I6" s="9">
        <f t="shared" si="2"/>
        <v>0.22719508831300528</v>
      </c>
      <c r="J6" s="9">
        <f t="shared" si="3"/>
        <v>5.1617608153554269E-2</v>
      </c>
      <c r="K6" s="9">
        <f t="shared" si="4"/>
        <v>22.764989656004985</v>
      </c>
      <c r="L6" s="9" t="e">
        <f t="shared" si="5"/>
        <v>#N/A</v>
      </c>
      <c r="M6" s="9">
        <f t="shared" si="6"/>
        <v>0.3489617689595067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23.570883947836183</v>
      </c>
      <c r="S6" s="34" t="s">
        <v>113</v>
      </c>
      <c r="T6" s="24">
        <v>3</v>
      </c>
      <c r="U6" s="34" t="s">
        <v>28</v>
      </c>
      <c r="V6" s="57">
        <v>24.386462688535087</v>
      </c>
    </row>
    <row r="7" spans="1:22" x14ac:dyDescent="0.25">
      <c r="A7" s="11">
        <v>10</v>
      </c>
      <c r="B7" s="11">
        <v>105</v>
      </c>
      <c r="C7" s="12">
        <f>Input!BY7</f>
        <v>15</v>
      </c>
      <c r="D7" s="12">
        <f>Input!BZ7</f>
        <v>1</v>
      </c>
      <c r="E7" s="12">
        <f>Input!CA7</f>
        <v>30</v>
      </c>
      <c r="F7" s="12">
        <f>Input!CB7</f>
        <v>1</v>
      </c>
      <c r="G7" s="9">
        <f t="shared" si="0"/>
        <v>15.415605185612375</v>
      </c>
      <c r="H7" s="9">
        <f t="shared" si="1"/>
        <v>0.17272767030789632</v>
      </c>
      <c r="I7" s="9">
        <f t="shared" si="2"/>
        <v>0.71382278475922689</v>
      </c>
      <c r="J7" s="9">
        <f t="shared" si="3"/>
        <v>8.189739852296378E-2</v>
      </c>
      <c r="K7" s="9">
        <f t="shared" si="4"/>
        <v>29.53795263210742</v>
      </c>
      <c r="L7" s="9">
        <f t="shared" si="5"/>
        <v>0.21348777017646162</v>
      </c>
      <c r="M7" s="9">
        <f t="shared" si="6"/>
        <v>0.92341219111410433</v>
      </c>
      <c r="N7" s="7">
        <f t="shared" si="7"/>
        <v>5.8656924699424795E-3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0.19452842223427042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0.30896637454356124</v>
      </c>
    </row>
    <row r="8" spans="1:22" x14ac:dyDescent="0.25">
      <c r="A8" s="11">
        <v>15</v>
      </c>
      <c r="B8" s="11">
        <v>105</v>
      </c>
      <c r="C8" s="12">
        <f>Input!BY8</f>
        <v>11</v>
      </c>
      <c r="D8" s="12">
        <f>Input!BZ8</f>
        <v>1</v>
      </c>
      <c r="E8" s="12">
        <f>Input!CA8</f>
        <v>25</v>
      </c>
      <c r="F8" s="12">
        <f>Input!CB8</f>
        <v>1</v>
      </c>
      <c r="G8" s="9">
        <f t="shared" si="0"/>
        <v>11.455918360060117</v>
      </c>
      <c r="H8" s="9">
        <f t="shared" si="1"/>
        <v>0.20786155103990678</v>
      </c>
      <c r="I8" s="9">
        <f t="shared" si="2"/>
        <v>0.71382278475922689</v>
      </c>
      <c r="J8" s="9">
        <f t="shared" si="3"/>
        <v>8.189739852296378E-2</v>
      </c>
      <c r="K8" s="9">
        <f t="shared" si="4"/>
        <v>25.033810532515858</v>
      </c>
      <c r="L8" s="9">
        <f t="shared" si="5"/>
        <v>1.1431521090058891E-3</v>
      </c>
      <c r="M8" s="9">
        <f t="shared" si="6"/>
        <v>0.92341219111410433</v>
      </c>
      <c r="N8" s="7">
        <f t="shared" si="7"/>
        <v>5.8656924699424795E-3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Input!BY9</f>
        <v>8</v>
      </c>
      <c r="D9" s="12">
        <f>Input!BZ9</f>
        <v>1</v>
      </c>
      <c r="E9" s="12">
        <f>Input!CA9</f>
        <v>21</v>
      </c>
      <c r="F9" s="12">
        <f>Input!CB9</f>
        <v>1</v>
      </c>
      <c r="G9" s="9">
        <f t="shared" si="0"/>
        <v>8.1536581533044199</v>
      </c>
      <c r="H9" s="9">
        <f t="shared" si="1"/>
        <v>2.3610828076924606E-2</v>
      </c>
      <c r="I9" s="9">
        <f t="shared" si="2"/>
        <v>0.71382278475922689</v>
      </c>
      <c r="J9" s="9">
        <f t="shared" si="3"/>
        <v>8.189739852296378E-2</v>
      </c>
      <c r="K9" s="9">
        <f t="shared" si="4"/>
        <v>21.085112046782683</v>
      </c>
      <c r="L9" s="9">
        <f t="shared" si="5"/>
        <v>7.2440605075376431E-3</v>
      </c>
      <c r="M9" s="9">
        <f t="shared" si="6"/>
        <v>0.92341219111410433</v>
      </c>
      <c r="N9" s="7">
        <f t="shared" si="7"/>
        <v>5.8656924699424795E-3</v>
      </c>
      <c r="O9" s="32" t="s">
        <v>11</v>
      </c>
      <c r="P9" s="10">
        <f>AVERAGEIF(wrnGrasNat,"&lt;&gt;#N/A")</f>
        <v>7.7142857142857144</v>
      </c>
      <c r="Q9" s="32"/>
      <c r="R9" s="10">
        <f>AVERAGEIF(wrnGrasDroog,"&lt;&gt;#N/A")</f>
        <v>5.2142857142857144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Input!BY10</f>
        <v>3</v>
      </c>
      <c r="D10" s="12">
        <f>Input!BZ10</f>
        <v>1</v>
      </c>
      <c r="E10" s="12">
        <f>Input!CA10</f>
        <v>14</v>
      </c>
      <c r="F10" s="12">
        <f>Input!CB10</f>
        <v>1</v>
      </c>
      <c r="G10" s="9">
        <f t="shared" si="0"/>
        <v>2.7120814927525814</v>
      </c>
      <c r="H10" s="9">
        <f t="shared" si="1"/>
        <v>8.2897066815581857E-2</v>
      </c>
      <c r="I10" s="9">
        <f t="shared" si="2"/>
        <v>0.95010590209493384</v>
      </c>
      <c r="J10" s="9">
        <f t="shared" si="3"/>
        <v>2.4894210057603275E-3</v>
      </c>
      <c r="K10" s="9">
        <f t="shared" si="4"/>
        <v>13.906800956875216</v>
      </c>
      <c r="L10" s="9">
        <f t="shared" si="5"/>
        <v>8.6860616393753479E-3</v>
      </c>
      <c r="M10" s="9">
        <f t="shared" si="6"/>
        <v>1.1979858345664078</v>
      </c>
      <c r="N10" s="7">
        <f t="shared" si="7"/>
        <v>3.9198390688957009E-2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Input!BY11</f>
        <v>0</v>
      </c>
      <c r="D11" s="12">
        <f>Input!BZ11</f>
        <v>1</v>
      </c>
      <c r="E11" s="12">
        <f>Input!CA11</f>
        <v>5</v>
      </c>
      <c r="F11" s="12">
        <f>Input!CB11</f>
        <v>1</v>
      </c>
      <c r="G11" s="9">
        <f t="shared" si="0"/>
        <v>0</v>
      </c>
      <c r="H11" s="9">
        <f t="shared" si="1"/>
        <v>0</v>
      </c>
      <c r="I11" s="9">
        <f t="shared" si="2"/>
        <v>0.95010590209493384</v>
      </c>
      <c r="J11" s="9">
        <f t="shared" si="3"/>
        <v>2.4894210057603275E-3</v>
      </c>
      <c r="K11" s="9">
        <f t="shared" si="4"/>
        <v>4.6460812150194073</v>
      </c>
      <c r="L11" s="9">
        <f t="shared" si="5"/>
        <v>0.125258506362139</v>
      </c>
      <c r="M11" s="9">
        <f t="shared" si="6"/>
        <v>1.1979858345664078</v>
      </c>
      <c r="N11" s="7">
        <f t="shared" si="7"/>
        <v>3.9198390688957009E-2</v>
      </c>
      <c r="O11" s="32" t="s">
        <v>14</v>
      </c>
      <c r="P11" s="10">
        <f>SUMIF(SQRgrasNat,"&lt;&gt;#N/A")</f>
        <v>1.758952020766414</v>
      </c>
      <c r="Q11" s="32"/>
      <c r="R11" s="10">
        <f>SUMIF(SQRgraDrg,"&lt;&gt;#N/A")</f>
        <v>0.77475294328985633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Input!BY12</f>
        <v>4</v>
      </c>
      <c r="D12" s="12">
        <f>Input!BZ12</f>
        <v>5</v>
      </c>
      <c r="E12" s="12">
        <f>Input!CA12</f>
        <v>13</v>
      </c>
      <c r="F12" s="12">
        <f>Input!CB12</f>
        <v>6</v>
      </c>
      <c r="G12" s="9">
        <f t="shared" si="0"/>
        <v>3.6821011410367284</v>
      </c>
      <c r="H12" s="9">
        <f t="shared" si="1"/>
        <v>0.10105968453015007</v>
      </c>
      <c r="I12" s="9">
        <f t="shared" si="2"/>
        <v>4.8190014283180425</v>
      </c>
      <c r="J12" s="9">
        <f t="shared" si="3"/>
        <v>3.276048295090872E-2</v>
      </c>
      <c r="K12" s="9">
        <f t="shared" si="4"/>
        <v>14.084001921350506</v>
      </c>
      <c r="L12" s="9">
        <f t="shared" si="5"/>
        <v>1.1750601654915884</v>
      </c>
      <c r="M12" s="9">
        <f t="shared" si="6"/>
        <v>5.5344674083416026</v>
      </c>
      <c r="N12" s="7">
        <f t="shared" si="7"/>
        <v>0.21672059389618423</v>
      </c>
      <c r="O12" s="32" t="s">
        <v>13</v>
      </c>
      <c r="P12" s="10">
        <f>SQRT(P11/P10)</f>
        <v>0.3998808937178458</v>
      </c>
      <c r="Q12" s="32" t="s">
        <v>126</v>
      </c>
      <c r="R12" s="10">
        <f>SQRT(R11/R10)</f>
        <v>0.2653904402076746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Input!BY13</f>
        <v>1</v>
      </c>
      <c r="D13" s="12">
        <f>Input!BZ13</f>
        <v>7</v>
      </c>
      <c r="E13" s="12">
        <f>Input!CA13</f>
        <v>8</v>
      </c>
      <c r="F13" s="12">
        <f>Input!CB13</f>
        <v>8</v>
      </c>
      <c r="G13" s="9">
        <f t="shared" si="0"/>
        <v>0</v>
      </c>
      <c r="H13" s="9">
        <f t="shared" si="1"/>
        <v>1</v>
      </c>
      <c r="I13" s="9">
        <f t="shared" si="2"/>
        <v>7.3078249593343383</v>
      </c>
      <c r="J13" s="9">
        <f t="shared" si="3"/>
        <v>9.4756205589187015E-2</v>
      </c>
      <c r="K13" s="9">
        <f t="shared" si="4"/>
        <v>7.5738265011822605</v>
      </c>
      <c r="L13" s="9">
        <f t="shared" si="5"/>
        <v>0.18162385109455378</v>
      </c>
      <c r="M13" s="9">
        <f t="shared" si="6"/>
        <v>8.216597087687644</v>
      </c>
      <c r="N13" s="7">
        <f t="shared" si="7"/>
        <v>4.6914298394768926E-2</v>
      </c>
      <c r="O13" s="32" t="s">
        <v>15</v>
      </c>
      <c r="P13" s="13">
        <f t="array" ref="P13">1-P11/(SUMIF(wrnGrasNat,"&lt;&gt;#N/A")-P9)^2</f>
        <v>0.99982510562207783</v>
      </c>
      <c r="Q13" s="32"/>
      <c r="R13" s="13">
        <f t="array" ref="R13">1-R11/(SUMIF(wrnGrasDroog,"&lt;&gt;#N/A")-R9)^2</f>
        <v>0.99983138862061582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Input!BY14</f>
        <v>0</v>
      </c>
      <c r="D14" s="12">
        <f>Input!BZ14</f>
        <v>13</v>
      </c>
      <c r="E14" s="12">
        <f>Input!CA14</f>
        <v>3</v>
      </c>
      <c r="F14" s="12">
        <f>Input!CB14</f>
        <v>14</v>
      </c>
      <c r="G14" s="9">
        <f t="shared" si="0"/>
        <v>0</v>
      </c>
      <c r="H14" s="9">
        <f t="shared" si="1"/>
        <v>0</v>
      </c>
      <c r="I14" s="9">
        <f t="shared" si="2"/>
        <v>13.141934378798874</v>
      </c>
      <c r="J14" s="9">
        <f t="shared" si="3"/>
        <v>2.0145367885022268E-2</v>
      </c>
      <c r="K14" s="9">
        <f t="shared" si="4"/>
        <v>2</v>
      </c>
      <c r="L14" s="9">
        <f t="shared" si="5"/>
        <v>1</v>
      </c>
      <c r="M14" s="9">
        <f t="shared" si="6"/>
        <v>14.263189292838504</v>
      </c>
      <c r="N14" s="7">
        <f t="shared" si="7"/>
        <v>6.926860386483194E-2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Input!BY15</f>
        <v>0</v>
      </c>
      <c r="D15" s="12">
        <f>Input!BZ15</f>
        <v>20</v>
      </c>
      <c r="E15" s="12">
        <f>Input!CA15</f>
        <v>2</v>
      </c>
      <c r="F15" s="12">
        <f>Input!CB15</f>
        <v>21</v>
      </c>
      <c r="G15" s="9">
        <f t="shared" si="0"/>
        <v>0</v>
      </c>
      <c r="H15" s="9">
        <f t="shared" si="1"/>
        <v>0</v>
      </c>
      <c r="I15" s="9">
        <f t="shared" si="2"/>
        <v>19.617519434294746</v>
      </c>
      <c r="J15" s="9">
        <f t="shared" si="3"/>
        <v>0.14629138314221138</v>
      </c>
      <c r="K15" s="9">
        <f t="shared" si="4"/>
        <v>2</v>
      </c>
      <c r="L15" s="9">
        <f t="shared" si="5"/>
        <v>0</v>
      </c>
      <c r="M15" s="9">
        <f t="shared" si="6"/>
        <v>20.673277475136214</v>
      </c>
      <c r="N15" s="7">
        <f t="shared" si="7"/>
        <v>0.10674760825336752</v>
      </c>
      <c r="O15" s="32" t="s">
        <v>16</v>
      </c>
      <c r="P15" s="10">
        <f>P14*P12</f>
        <v>0.88013191287716031</v>
      </c>
      <c r="Q15" s="32"/>
      <c r="R15" s="10">
        <f>R14*R12</f>
        <v>0.58412042052727908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Input!BY16</f>
        <v>0</v>
      </c>
      <c r="D16" s="12">
        <f>Input!BZ16</f>
        <v>23</v>
      </c>
      <c r="E16" s="12">
        <f>Input!CA16</f>
        <v>2</v>
      </c>
      <c r="F16" s="12">
        <f>Input!CB16</f>
        <v>24</v>
      </c>
      <c r="G16" s="9">
        <f t="shared" si="0"/>
        <v>0</v>
      </c>
      <c r="H16" s="9">
        <f t="shared" si="1"/>
        <v>0</v>
      </c>
      <c r="I16" s="9">
        <f t="shared" si="2"/>
        <v>23.205965814347021</v>
      </c>
      <c r="J16" s="9">
        <f t="shared" si="3"/>
        <v>4.2421916679631473E-2</v>
      </c>
      <c r="K16" s="9">
        <f t="shared" si="4"/>
        <v>2</v>
      </c>
      <c r="L16" s="9">
        <f t="shared" si="5"/>
        <v>0</v>
      </c>
      <c r="M16" s="9">
        <f t="shared" si="6"/>
        <v>24.146377238047648</v>
      </c>
      <c r="N16" s="7">
        <f t="shared" si="7"/>
        <v>2.1426295818457945E-2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7" tint="-0.249977111117893"/>
  </sheetPr>
  <dimension ref="A1:V16"/>
  <sheetViews>
    <sheetView workbookViewId="0"/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Input!CC2</f>
        <v>Kz2b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Input!CC3</f>
        <v>25</v>
      </c>
      <c r="D3" s="12">
        <f>Input!CD3</f>
        <v>0</v>
      </c>
      <c r="E3" s="12" t="e">
        <f>Input!CE3</f>
        <v>#N/A</v>
      </c>
      <c r="F3" s="12" t="e">
        <f>Input!CF3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42.041485716048214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5.3353066796642101E-3</v>
      </c>
      <c r="S3" s="34" t="s">
        <v>24</v>
      </c>
      <c r="T3" s="27">
        <v>-5.978246131745113</v>
      </c>
      <c r="U3" s="34" t="s">
        <v>29</v>
      </c>
      <c r="V3" s="56">
        <v>5.2720565101713789E-3</v>
      </c>
    </row>
    <row r="4" spans="1:22" x14ac:dyDescent="0.25">
      <c r="A4" s="11">
        <v>10</v>
      </c>
      <c r="B4" s="11">
        <v>70</v>
      </c>
      <c r="C4" s="12">
        <f>Input!CC4</f>
        <v>20</v>
      </c>
      <c r="D4" s="12">
        <f>Input!CD4</f>
        <v>0</v>
      </c>
      <c r="E4" s="12" t="e">
        <f>Input!CE4</f>
        <v>#N/A</v>
      </c>
      <c r="F4" s="12" t="e">
        <f>Input!CF4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0</v>
      </c>
      <c r="J4" s="9">
        <f t="shared" si="3"/>
        <v>0</v>
      </c>
      <c r="K4" s="9">
        <f t="shared" si="4"/>
        <v>34.356573525903343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1.5076382973333019E-2</v>
      </c>
      <c r="S4" s="34" t="s">
        <v>25</v>
      </c>
      <c r="T4" s="27">
        <v>1546.0545162940737</v>
      </c>
      <c r="U4" s="34" t="s">
        <v>30</v>
      </c>
      <c r="V4" s="57">
        <v>6.8472731706886486E-4</v>
      </c>
    </row>
    <row r="5" spans="1:22" x14ac:dyDescent="0.25">
      <c r="A5" s="11">
        <v>15</v>
      </c>
      <c r="B5" s="11">
        <v>70</v>
      </c>
      <c r="C5" s="12">
        <f>Input!CC5</f>
        <v>16</v>
      </c>
      <c r="D5" s="12">
        <f>Input!CD5</f>
        <v>0</v>
      </c>
      <c r="E5" s="12" t="e">
        <f>Input!CE5</f>
        <v>#N/A</v>
      </c>
      <c r="F5" s="12" t="e">
        <f>Input!CF5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0</v>
      </c>
      <c r="J5" s="9">
        <f t="shared" si="3"/>
        <v>0</v>
      </c>
      <c r="K5" s="9">
        <f t="shared" si="4"/>
        <v>28.439131280314957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7.3784080957511833</v>
      </c>
      <c r="S5" s="34" t="s">
        <v>26</v>
      </c>
      <c r="T5" s="27">
        <v>66.687454868692939</v>
      </c>
      <c r="U5" s="34" t="s">
        <v>27</v>
      </c>
      <c r="V5" s="65">
        <v>8.0278368237670463</v>
      </c>
    </row>
    <row r="6" spans="1:22" x14ac:dyDescent="0.25">
      <c r="A6" s="11">
        <v>25</v>
      </c>
      <c r="B6" s="11">
        <v>75</v>
      </c>
      <c r="C6" s="12">
        <f>Input!CC6</f>
        <v>9</v>
      </c>
      <c r="D6" s="12">
        <f>Input!CD6</f>
        <v>0</v>
      </c>
      <c r="E6" s="12" t="e">
        <f>Input!CE6</f>
        <v>#N/A</v>
      </c>
      <c r="F6" s="12" t="e">
        <f>Input!CF6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0</v>
      </c>
      <c r="J6" s="9">
        <f t="shared" si="3"/>
        <v>0</v>
      </c>
      <c r="K6" s="9">
        <f t="shared" si="4"/>
        <v>19.515485464937651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26.839278300591388</v>
      </c>
      <c r="S6" s="34" t="s">
        <v>113</v>
      </c>
      <c r="T6" s="24">
        <v>3</v>
      </c>
      <c r="U6" s="34" t="s">
        <v>28</v>
      </c>
      <c r="V6" s="57">
        <v>25.122818326560452</v>
      </c>
    </row>
    <row r="7" spans="1:22" x14ac:dyDescent="0.25">
      <c r="A7" s="11">
        <v>10</v>
      </c>
      <c r="B7" s="11">
        <v>105</v>
      </c>
      <c r="C7" s="12">
        <f>Input!CC7</f>
        <v>16</v>
      </c>
      <c r="D7" s="12">
        <f>Input!CD7</f>
        <v>0</v>
      </c>
      <c r="E7" s="12">
        <f>Input!CE7</f>
        <v>31</v>
      </c>
      <c r="F7" s="12">
        <f>Input!CF7</f>
        <v>0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0</v>
      </c>
      <c r="J7" s="9">
        <f t="shared" si="3"/>
        <v>0</v>
      </c>
      <c r="K7" s="9">
        <f t="shared" si="4"/>
        <v>31.357608721148583</v>
      </c>
      <c r="L7" s="9">
        <f t="shared" si="5"/>
        <v>0.12788399744152532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-1.6245771044662238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-0.25581459640785564</v>
      </c>
    </row>
    <row r="8" spans="1:22" x14ac:dyDescent="0.25">
      <c r="A8" s="11">
        <v>15</v>
      </c>
      <c r="B8" s="11">
        <v>105</v>
      </c>
      <c r="C8" s="12">
        <f>Input!CC8</f>
        <v>12</v>
      </c>
      <c r="D8" s="12">
        <f>Input!CD8</f>
        <v>0</v>
      </c>
      <c r="E8" s="12">
        <f>Input!CE8</f>
        <v>26</v>
      </c>
      <c r="F8" s="12">
        <f>Input!CF8</f>
        <v>0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0</v>
      </c>
      <c r="J8" s="9">
        <f t="shared" si="3"/>
        <v>0</v>
      </c>
      <c r="K8" s="9">
        <f t="shared" si="4"/>
        <v>25.440166475560204</v>
      </c>
      <c r="L8" s="9">
        <f t="shared" si="5"/>
        <v>0.31341357508668349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Input!CC9</f>
        <v>9</v>
      </c>
      <c r="D9" s="12">
        <f>Input!CD9</f>
        <v>0</v>
      </c>
      <c r="E9" s="12">
        <f>Input!CE9</f>
        <v>22</v>
      </c>
      <c r="F9" s="12">
        <f>Input!CF9</f>
        <v>0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0</v>
      </c>
      <c r="J9" s="9">
        <f t="shared" si="3"/>
        <v>0</v>
      </c>
      <c r="K9" s="9">
        <f t="shared" si="4"/>
        <v>20.809925321112797</v>
      </c>
      <c r="L9" s="9">
        <f t="shared" si="5"/>
        <v>1.4162777413284804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3.5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Input!CC10</f>
        <v>4</v>
      </c>
      <c r="D10" s="12">
        <f>Input!CD10</f>
        <v>0</v>
      </c>
      <c r="E10" s="12">
        <f>Input!CE10</f>
        <v>15</v>
      </c>
      <c r="F10" s="12">
        <f>Input!CF10</f>
        <v>0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0</v>
      </c>
      <c r="J10" s="9">
        <f t="shared" si="3"/>
        <v>0</v>
      </c>
      <c r="K10" s="9">
        <f t="shared" si="4"/>
        <v>13.929313159464208</v>
      </c>
      <c r="L10" s="9">
        <f t="shared" si="5"/>
        <v>1.1463703104965173</v>
      </c>
      <c r="M10" s="9">
        <f t="shared" si="6"/>
        <v>5.6795990684798736E-2</v>
      </c>
      <c r="N10" s="7">
        <f t="shared" si="7"/>
        <v>3.2257845578677448E-3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Input!CC11</f>
        <v>0</v>
      </c>
      <c r="D11" s="12">
        <f>Input!CD11</f>
        <v>0</v>
      </c>
      <c r="E11" s="12">
        <f>Input!CE11</f>
        <v>6</v>
      </c>
      <c r="F11" s="12">
        <f>Input!CF11</f>
        <v>0</v>
      </c>
      <c r="G11" s="9">
        <f t="shared" si="0"/>
        <v>0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4"/>
        <v>6.5555383684809065</v>
      </c>
      <c r="L11" s="9">
        <f t="shared" si="5"/>
        <v>0.30862287885442752</v>
      </c>
      <c r="M11" s="9">
        <f t="shared" si="6"/>
        <v>5.6795990684798736E-2</v>
      </c>
      <c r="N11" s="7">
        <f t="shared" si="7"/>
        <v>3.2257845578677448E-3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0.13429884392096328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Input!CC12</f>
        <v>5</v>
      </c>
      <c r="D12" s="12">
        <f>Input!CD12</f>
        <v>1</v>
      </c>
      <c r="E12" s="12">
        <f>Input!CE12</f>
        <v>14</v>
      </c>
      <c r="F12" s="12">
        <f>Input!CF12</f>
        <v>2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1.1666645186729203</v>
      </c>
      <c r="J12" s="9">
        <f t="shared" si="3"/>
        <v>2.7777061784476205E-2</v>
      </c>
      <c r="K12" s="9">
        <f t="shared" si="4"/>
        <v>15.83108187913999</v>
      </c>
      <c r="L12" s="9">
        <f t="shared" si="5"/>
        <v>3.3528608481148381</v>
      </c>
      <c r="M12" s="9">
        <f t="shared" si="6"/>
        <v>1.7620043551831182</v>
      </c>
      <c r="N12" s="7">
        <f t="shared" si="7"/>
        <v>5.6641926951803381E-2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0.11049427953969682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Input!CC13</f>
        <v>1</v>
      </c>
      <c r="D13" s="12">
        <f>Input!CD13</f>
        <v>3</v>
      </c>
      <c r="E13" s="12">
        <f>Input!CE13</f>
        <v>9</v>
      </c>
      <c r="F13" s="12">
        <f>Input!CF13</f>
        <v>3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2.7196178861750893</v>
      </c>
      <c r="J13" s="9">
        <f t="shared" si="3"/>
        <v>7.8614129752925199E-2</v>
      </c>
      <c r="K13" s="9">
        <f t="shared" si="4"/>
        <v>10.244899479853654</v>
      </c>
      <c r="L13" s="9">
        <f t="shared" si="5"/>
        <v>1.5497747149398979</v>
      </c>
      <c r="M13" s="9">
        <f t="shared" si="6"/>
        <v>3.0581646764126691</v>
      </c>
      <c r="N13" s="7">
        <f t="shared" si="7"/>
        <v>3.383129582190504E-3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0.99993512916608096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Input!CC14</f>
        <v>0</v>
      </c>
      <c r="D14" s="12">
        <f>Input!CD14</f>
        <v>7</v>
      </c>
      <c r="E14" s="12">
        <f>Input!CE14</f>
        <v>4</v>
      </c>
      <c r="F14" s="12">
        <f>Input!CF14</f>
        <v>7</v>
      </c>
      <c r="G14" s="9">
        <f t="shared" si="0"/>
        <v>0</v>
      </c>
      <c r="H14" s="9">
        <f t="shared" si="1"/>
        <v>0</v>
      </c>
      <c r="I14" s="9">
        <f t="shared" si="2"/>
        <v>7.1573068941263971</v>
      </c>
      <c r="J14" s="9">
        <f t="shared" si="3"/>
        <v>2.4745458939693505E-2</v>
      </c>
      <c r="K14" s="9">
        <f t="shared" si="4"/>
        <v>2.7914377267283577</v>
      </c>
      <c r="L14" s="9">
        <f t="shared" si="5"/>
        <v>1.46062276837552</v>
      </c>
      <c r="M14" s="9">
        <f t="shared" si="6"/>
        <v>7.1129068715441548</v>
      </c>
      <c r="N14" s="7">
        <f t="shared" si="7"/>
        <v>1.2747961641888272E-2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Input!CC15</f>
        <v>0</v>
      </c>
      <c r="D15" s="12">
        <f>Input!CD15</f>
        <v>15</v>
      </c>
      <c r="E15" s="12">
        <f>Input!CE15</f>
        <v>2</v>
      </c>
      <c r="F15" s="12">
        <f>Input!CF15</f>
        <v>15</v>
      </c>
      <c r="G15" s="9">
        <f t="shared" si="0"/>
        <v>0</v>
      </c>
      <c r="H15" s="9">
        <f t="shared" si="1"/>
        <v>0</v>
      </c>
      <c r="I15" s="9">
        <f t="shared" si="2"/>
        <v>14.94496494367956</v>
      </c>
      <c r="J15" s="9">
        <f t="shared" si="3"/>
        <v>3.0288574241940066E-3</v>
      </c>
      <c r="K15" s="9">
        <f t="shared" si="4"/>
        <v>2</v>
      </c>
      <c r="L15" s="9">
        <f t="shared" si="5"/>
        <v>0</v>
      </c>
      <c r="M15" s="9">
        <f t="shared" si="6"/>
        <v>14.93727907642795</v>
      </c>
      <c r="N15" s="7">
        <f t="shared" si="7"/>
        <v>3.9339142537308889E-3</v>
      </c>
      <c r="O15" s="32" t="s">
        <v>16</v>
      </c>
      <c r="P15" s="10">
        <f>P14*P12</f>
        <v>0.75343924859040834</v>
      </c>
      <c r="Q15" s="32"/>
      <c r="R15" s="10">
        <f>R14*R12</f>
        <v>0.24319626954188983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Input!CC16</f>
        <v>0</v>
      </c>
      <c r="D16" s="12">
        <f>Input!CD16</f>
        <v>23</v>
      </c>
      <c r="E16" s="12">
        <f>Input!CE16</f>
        <v>2</v>
      </c>
      <c r="F16" s="12">
        <f>Input!CF16</f>
        <v>23</v>
      </c>
      <c r="G16" s="9">
        <f t="shared" si="0"/>
        <v>0</v>
      </c>
      <c r="H16" s="9">
        <f t="shared" si="1"/>
        <v>0</v>
      </c>
      <c r="I16" s="9">
        <f t="shared" si="2"/>
        <v>23.011547121705185</v>
      </c>
      <c r="J16" s="9">
        <f t="shared" si="3"/>
        <v>1.3333601967434975E-4</v>
      </c>
      <c r="K16" s="9">
        <f t="shared" si="4"/>
        <v>2</v>
      </c>
      <c r="L16" s="9">
        <f t="shared" si="5"/>
        <v>0</v>
      </c>
      <c r="M16" s="9">
        <f t="shared" si="6"/>
        <v>23.016029410023609</v>
      </c>
      <c r="N16" s="7">
        <f t="shared" si="7"/>
        <v>2.5694198570498818E-4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7" tint="-0.249977111117893"/>
  </sheetPr>
  <dimension ref="A1:V16"/>
  <sheetViews>
    <sheetView topLeftCell="E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Input!CG2</f>
        <v>Kk2a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Input!CG3</f>
        <v>26</v>
      </c>
      <c r="D3" s="12">
        <f>Input!CH3</f>
        <v>1</v>
      </c>
      <c r="E3" s="12" t="e">
        <f>Input!CI3</f>
        <v>#N/A</v>
      </c>
      <c r="F3" s="12" t="e">
        <f>Input!CJ3</f>
        <v>#N/A</v>
      </c>
      <c r="G3" s="9">
        <f t="shared" ref="G3:G16" si="0">MIN(MAX(MinGrasNT,AgrasNT+BgrasNT*10000*((A3+CgrasNT)^-DgrasNT+(B3+CgrasNT)^-DgrasNT)),40)</f>
        <v>25.678715991219804</v>
      </c>
      <c r="H3" s="9">
        <f t="shared" ref="H3:H16" si="1">(G3-C3)^2</f>
        <v>0.10322341429787336</v>
      </c>
      <c r="I3" s="9">
        <f t="shared" ref="I3:I16" si="2">MAX(MIN(MinGras+Agras*(1-(1/(1+(Bgras*(B3-Cgras))^Dgras))),40),0)</f>
        <v>0.86775437648565146</v>
      </c>
      <c r="J3" s="9">
        <f t="shared" ref="J3:J16" si="3">(I3-D3)^2</f>
        <v>1.7488904938698816E-2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0.2042390210946361</v>
      </c>
      <c r="N3" s="7" t="e">
        <f t="shared" ref="N3:N16" si="7">(M3-F3)^2</f>
        <v>#N/A</v>
      </c>
      <c r="O3" s="32" t="s">
        <v>19</v>
      </c>
      <c r="P3" s="25">
        <v>-19.942956278654634</v>
      </c>
      <c r="Q3" s="32" t="s">
        <v>7</v>
      </c>
      <c r="R3" s="26">
        <v>6.2851323667871117E-3</v>
      </c>
      <c r="S3" s="34" t="s">
        <v>24</v>
      </c>
      <c r="T3" s="27">
        <v>-5.3984724468511844</v>
      </c>
      <c r="U3" s="34" t="s">
        <v>29</v>
      </c>
      <c r="V3" s="56">
        <v>6.2303069751115806E-3</v>
      </c>
    </row>
    <row r="4" spans="1:22" x14ac:dyDescent="0.25">
      <c r="A4" s="11">
        <v>10</v>
      </c>
      <c r="B4" s="11">
        <v>70</v>
      </c>
      <c r="C4" s="12">
        <f>Input!CG4</f>
        <v>21</v>
      </c>
      <c r="D4" s="12">
        <f>Input!CH4</f>
        <v>1</v>
      </c>
      <c r="E4" s="12" t="e">
        <f>Input!CI4</f>
        <v>#N/A</v>
      </c>
      <c r="F4" s="12" t="e">
        <f>Input!CJ4</f>
        <v>#N/A</v>
      </c>
      <c r="G4" s="9">
        <f t="shared" si="0"/>
        <v>20.978084613272934</v>
      </c>
      <c r="H4" s="9">
        <f t="shared" si="1"/>
        <v>4.8028417539687274E-4</v>
      </c>
      <c r="I4" s="9">
        <f t="shared" si="2"/>
        <v>0.86775437648565146</v>
      </c>
      <c r="J4" s="9">
        <f t="shared" si="3"/>
        <v>1.7488904938698816E-2</v>
      </c>
      <c r="K4" s="9">
        <f t="shared" si="4"/>
        <v>37.67690147160215</v>
      </c>
      <c r="L4" s="9" t="e">
        <f t="shared" si="5"/>
        <v>#N/A</v>
      </c>
      <c r="M4" s="9">
        <f t="shared" si="6"/>
        <v>0.2042390210946361</v>
      </c>
      <c r="N4" s="7" t="e">
        <f t="shared" si="7"/>
        <v>#N/A</v>
      </c>
      <c r="O4" s="32" t="s">
        <v>20</v>
      </c>
      <c r="P4" s="25">
        <v>4521.552268372885</v>
      </c>
      <c r="Q4" s="32" t="s">
        <v>8</v>
      </c>
      <c r="R4" s="25">
        <v>1.5077354573233245E-2</v>
      </c>
      <c r="S4" s="34" t="s">
        <v>25</v>
      </c>
      <c r="T4" s="27">
        <v>1915.269399122096</v>
      </c>
      <c r="U4" s="34" t="s">
        <v>30</v>
      </c>
      <c r="V4" s="57">
        <v>6.8473241950110124E-4</v>
      </c>
    </row>
    <row r="5" spans="1:22" x14ac:dyDescent="0.25">
      <c r="A5" s="11">
        <v>15</v>
      </c>
      <c r="B5" s="11">
        <v>70</v>
      </c>
      <c r="C5" s="12">
        <f>Input!CG5</f>
        <v>17</v>
      </c>
      <c r="D5" s="12">
        <f>Input!CH5</f>
        <v>1</v>
      </c>
      <c r="E5" s="12" t="e">
        <f>Input!CI5</f>
        <v>#N/A</v>
      </c>
      <c r="F5" s="12" t="e">
        <f>Input!CJ5</f>
        <v>#N/A</v>
      </c>
      <c r="G5" s="9">
        <f t="shared" si="0"/>
        <v>17.045956291595672</v>
      </c>
      <c r="H5" s="9">
        <f t="shared" si="1"/>
        <v>2.1119807372264681E-3</v>
      </c>
      <c r="I5" s="9">
        <f t="shared" si="2"/>
        <v>0.86775437648565146</v>
      </c>
      <c r="J5" s="9">
        <f t="shared" si="3"/>
        <v>1.7488904938698816E-2</v>
      </c>
      <c r="K5" s="9">
        <f t="shared" si="4"/>
        <v>31.710183995840705</v>
      </c>
      <c r="L5" s="9" t="e">
        <f t="shared" si="5"/>
        <v>#N/A</v>
      </c>
      <c r="M5" s="9">
        <f t="shared" si="6"/>
        <v>0.2042390210946361</v>
      </c>
      <c r="N5" s="7" t="e">
        <f t="shared" si="7"/>
        <v>#N/A</v>
      </c>
      <c r="O5" s="32" t="s">
        <v>21</v>
      </c>
      <c r="P5" s="25">
        <v>102.1462652506429</v>
      </c>
      <c r="Q5" s="32" t="s">
        <v>9</v>
      </c>
      <c r="R5" s="64">
        <v>8.2680889519422305</v>
      </c>
      <c r="S5" s="34" t="s">
        <v>26</v>
      </c>
      <c r="T5" s="27">
        <v>70.862749753379234</v>
      </c>
      <c r="U5" s="34" t="s">
        <v>27</v>
      </c>
      <c r="V5" s="65">
        <v>8.2451800784721136</v>
      </c>
    </row>
    <row r="6" spans="1:22" x14ac:dyDescent="0.25">
      <c r="A6" s="11">
        <v>25</v>
      </c>
      <c r="B6" s="11">
        <v>75</v>
      </c>
      <c r="C6" s="12">
        <f>Input!CG6</f>
        <v>10</v>
      </c>
      <c r="D6" s="12">
        <f>Input!CH6</f>
        <v>1</v>
      </c>
      <c r="E6" s="12" t="e">
        <f>Input!CI6</f>
        <v>#N/A</v>
      </c>
      <c r="F6" s="12" t="e">
        <f>Input!CJ6</f>
        <v>#N/A</v>
      </c>
      <c r="G6" s="9">
        <f t="shared" si="0"/>
        <v>10.188479964246376</v>
      </c>
      <c r="H6" s="9">
        <f t="shared" si="1"/>
        <v>3.5524696922315226E-2</v>
      </c>
      <c r="I6" s="9">
        <f t="shared" si="2"/>
        <v>0.89858153924036566</v>
      </c>
      <c r="J6" s="9">
        <f t="shared" si="3"/>
        <v>1.0285704182853491E-2</v>
      </c>
      <c r="K6" s="9">
        <f t="shared" si="4"/>
        <v>22.514147459959332</v>
      </c>
      <c r="L6" s="9" t="e">
        <f t="shared" si="5"/>
        <v>#N/A</v>
      </c>
      <c r="M6" s="9">
        <f t="shared" si="6"/>
        <v>0.23328394882732695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35.750814858862846</v>
      </c>
      <c r="S6" s="34" t="s">
        <v>113</v>
      </c>
      <c r="T6" s="24">
        <v>3</v>
      </c>
      <c r="U6" s="34" t="s">
        <v>28</v>
      </c>
      <c r="V6" s="57">
        <v>35.605113358894876</v>
      </c>
    </row>
    <row r="7" spans="1:22" x14ac:dyDescent="0.25">
      <c r="A7" s="11">
        <v>10</v>
      </c>
      <c r="B7" s="11">
        <v>105</v>
      </c>
      <c r="C7" s="12">
        <f>Input!CG7</f>
        <v>17</v>
      </c>
      <c r="D7" s="12">
        <f>Input!CH7</f>
        <v>2</v>
      </c>
      <c r="E7" s="12">
        <f>Input!CI7</f>
        <v>34</v>
      </c>
      <c r="F7" s="12">
        <f>Input!CJ7</f>
        <v>1</v>
      </c>
      <c r="G7" s="9">
        <f t="shared" si="0"/>
        <v>17.201734600797543</v>
      </c>
      <c r="H7" s="9">
        <f t="shared" si="1"/>
        <v>4.0696849158944177E-2</v>
      </c>
      <c r="I7" s="9">
        <f t="shared" si="2"/>
        <v>1.9410486531855815</v>
      </c>
      <c r="J7" s="9">
        <f t="shared" si="3"/>
        <v>3.4752612912338494E-3</v>
      </c>
      <c r="K7" s="9">
        <f t="shared" si="4"/>
        <v>34.345865023669511</v>
      </c>
      <c r="L7" s="9">
        <f t="shared" si="5"/>
        <v>0.11962261459791117</v>
      </c>
      <c r="M7" s="9">
        <f t="shared" si="6"/>
        <v>1.210885530285192</v>
      </c>
      <c r="N7" s="7">
        <f t="shared" si="7"/>
        <v>4.447270688366662E-2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0.82760054847556053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0.16626271672880377</v>
      </c>
    </row>
    <row r="8" spans="1:22" x14ac:dyDescent="0.25">
      <c r="A8" s="11">
        <v>15</v>
      </c>
      <c r="B8" s="11">
        <v>105</v>
      </c>
      <c r="C8" s="12">
        <f>Input!CG8</f>
        <v>13</v>
      </c>
      <c r="D8" s="12">
        <f>Input!CH8</f>
        <v>2</v>
      </c>
      <c r="E8" s="12">
        <f>Input!CI8</f>
        <v>29</v>
      </c>
      <c r="F8" s="12">
        <f>Input!CJ8</f>
        <v>1</v>
      </c>
      <c r="G8" s="9">
        <f t="shared" si="0"/>
        <v>13.269606279120282</v>
      </c>
      <c r="H8" s="9">
        <f t="shared" si="1"/>
        <v>7.2687545741083409E-2</v>
      </c>
      <c r="I8" s="9">
        <f t="shared" si="2"/>
        <v>1.9410486531855815</v>
      </c>
      <c r="J8" s="9">
        <f t="shared" si="3"/>
        <v>3.4752612912338494E-3</v>
      </c>
      <c r="K8" s="9">
        <f t="shared" si="4"/>
        <v>28.379147547908058</v>
      </c>
      <c r="L8" s="9">
        <f t="shared" si="5"/>
        <v>0.38545776726857695</v>
      </c>
      <c r="M8" s="9">
        <f t="shared" si="6"/>
        <v>1.210885530285192</v>
      </c>
      <c r="N8" s="7">
        <f t="shared" si="7"/>
        <v>4.447270688366662E-2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Input!CG9</f>
        <v>10</v>
      </c>
      <c r="D9" s="12">
        <f>Input!CH9</f>
        <v>2</v>
      </c>
      <c r="E9" s="12">
        <f>Input!CI9</f>
        <v>25</v>
      </c>
      <c r="F9" s="12">
        <f>Input!CJ9</f>
        <v>1</v>
      </c>
      <c r="G9" s="9">
        <f t="shared" si="0"/>
        <v>9.955134025271839</v>
      </c>
      <c r="H9" s="9">
        <f t="shared" si="1"/>
        <v>2.0129556883079821E-3</v>
      </c>
      <c r="I9" s="9">
        <f t="shared" si="2"/>
        <v>1.9410486531855815</v>
      </c>
      <c r="J9" s="9">
        <f t="shared" si="3"/>
        <v>3.4752612912338494E-3</v>
      </c>
      <c r="K9" s="9">
        <f t="shared" si="4"/>
        <v>23.654129931352788</v>
      </c>
      <c r="L9" s="9">
        <f t="shared" si="5"/>
        <v>1.8113662416804512</v>
      </c>
      <c r="M9" s="9">
        <f t="shared" si="6"/>
        <v>1.210885530285192</v>
      </c>
      <c r="N9" s="7">
        <f t="shared" si="7"/>
        <v>4.447270688366662E-2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9.2857142857142865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Input!CG10</f>
        <v>5</v>
      </c>
      <c r="D10" s="12">
        <f>Input!CH10</f>
        <v>2</v>
      </c>
      <c r="E10" s="12">
        <f>Input!CI10</f>
        <v>18</v>
      </c>
      <c r="F10" s="12">
        <f>Input!CJ10</f>
        <v>2</v>
      </c>
      <c r="G10" s="9">
        <f t="shared" si="0"/>
        <v>4.386702885737531</v>
      </c>
      <c r="H10" s="9">
        <f t="shared" si="1"/>
        <v>0.37613335036267198</v>
      </c>
      <c r="I10" s="9">
        <f t="shared" si="2"/>
        <v>2.4398676360062765</v>
      </c>
      <c r="J10" s="9">
        <f t="shared" si="3"/>
        <v>0.19348353720575018</v>
      </c>
      <c r="K10" s="9">
        <f t="shared" si="4"/>
        <v>16.50423082932112</v>
      </c>
      <c r="L10" s="9">
        <f t="shared" si="5"/>
        <v>2.2373254119533845</v>
      </c>
      <c r="M10" s="9">
        <f t="shared" si="6"/>
        <v>1.6785164198738707</v>
      </c>
      <c r="N10" s="7">
        <f t="shared" si="7"/>
        <v>0.10335169229071341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Input!CG11</f>
        <v>1</v>
      </c>
      <c r="D11" s="12">
        <f>Input!CH11</f>
        <v>2</v>
      </c>
      <c r="E11" s="12">
        <f>Input!CI11</f>
        <v>8</v>
      </c>
      <c r="F11" s="12">
        <f>Input!CJ11</f>
        <v>2</v>
      </c>
      <c r="G11" s="9">
        <f t="shared" si="0"/>
        <v>1</v>
      </c>
      <c r="H11" s="9">
        <f t="shared" si="1"/>
        <v>0</v>
      </c>
      <c r="I11" s="9">
        <f t="shared" si="2"/>
        <v>2.4398676360062765</v>
      </c>
      <c r="J11" s="9">
        <f t="shared" si="3"/>
        <v>0.19348353720575018</v>
      </c>
      <c r="K11" s="9">
        <f t="shared" si="4"/>
        <v>8.6868935561147254</v>
      </c>
      <c r="L11" s="9">
        <f t="shared" si="5"/>
        <v>0.47182275743193336</v>
      </c>
      <c r="M11" s="9">
        <f t="shared" si="6"/>
        <v>1.6785164198738707</v>
      </c>
      <c r="N11" s="7">
        <f t="shared" si="7"/>
        <v>0.10335169229071341</v>
      </c>
      <c r="O11" s="32" t="s">
        <v>14</v>
      </c>
      <c r="P11" s="10">
        <f>SUMIF(SQRgrasNat,"&lt;&gt;#N/A")</f>
        <v>1.6901410106910277</v>
      </c>
      <c r="Q11" s="32"/>
      <c r="R11" s="10">
        <f>SUMIF(SQRgraDrg,"&lt;&gt;#N/A")</f>
        <v>1.0281583019102929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Input!CG12</f>
        <v>5</v>
      </c>
      <c r="D12" s="12">
        <f>Input!CH12</f>
        <v>10</v>
      </c>
      <c r="E12" s="12">
        <f>Input!CI12</f>
        <v>16</v>
      </c>
      <c r="F12" s="12">
        <f>Input!CJ12</f>
        <v>9</v>
      </c>
      <c r="G12" s="9">
        <f t="shared" si="0"/>
        <v>5.2393113737522903</v>
      </c>
      <c r="H12" s="9">
        <f t="shared" si="1"/>
        <v>5.7269933607208369E-2</v>
      </c>
      <c r="I12" s="9">
        <f t="shared" si="2"/>
        <v>10.036234736383317</v>
      </c>
      <c r="J12" s="9">
        <f t="shared" si="3"/>
        <v>1.3129561207684993E-3</v>
      </c>
      <c r="K12" s="9">
        <f t="shared" si="4"/>
        <v>18.3853837568027</v>
      </c>
      <c r="L12" s="9">
        <f t="shared" si="5"/>
        <v>5.6900556672181608</v>
      </c>
      <c r="M12" s="9">
        <f t="shared" si="6"/>
        <v>8.8790361420090846</v>
      </c>
      <c r="N12" s="7">
        <f t="shared" si="7"/>
        <v>1.4632254940046337E-2</v>
      </c>
      <c r="O12" s="32" t="s">
        <v>13</v>
      </c>
      <c r="P12" s="10">
        <f>SQRT(P11/P10)</f>
        <v>0.3919811000419452</v>
      </c>
      <c r="Q12" s="32" t="s">
        <v>126</v>
      </c>
      <c r="R12" s="10">
        <f>SQRT(R11/R10)</f>
        <v>0.30572689861590419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Input!CG13</f>
        <v>2</v>
      </c>
      <c r="D13" s="12">
        <f>Input!CH13</f>
        <v>15</v>
      </c>
      <c r="E13" s="12">
        <f>Input!CI13</f>
        <v>11</v>
      </c>
      <c r="F13" s="12">
        <f>Input!CJ13</f>
        <v>13</v>
      </c>
      <c r="G13" s="9">
        <f t="shared" si="0"/>
        <v>1</v>
      </c>
      <c r="H13" s="9">
        <f t="shared" si="1"/>
        <v>1</v>
      </c>
      <c r="I13" s="9">
        <f t="shared" si="2"/>
        <v>14.425152002255718</v>
      </c>
      <c r="J13" s="9">
        <f t="shared" si="3"/>
        <v>0.33045022051061002</v>
      </c>
      <c r="K13" s="9">
        <f t="shared" si="4"/>
        <v>12.522842707722067</v>
      </c>
      <c r="L13" s="9">
        <f t="shared" si="5"/>
        <v>2.3190499124622752</v>
      </c>
      <c r="M13" s="9">
        <f t="shared" si="6"/>
        <v>13.125326394092708</v>
      </c>
      <c r="N13" s="7">
        <f t="shared" si="7"/>
        <v>1.5706705056280773E-2</v>
      </c>
      <c r="O13" s="32" t="s">
        <v>15</v>
      </c>
      <c r="P13" s="13">
        <f t="array" ref="P13">1-P11/(SUMIF(wrnGrasNat,"&lt;&gt;#N/A")-P9)^2</f>
        <v>0.99988401399177362</v>
      </c>
      <c r="Q13" s="32"/>
      <c r="R13" s="13">
        <f t="array" ref="R13">1-R11/(SUMIF(wrnGrasDroog,"&lt;&gt;#N/A")-R9)^2</f>
        <v>0.9999294425870332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Input!CG14</f>
        <v>1</v>
      </c>
      <c r="D14" s="12">
        <f>Input!CH14</f>
        <v>23</v>
      </c>
      <c r="E14" s="12">
        <f>Input!CI14</f>
        <v>6</v>
      </c>
      <c r="F14" s="12">
        <f>Input!CJ14</f>
        <v>22</v>
      </c>
      <c r="G14" s="9">
        <f t="shared" si="0"/>
        <v>1</v>
      </c>
      <c r="H14" s="9">
        <f t="shared" si="1"/>
        <v>0</v>
      </c>
      <c r="I14" s="9">
        <f t="shared" si="2"/>
        <v>23.472431512796746</v>
      </c>
      <c r="J14" s="9">
        <f t="shared" si="3"/>
        <v>0.22319153428342178</v>
      </c>
      <c r="K14" s="9">
        <f t="shared" si="4"/>
        <v>4.5185308754907618</v>
      </c>
      <c r="L14" s="9">
        <f t="shared" si="5"/>
        <v>2.1947507668741686</v>
      </c>
      <c r="M14" s="9">
        <f t="shared" si="6"/>
        <v>22.109140326202958</v>
      </c>
      <c r="N14" s="7">
        <f t="shared" si="7"/>
        <v>1.1911610803688079E-2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Input!CG15</f>
        <v>1</v>
      </c>
      <c r="D15" s="12">
        <f>Input!CH15</f>
        <v>32</v>
      </c>
      <c r="E15" s="12">
        <f>Input!CI15</f>
        <v>4</v>
      </c>
      <c r="F15" s="12">
        <f>Input!CJ15</f>
        <v>31</v>
      </c>
      <c r="G15" s="9">
        <f t="shared" si="0"/>
        <v>1</v>
      </c>
      <c r="H15" s="9">
        <f t="shared" si="1"/>
        <v>0</v>
      </c>
      <c r="I15" s="9">
        <f t="shared" si="2"/>
        <v>31.889145552744957</v>
      </c>
      <c r="J15" s="9">
        <f t="shared" si="3"/>
        <v>1.2288708476221211E-2</v>
      </c>
      <c r="K15" s="9">
        <f t="shared" si="4"/>
        <v>4</v>
      </c>
      <c r="L15" s="9">
        <f t="shared" si="5"/>
        <v>0</v>
      </c>
      <c r="M15" s="9">
        <f t="shared" si="6"/>
        <v>30.780312051233203</v>
      </c>
      <c r="N15" s="7">
        <f t="shared" si="7"/>
        <v>4.8262794833362863E-2</v>
      </c>
      <c r="O15" s="32" t="s">
        <v>16</v>
      </c>
      <c r="P15" s="10">
        <f>P14*P12</f>
        <v>0.86274458422871725</v>
      </c>
      <c r="Q15" s="32"/>
      <c r="R15" s="10">
        <f>R14*R12</f>
        <v>0.67290036689444599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Input!CG16</f>
        <v>1</v>
      </c>
      <c r="D16" s="12">
        <f>Input!CH16</f>
        <v>36</v>
      </c>
      <c r="E16" s="12">
        <f>Input!CI16</f>
        <v>4</v>
      </c>
      <c r="F16" s="12">
        <f>Input!CJ16</f>
        <v>35</v>
      </c>
      <c r="G16" s="9">
        <f t="shared" si="0"/>
        <v>1</v>
      </c>
      <c r="H16" s="9">
        <f t="shared" si="1"/>
        <v>0</v>
      </c>
      <c r="I16" s="9">
        <f t="shared" si="2"/>
        <v>35.972258240230303</v>
      </c>
      <c r="J16" s="9">
        <f t="shared" si="3"/>
        <v>7.6960523511956382E-4</v>
      </c>
      <c r="K16" s="9">
        <f t="shared" si="4"/>
        <v>4</v>
      </c>
      <c r="L16" s="9">
        <f t="shared" si="5"/>
        <v>0</v>
      </c>
      <c r="M16" s="9">
        <f t="shared" si="6"/>
        <v>35.116385899412336</v>
      </c>
      <c r="N16" s="7">
        <f t="shared" si="7"/>
        <v>1.354567758201837E-2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7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Input!CK2</f>
        <v>Kk2b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Input!CK3</f>
        <v>27</v>
      </c>
      <c r="D3" s="12">
        <f>Input!CL3</f>
        <v>1</v>
      </c>
      <c r="E3" s="12" t="e">
        <f>Input!CM3</f>
        <v>#N/A</v>
      </c>
      <c r="F3" s="12" t="e">
        <f>Input!CN3</f>
        <v>#N/A</v>
      </c>
      <c r="G3" s="9">
        <f t="shared" ref="G3:G16" si="0">MIN(MAX(MinGrasNT,AgrasNT+BgrasNT*10000*((A3+CgrasNT)^-DgrasNT+(B3+CgrasNT)^-DgrasNT)),40)</f>
        <v>26.576416699510041</v>
      </c>
      <c r="H3" s="9">
        <f t="shared" ref="H3:H16" si="1">(G3-C3)^2</f>
        <v>0.17942281245396685</v>
      </c>
      <c r="I3" s="9">
        <f t="shared" ref="I3:I16" si="2">MAX(MIN(MinGras+Agras*(1-(1/(1+(Bgras*(B3-Cgras))^Dgras))),40),0)</f>
        <v>0.84893209085926224</v>
      </c>
      <c r="J3" s="9">
        <f t="shared" ref="J3:J16" si="3">(I3-D3)^2</f>
        <v>2.2821513172154199E-2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0.73865484505404</v>
      </c>
      <c r="N3" s="7" t="e">
        <f t="shared" ref="N3:N16" si="7">(M3-F3)^2</f>
        <v>#N/A</v>
      </c>
      <c r="O3" s="32" t="s">
        <v>19</v>
      </c>
      <c r="P3" s="25">
        <v>-15.851057993379429</v>
      </c>
      <c r="Q3" s="32" t="s">
        <v>7</v>
      </c>
      <c r="R3" s="26">
        <v>5.3931114896532814E-3</v>
      </c>
      <c r="S3" s="34" t="s">
        <v>24</v>
      </c>
      <c r="T3" s="27">
        <v>-4.392414471693483</v>
      </c>
      <c r="U3" s="34" t="s">
        <v>29</v>
      </c>
      <c r="V3" s="56">
        <v>5.5049072543009326E-3</v>
      </c>
    </row>
    <row r="4" spans="1:22" x14ac:dyDescent="0.25">
      <c r="A4" s="11">
        <v>10</v>
      </c>
      <c r="B4" s="11">
        <v>70</v>
      </c>
      <c r="C4" s="12">
        <f>Input!CK4</f>
        <v>22</v>
      </c>
      <c r="D4" s="12">
        <f>Input!CL4</f>
        <v>1</v>
      </c>
      <c r="E4" s="12" t="e">
        <f>Input!CM4</f>
        <v>#N/A</v>
      </c>
      <c r="F4" s="12" t="e">
        <f>Input!CN4</f>
        <v>#N/A</v>
      </c>
      <c r="G4" s="9">
        <f t="shared" si="0"/>
        <v>21.775279853789733</v>
      </c>
      <c r="H4" s="9">
        <f t="shared" si="1"/>
        <v>5.0499144112763593E-2</v>
      </c>
      <c r="I4" s="9">
        <f t="shared" si="2"/>
        <v>0.84893209085926224</v>
      </c>
      <c r="J4" s="9">
        <f t="shared" si="3"/>
        <v>2.2821513172154199E-2</v>
      </c>
      <c r="K4" s="9">
        <f t="shared" si="4"/>
        <v>38.676853843671992</v>
      </c>
      <c r="L4" s="9" t="e">
        <f t="shared" si="5"/>
        <v>#N/A</v>
      </c>
      <c r="M4" s="9">
        <f t="shared" si="6"/>
        <v>0.73865484505404</v>
      </c>
      <c r="N4" s="7" t="e">
        <f t="shared" si="7"/>
        <v>#N/A</v>
      </c>
      <c r="O4" s="32" t="s">
        <v>20</v>
      </c>
      <c r="P4" s="25">
        <v>3335.2862574086271</v>
      </c>
      <c r="Q4" s="32" t="s">
        <v>8</v>
      </c>
      <c r="R4" s="25">
        <v>1.5078116096416423E-2</v>
      </c>
      <c r="S4" s="34" t="s">
        <v>25</v>
      </c>
      <c r="T4" s="27">
        <v>1913.6544288015798</v>
      </c>
      <c r="U4" s="34" t="s">
        <v>30</v>
      </c>
      <c r="V4" s="57">
        <v>6.8473532469125675E-4</v>
      </c>
    </row>
    <row r="5" spans="1:22" x14ac:dyDescent="0.25">
      <c r="A5" s="11">
        <v>15</v>
      </c>
      <c r="B5" s="11">
        <v>70</v>
      </c>
      <c r="C5" s="12">
        <f>Input!CK5</f>
        <v>18</v>
      </c>
      <c r="D5" s="12">
        <f>Input!CL5</f>
        <v>1</v>
      </c>
      <c r="E5" s="12" t="e">
        <f>Input!CM5</f>
        <v>#N/A</v>
      </c>
      <c r="F5" s="12" t="e">
        <f>Input!CN5</f>
        <v>#N/A</v>
      </c>
      <c r="G5" s="9">
        <f t="shared" si="0"/>
        <v>17.818021676761965</v>
      </c>
      <c r="H5" s="9">
        <f t="shared" si="1"/>
        <v>3.3116110128526582E-2</v>
      </c>
      <c r="I5" s="9">
        <f t="shared" si="2"/>
        <v>0.84893209085926224</v>
      </c>
      <c r="J5" s="9">
        <f t="shared" si="3"/>
        <v>2.2821513172154199E-2</v>
      </c>
      <c r="K5" s="9">
        <f t="shared" si="4"/>
        <v>32.70935139867521</v>
      </c>
      <c r="L5" s="9" t="e">
        <f t="shared" si="5"/>
        <v>#N/A</v>
      </c>
      <c r="M5" s="9">
        <f t="shared" si="6"/>
        <v>0.73865484505404</v>
      </c>
      <c r="N5" s="7" t="e">
        <f t="shared" si="7"/>
        <v>#N/A</v>
      </c>
      <c r="O5" s="32" t="s">
        <v>21</v>
      </c>
      <c r="P5" s="25">
        <v>93.586111614728182</v>
      </c>
      <c r="Q5" s="32" t="s">
        <v>9</v>
      </c>
      <c r="R5" s="64">
        <v>7.2332574822764455</v>
      </c>
      <c r="S5" s="34" t="s">
        <v>26</v>
      </c>
      <c r="T5" s="27">
        <v>70.842460645972125</v>
      </c>
      <c r="U5" s="34" t="s">
        <v>27</v>
      </c>
      <c r="V5" s="65">
        <v>9.7037763783006721</v>
      </c>
    </row>
    <row r="6" spans="1:22" x14ac:dyDescent="0.25">
      <c r="A6" s="11">
        <v>25</v>
      </c>
      <c r="B6" s="11">
        <v>75</v>
      </c>
      <c r="C6" s="12">
        <f>Input!CK6</f>
        <v>11</v>
      </c>
      <c r="D6" s="12">
        <f>Input!CL6</f>
        <v>1</v>
      </c>
      <c r="E6" s="12" t="e">
        <f>Input!CM6</f>
        <v>#N/A</v>
      </c>
      <c r="F6" s="12" t="e">
        <f>Input!CN6</f>
        <v>#N/A</v>
      </c>
      <c r="G6" s="9">
        <f t="shared" si="0"/>
        <v>11.109954603146113</v>
      </c>
      <c r="H6" s="9">
        <f t="shared" si="1"/>
        <v>1.2090014753019141E-2</v>
      </c>
      <c r="I6" s="9">
        <f t="shared" si="2"/>
        <v>0.87039068241689554</v>
      </c>
      <c r="J6" s="9">
        <f t="shared" si="3"/>
        <v>1.679857520435803E-2</v>
      </c>
      <c r="K6" s="9">
        <f t="shared" si="4"/>
        <v>23.513041694011939</v>
      </c>
      <c r="L6" s="9" t="e">
        <f t="shared" si="5"/>
        <v>#N/A</v>
      </c>
      <c r="M6" s="9">
        <f t="shared" si="6"/>
        <v>0.74177443986335456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38.219163284178322</v>
      </c>
      <c r="S6" s="34" t="s">
        <v>113</v>
      </c>
      <c r="T6" s="24">
        <v>3</v>
      </c>
      <c r="U6" s="34" t="s">
        <v>28</v>
      </c>
      <c r="V6" s="57">
        <v>34.18933086556266</v>
      </c>
    </row>
    <row r="7" spans="1:22" x14ac:dyDescent="0.25">
      <c r="A7" s="11">
        <v>10</v>
      </c>
      <c r="B7" s="11">
        <v>105</v>
      </c>
      <c r="C7" s="12">
        <f>Input!CK7</f>
        <v>18</v>
      </c>
      <c r="D7" s="12">
        <f>Input!CL7</f>
        <v>1</v>
      </c>
      <c r="E7" s="12">
        <f>Input!CM7</f>
        <v>35</v>
      </c>
      <c r="F7" s="12">
        <f>Input!CN7</f>
        <v>1</v>
      </c>
      <c r="G7" s="9">
        <f t="shared" si="0"/>
        <v>18.415145287898085</v>
      </c>
      <c r="H7" s="9">
        <f t="shared" si="1"/>
        <v>0.17234561006398372</v>
      </c>
      <c r="I7" s="9">
        <f t="shared" si="2"/>
        <v>1.4300419300536045</v>
      </c>
      <c r="J7" s="9">
        <f t="shared" si="3"/>
        <v>0.18493606160422923</v>
      </c>
      <c r="K7" s="9">
        <f t="shared" si="4"/>
        <v>35.346884872163926</v>
      </c>
      <c r="L7" s="9">
        <f t="shared" si="5"/>
        <v>0.12032911453618339</v>
      </c>
      <c r="M7" s="9">
        <f t="shared" si="6"/>
        <v>0.90197362842631668</v>
      </c>
      <c r="N7" s="7">
        <f t="shared" si="7"/>
        <v>9.6091695239018306E-3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0.81573449673422016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0.73538166532249127</v>
      </c>
    </row>
    <row r="8" spans="1:22" x14ac:dyDescent="0.25">
      <c r="A8" s="11">
        <v>15</v>
      </c>
      <c r="B8" s="11">
        <v>105</v>
      </c>
      <c r="C8" s="12">
        <f>Input!CK8</f>
        <v>14</v>
      </c>
      <c r="D8" s="12">
        <f>Input!CL8</f>
        <v>1</v>
      </c>
      <c r="E8" s="12">
        <f>Input!CM8</f>
        <v>30</v>
      </c>
      <c r="F8" s="12">
        <f>Input!CN8</f>
        <v>1</v>
      </c>
      <c r="G8" s="9">
        <f t="shared" si="0"/>
        <v>14.457887110870322</v>
      </c>
      <c r="H8" s="9">
        <f t="shared" si="1"/>
        <v>0.20966060630117073</v>
      </c>
      <c r="I8" s="9">
        <f t="shared" si="2"/>
        <v>1.4300419300536045</v>
      </c>
      <c r="J8" s="9">
        <f t="shared" si="3"/>
        <v>0.18493606160422923</v>
      </c>
      <c r="K8" s="9">
        <f t="shared" si="4"/>
        <v>29.379382427167151</v>
      </c>
      <c r="L8" s="9">
        <f t="shared" si="5"/>
        <v>0.38516617170893652</v>
      </c>
      <c r="M8" s="9">
        <f t="shared" si="6"/>
        <v>0.90197362842631668</v>
      </c>
      <c r="N8" s="7">
        <f t="shared" si="7"/>
        <v>9.6091695239018306E-3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Input!CK9</f>
        <v>11</v>
      </c>
      <c r="D9" s="12">
        <f>Input!CL9</f>
        <v>1</v>
      </c>
      <c r="E9" s="12">
        <f>Input!CM9</f>
        <v>26</v>
      </c>
      <c r="F9" s="12">
        <f>Input!CN9</f>
        <v>1</v>
      </c>
      <c r="G9" s="9">
        <f t="shared" si="0"/>
        <v>11.166956882910247</v>
      </c>
      <c r="H9" s="9">
        <f t="shared" si="1"/>
        <v>2.7874600751105934E-2</v>
      </c>
      <c r="I9" s="9">
        <f t="shared" si="2"/>
        <v>1.4300419300536045</v>
      </c>
      <c r="J9" s="9">
        <f t="shared" si="3"/>
        <v>0.18493606160422923</v>
      </c>
      <c r="K9" s="9">
        <f t="shared" si="4"/>
        <v>24.654004681577895</v>
      </c>
      <c r="L9" s="9">
        <f t="shared" si="5"/>
        <v>1.8117033972142238</v>
      </c>
      <c r="M9" s="9">
        <f t="shared" si="6"/>
        <v>0.90197362842631668</v>
      </c>
      <c r="N9" s="7">
        <f t="shared" si="7"/>
        <v>9.6091695239018306E-3</v>
      </c>
      <c r="O9" s="32" t="s">
        <v>11</v>
      </c>
      <c r="P9" s="10">
        <f>AVERAGEIF(wrnGrasNat,"&lt;&gt;#N/A")</f>
        <v>10</v>
      </c>
      <c r="Q9" s="32"/>
      <c r="R9" s="10">
        <f>AVERAGEIF(wrnGrasDroog,"&lt;&gt;#N/A")</f>
        <v>7.0714285714285712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Input!CK10</f>
        <v>6</v>
      </c>
      <c r="D10" s="12">
        <f>Input!CL10</f>
        <v>2</v>
      </c>
      <c r="E10" s="12">
        <f>Input!CM10</f>
        <v>19</v>
      </c>
      <c r="F10" s="12">
        <f>Input!CN10</f>
        <v>1</v>
      </c>
      <c r="G10" s="9">
        <f t="shared" si="0"/>
        <v>5.7710886909168035</v>
      </c>
      <c r="H10" s="9">
        <f t="shared" si="1"/>
        <v>5.24003874261827E-2</v>
      </c>
      <c r="I10" s="9">
        <f t="shared" si="2"/>
        <v>1.6703261580876592</v>
      </c>
      <c r="J10" s="9">
        <f t="shared" si="3"/>
        <v>0.1086848420412431</v>
      </c>
      <c r="K10" s="9">
        <f t="shared" si="4"/>
        <v>17.504168057986412</v>
      </c>
      <c r="L10" s="9">
        <f t="shared" si="5"/>
        <v>2.2375131987481418</v>
      </c>
      <c r="M10" s="9">
        <f t="shared" si="6"/>
        <v>0.99629648574665486</v>
      </c>
      <c r="N10" s="7">
        <f t="shared" si="7"/>
        <v>1.3716017824730621E-5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Input!CK11</f>
        <v>1</v>
      </c>
      <c r="D11" s="12">
        <f>Input!CL11</f>
        <v>2</v>
      </c>
      <c r="E11" s="12">
        <f>Input!CM11</f>
        <v>9</v>
      </c>
      <c r="F11" s="12">
        <f>Input!CN11</f>
        <v>1</v>
      </c>
      <c r="G11" s="9">
        <f t="shared" si="0"/>
        <v>1</v>
      </c>
      <c r="H11" s="9">
        <f t="shared" si="1"/>
        <v>0</v>
      </c>
      <c r="I11" s="9">
        <f t="shared" si="2"/>
        <v>1.6703261580876592</v>
      </c>
      <c r="J11" s="9">
        <f t="shared" si="3"/>
        <v>0.1086848420412431</v>
      </c>
      <c r="K11" s="9">
        <f t="shared" si="4"/>
        <v>9.6876238303503879</v>
      </c>
      <c r="L11" s="9">
        <f t="shared" si="5"/>
        <v>0.47282653206573899</v>
      </c>
      <c r="M11" s="9">
        <f t="shared" si="6"/>
        <v>0.99629648574665486</v>
      </c>
      <c r="N11" s="7">
        <f t="shared" si="7"/>
        <v>1.3716017824730621E-5</v>
      </c>
      <c r="O11" s="32" t="s">
        <v>14</v>
      </c>
      <c r="P11" s="10">
        <f>SUMIF(SQRgrasNat,"&lt;&gt;#N/A")</f>
        <v>2.0567855208524328</v>
      </c>
      <c r="Q11" s="32"/>
      <c r="R11" s="10">
        <f>SUMIF(SQRgraDrg,"&lt;&gt;#N/A")</f>
        <v>1.0913119717191078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Input!CK12</f>
        <v>6</v>
      </c>
      <c r="D12" s="12">
        <f>Input!CL12</f>
        <v>5</v>
      </c>
      <c r="E12" s="12">
        <f>Input!CM12</f>
        <v>17</v>
      </c>
      <c r="F12" s="12">
        <f>Input!CN12</f>
        <v>3</v>
      </c>
      <c r="G12" s="9">
        <f t="shared" si="0"/>
        <v>6.7659468737844843</v>
      </c>
      <c r="H12" s="9">
        <f t="shared" si="1"/>
        <v>0.58667461346022476</v>
      </c>
      <c r="I12" s="9">
        <f t="shared" si="2"/>
        <v>5.2398075878765562</v>
      </c>
      <c r="J12" s="9">
        <f t="shared" si="3"/>
        <v>5.7507679203172228E-2</v>
      </c>
      <c r="K12" s="9">
        <f t="shared" si="4"/>
        <v>19.385774795078923</v>
      </c>
      <c r="L12" s="9">
        <f t="shared" si="5"/>
        <v>5.6919213728338782</v>
      </c>
      <c r="M12" s="9">
        <f t="shared" si="6"/>
        <v>3.2634964964752515</v>
      </c>
      <c r="N12" s="7">
        <f t="shared" si="7"/>
        <v>6.9430403654732242E-2</v>
      </c>
      <c r="O12" s="32" t="s">
        <v>13</v>
      </c>
      <c r="P12" s="10">
        <f>SQRT(P11/P10)</f>
        <v>0.43241242107006561</v>
      </c>
      <c r="Q12" s="32" t="s">
        <v>126</v>
      </c>
      <c r="R12" s="10">
        <f>SQRT(R11/R10)</f>
        <v>0.3149764741170229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Input!CK13</f>
        <v>3</v>
      </c>
      <c r="D13" s="12">
        <f>Input!CL13</f>
        <v>8</v>
      </c>
      <c r="E13" s="12">
        <f>Input!CM13</f>
        <v>12</v>
      </c>
      <c r="F13" s="12">
        <f>Input!CN13</f>
        <v>5</v>
      </c>
      <c r="G13" s="9">
        <f t="shared" si="0"/>
        <v>2.14402008119262</v>
      </c>
      <c r="H13" s="9">
        <f t="shared" si="1"/>
        <v>0.73270162140148887</v>
      </c>
      <c r="I13" s="9">
        <f t="shared" si="2"/>
        <v>7.5952752279092808</v>
      </c>
      <c r="J13" s="9">
        <f t="shared" si="3"/>
        <v>0.16380214114388461</v>
      </c>
      <c r="K13" s="9">
        <f t="shared" si="4"/>
        <v>13.523556609284151</v>
      </c>
      <c r="L13" s="9">
        <f t="shared" si="5"/>
        <v>2.32122474169342</v>
      </c>
      <c r="M13" s="9">
        <f t="shared" si="6"/>
        <v>5.3482699327887131</v>
      </c>
      <c r="N13" s="7">
        <f t="shared" si="7"/>
        <v>0.12129194608465474</v>
      </c>
      <c r="O13" s="32" t="s">
        <v>15</v>
      </c>
      <c r="P13" s="13">
        <f t="array" ref="P13">1-P11/(SUMIF(wrnGrasNat,"&lt;&gt;#N/A")-P9)^2</f>
        <v>0.99987829671474249</v>
      </c>
      <c r="Q13" s="32"/>
      <c r="R13" s="13">
        <f t="array" ref="R13">1-R11/(SUMIF(wrnGrasDroog,"&lt;&gt;#N/A")-R9)^2</f>
        <v>0.99987086383139445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Input!CK14</f>
        <v>1</v>
      </c>
      <c r="D14" s="12">
        <f>Input!CL14</f>
        <v>14</v>
      </c>
      <c r="E14" s="12">
        <f>Input!CM14</f>
        <v>7</v>
      </c>
      <c r="F14" s="12">
        <f>Input!CN14</f>
        <v>13</v>
      </c>
      <c r="G14" s="9">
        <f t="shared" si="0"/>
        <v>1</v>
      </c>
      <c r="H14" s="9">
        <f t="shared" si="1"/>
        <v>0</v>
      </c>
      <c r="I14" s="9">
        <f t="shared" si="2"/>
        <v>14.108245473809262</v>
      </c>
      <c r="J14" s="9">
        <f t="shared" si="3"/>
        <v>1.1717082600191667E-2</v>
      </c>
      <c r="K14" s="9">
        <f t="shared" si="4"/>
        <v>5.5205458842767339</v>
      </c>
      <c r="L14" s="9">
        <f t="shared" si="5"/>
        <v>2.1887844805305114</v>
      </c>
      <c r="M14" s="9">
        <f t="shared" si="6"/>
        <v>12.511603274599361</v>
      </c>
      <c r="N14" s="7">
        <f t="shared" si="7"/>
        <v>0.23853136138206713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Input!CK15</f>
        <v>1</v>
      </c>
      <c r="D15" s="12">
        <f>Input!CL15</f>
        <v>25</v>
      </c>
      <c r="E15" s="12">
        <f>Input!CM15</f>
        <v>4</v>
      </c>
      <c r="F15" s="12">
        <f>Input!CN15</f>
        <v>25</v>
      </c>
      <c r="G15" s="9">
        <f t="shared" si="0"/>
        <v>1</v>
      </c>
      <c r="H15" s="9">
        <f t="shared" si="1"/>
        <v>0</v>
      </c>
      <c r="I15" s="9">
        <f t="shared" si="2"/>
        <v>25.024372785019658</v>
      </c>
      <c r="J15" s="9">
        <f t="shared" si="3"/>
        <v>5.9403264961445487E-4</v>
      </c>
      <c r="K15" s="9">
        <f t="shared" si="4"/>
        <v>4</v>
      </c>
      <c r="L15" s="9">
        <f t="shared" si="5"/>
        <v>0</v>
      </c>
      <c r="M15" s="9">
        <f t="shared" si="6"/>
        <v>25.275892125490085</v>
      </c>
      <c r="N15" s="7">
        <f t="shared" si="7"/>
        <v>7.611646490743669E-2</v>
      </c>
      <c r="O15" s="32" t="s">
        <v>16</v>
      </c>
      <c r="P15" s="10">
        <f>P14*P12</f>
        <v>0.95173332181451131</v>
      </c>
      <c r="Q15" s="32"/>
      <c r="R15" s="10">
        <f>R14*R12</f>
        <v>0.69325854530955544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Input!CK16</f>
        <v>1</v>
      </c>
      <c r="D16" s="12">
        <f>Input!CL16</f>
        <v>36</v>
      </c>
      <c r="E16" s="12">
        <f>Input!CM16</f>
        <v>4</v>
      </c>
      <c r="F16" s="12">
        <f>Input!CN16</f>
        <v>34</v>
      </c>
      <c r="G16" s="9">
        <f t="shared" si="0"/>
        <v>1</v>
      </c>
      <c r="H16" s="9">
        <f t="shared" si="1"/>
        <v>0</v>
      </c>
      <c r="I16" s="9">
        <f t="shared" si="2"/>
        <v>35.984186951392914</v>
      </c>
      <c r="J16" s="9">
        <f t="shared" si="3"/>
        <v>2.5005250625006412E-4</v>
      </c>
      <c r="K16" s="9">
        <f t="shared" si="4"/>
        <v>4</v>
      </c>
      <c r="L16" s="9">
        <f t="shared" si="5"/>
        <v>0</v>
      </c>
      <c r="M16" s="9">
        <f t="shared" si="6"/>
        <v>33.902333232397019</v>
      </c>
      <c r="N16" s="7">
        <f t="shared" si="7"/>
        <v>9.5387974940146104E-3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Input!CO2</f>
        <v>Kz34a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Input!CO3</f>
        <v>29</v>
      </c>
      <c r="D3" s="12">
        <f>Input!CP3</f>
        <v>3</v>
      </c>
      <c r="E3" s="12" t="e">
        <f>Input!CQ3</f>
        <v>#N/A</v>
      </c>
      <c r="F3" s="12" t="e">
        <f>Input!CR3</f>
        <v>#N/A</v>
      </c>
      <c r="G3" s="9">
        <f t="shared" ref="G3:G16" si="0">MIN(MAX(MinGrasNT,AgrasNT+BgrasNT*10000*((A3+CgrasNT)^-DgrasNT+(B3+CgrasNT)^-DgrasNT)),40)</f>
        <v>28.985756900931435</v>
      </c>
      <c r="H3" s="9">
        <f t="shared" ref="H3:H16" si="1">(G3-C3)^2</f>
        <v>2.0286587107696733E-4</v>
      </c>
      <c r="I3" s="9">
        <f t="shared" ref="I3:I16" si="2">MAX(MIN(MinGras+Agras*(1-(1/(1+(Bgras*(B3-Cgras))^Dgras))),40),0)</f>
        <v>2.8203835326700881</v>
      </c>
      <c r="J3" s="9">
        <f t="shared" ref="J3:J16" si="3">(I3-D3)^2</f>
        <v>3.2262075336077299E-2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3.8341226127918207</v>
      </c>
      <c r="N3" s="7" t="e">
        <f t="shared" ref="N3:N16" si="7">(M3-F3)^2</f>
        <v>#N/A</v>
      </c>
      <c r="O3" s="32" t="s">
        <v>19</v>
      </c>
      <c r="P3" s="25">
        <v>-10.925039506004531</v>
      </c>
      <c r="Q3" s="32" t="s">
        <v>7</v>
      </c>
      <c r="R3" s="26">
        <v>7.158873769101984E-3</v>
      </c>
      <c r="S3" s="34" t="s">
        <v>24</v>
      </c>
      <c r="T3" s="27">
        <v>-5.1075948845279999</v>
      </c>
      <c r="U3" s="34" t="s">
        <v>29</v>
      </c>
      <c r="V3" s="56">
        <v>6.8453359230955793E-3</v>
      </c>
    </row>
    <row r="4" spans="1:22" x14ac:dyDescent="0.25">
      <c r="A4" s="11">
        <v>10</v>
      </c>
      <c r="B4" s="11">
        <v>70</v>
      </c>
      <c r="C4" s="12">
        <f>Input!CO4</f>
        <v>24</v>
      </c>
      <c r="D4" s="12">
        <f>Input!CP4</f>
        <v>3</v>
      </c>
      <c r="E4" s="12" t="e">
        <f>Input!CQ4</f>
        <v>#N/A</v>
      </c>
      <c r="F4" s="12" t="e">
        <f>Input!CR4</f>
        <v>#N/A</v>
      </c>
      <c r="G4" s="9">
        <f t="shared" si="0"/>
        <v>24.009923009864686</v>
      </c>
      <c r="H4" s="9">
        <f t="shared" si="1"/>
        <v>9.8466124774648501E-5</v>
      </c>
      <c r="I4" s="9">
        <f t="shared" si="2"/>
        <v>2.8203835326700881</v>
      </c>
      <c r="J4" s="9">
        <f t="shared" si="3"/>
        <v>3.2262075336077299E-2</v>
      </c>
      <c r="K4" s="9">
        <f t="shared" si="4"/>
        <v>40.992617842234878</v>
      </c>
      <c r="L4" s="9" t="e">
        <f t="shared" si="5"/>
        <v>#N/A</v>
      </c>
      <c r="M4" s="9">
        <f t="shared" si="6"/>
        <v>3.8341226127918207</v>
      </c>
      <c r="N4" s="7" t="e">
        <f t="shared" si="7"/>
        <v>#N/A</v>
      </c>
      <c r="O4" s="32" t="s">
        <v>20</v>
      </c>
      <c r="P4" s="25">
        <v>2460.1224898400046</v>
      </c>
      <c r="Q4" s="32" t="s">
        <v>8</v>
      </c>
      <c r="R4" s="25">
        <v>1.5071390983333651E-2</v>
      </c>
      <c r="S4" s="34" t="s">
        <v>25</v>
      </c>
      <c r="T4" s="27">
        <v>2743.8725143763868</v>
      </c>
      <c r="U4" s="34" t="s">
        <v>30</v>
      </c>
      <c r="V4" s="57">
        <v>6.8471234214886011E-4</v>
      </c>
    </row>
    <row r="5" spans="1:22" x14ac:dyDescent="0.25">
      <c r="A5" s="11">
        <v>15</v>
      </c>
      <c r="B5" s="11">
        <v>70</v>
      </c>
      <c r="C5" s="12">
        <f>Input!CO5</f>
        <v>20</v>
      </c>
      <c r="D5" s="12">
        <f>Input!CP5</f>
        <v>3</v>
      </c>
      <c r="E5" s="12" t="e">
        <f>Input!CQ5</f>
        <v>#N/A</v>
      </c>
      <c r="F5" s="12" t="e">
        <f>Input!CR5</f>
        <v>#N/A</v>
      </c>
      <c r="G5" s="9">
        <f t="shared" si="0"/>
        <v>19.976711940679134</v>
      </c>
      <c r="H5" s="9">
        <f t="shared" si="1"/>
        <v>5.423337069321518E-4</v>
      </c>
      <c r="I5" s="9">
        <f t="shared" si="2"/>
        <v>2.8203835326700881</v>
      </c>
      <c r="J5" s="9">
        <f t="shared" si="3"/>
        <v>3.2262075336077299E-2</v>
      </c>
      <c r="K5" s="9">
        <f t="shared" si="4"/>
        <v>35.299812834423534</v>
      </c>
      <c r="L5" s="9" t="e">
        <f t="shared" si="5"/>
        <v>#N/A</v>
      </c>
      <c r="M5" s="9">
        <f t="shared" si="6"/>
        <v>3.8341226127918207</v>
      </c>
      <c r="N5" s="7" t="e">
        <f t="shared" si="7"/>
        <v>#N/A</v>
      </c>
      <c r="O5" s="32" t="s">
        <v>21</v>
      </c>
      <c r="P5" s="25">
        <v>85.355568478877487</v>
      </c>
      <c r="Q5" s="32" t="s">
        <v>9</v>
      </c>
      <c r="R5" s="64">
        <v>2.0026303223713038</v>
      </c>
      <c r="S5" s="34" t="s">
        <v>26</v>
      </c>
      <c r="T5" s="27">
        <v>79.767340302105978</v>
      </c>
      <c r="U5" s="34" t="s">
        <v>27</v>
      </c>
      <c r="V5" s="65">
        <v>2.8064784017895081</v>
      </c>
    </row>
    <row r="6" spans="1:22" x14ac:dyDescent="0.25">
      <c r="A6" s="11">
        <v>25</v>
      </c>
      <c r="B6" s="11">
        <v>75</v>
      </c>
      <c r="C6" s="12">
        <f>Input!CO6</f>
        <v>13</v>
      </c>
      <c r="D6" s="12">
        <f>Input!CP6</f>
        <v>3</v>
      </c>
      <c r="E6" s="12" t="e">
        <f>Input!CQ6</f>
        <v>#N/A</v>
      </c>
      <c r="F6" s="12" t="e">
        <f>Input!CR6</f>
        <v>#N/A</v>
      </c>
      <c r="G6" s="9">
        <f t="shared" si="0"/>
        <v>13.346432479422781</v>
      </c>
      <c r="H6" s="9">
        <f t="shared" si="1"/>
        <v>0.12001546279901534</v>
      </c>
      <c r="I6" s="9">
        <f t="shared" si="2"/>
        <v>3.7079273810539313</v>
      </c>
      <c r="J6" s="9">
        <f t="shared" si="3"/>
        <v>0.50116117684587802</v>
      </c>
      <c r="K6" s="9">
        <f t="shared" si="4"/>
        <v>26.154875683926804</v>
      </c>
      <c r="L6" s="9" t="e">
        <f t="shared" si="5"/>
        <v>#N/A</v>
      </c>
      <c r="M6" s="9">
        <f t="shared" si="6"/>
        <v>4.359272067426164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38.489902190645722</v>
      </c>
      <c r="S6" s="34" t="s">
        <v>113</v>
      </c>
      <c r="T6" s="24">
        <v>3</v>
      </c>
      <c r="U6" s="34" t="s">
        <v>28</v>
      </c>
      <c r="V6" s="57">
        <v>25.196834176957662</v>
      </c>
    </row>
    <row r="7" spans="1:22" x14ac:dyDescent="0.25">
      <c r="A7" s="11">
        <v>10</v>
      </c>
      <c r="B7" s="11">
        <v>105</v>
      </c>
      <c r="C7" s="12">
        <f>Input!CO7</f>
        <v>21</v>
      </c>
      <c r="D7" s="12">
        <f>Input!CP7</f>
        <v>9</v>
      </c>
      <c r="E7" s="12">
        <f>Input!CQ7</f>
        <v>37</v>
      </c>
      <c r="F7" s="12">
        <f>Input!CR7</f>
        <v>8</v>
      </c>
      <c r="G7" s="9">
        <f t="shared" si="0"/>
        <v>21.015474774168606</v>
      </c>
      <c r="H7" s="9">
        <f t="shared" si="1"/>
        <v>2.3946863556935168E-4</v>
      </c>
      <c r="I7" s="9">
        <f t="shared" si="2"/>
        <v>8.9955515940084148</v>
      </c>
      <c r="J7" s="9">
        <f t="shared" si="3"/>
        <v>1.9788315865971526E-5</v>
      </c>
      <c r="K7" s="9">
        <f t="shared" si="4"/>
        <v>37.174667606374776</v>
      </c>
      <c r="L7" s="9">
        <f t="shared" si="5"/>
        <v>3.0508772716693562E-2</v>
      </c>
      <c r="M7" s="9">
        <f t="shared" si="6"/>
        <v>8.142865487518975</v>
      </c>
      <c r="N7" s="7">
        <f t="shared" si="7"/>
        <v>2.0410547524034397E-2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v>-4.8913460849534154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0.99766006404681562</v>
      </c>
    </row>
    <row r="8" spans="1:22" x14ac:dyDescent="0.25">
      <c r="A8" s="11">
        <v>15</v>
      </c>
      <c r="B8" s="11">
        <v>105</v>
      </c>
      <c r="C8" s="12">
        <f>Input!CO8</f>
        <v>17</v>
      </c>
      <c r="D8" s="12">
        <f>Input!CP8</f>
        <v>9</v>
      </c>
      <c r="E8" s="12">
        <f>Input!CQ8</f>
        <v>32</v>
      </c>
      <c r="F8" s="12">
        <f>Input!CR8</f>
        <v>8</v>
      </c>
      <c r="G8" s="9">
        <f t="shared" si="0"/>
        <v>16.982263704983055</v>
      </c>
      <c r="H8" s="9">
        <f t="shared" si="1"/>
        <v>3.1457616092811838E-4</v>
      </c>
      <c r="I8" s="9">
        <f t="shared" si="2"/>
        <v>8.9955515940084148</v>
      </c>
      <c r="J8" s="9">
        <f t="shared" si="3"/>
        <v>1.9788315865971526E-5</v>
      </c>
      <c r="K8" s="9">
        <f t="shared" si="4"/>
        <v>31.481862598563431</v>
      </c>
      <c r="L8" s="9">
        <f t="shared" si="5"/>
        <v>0.26846636676743996</v>
      </c>
      <c r="M8" s="9">
        <f t="shared" si="6"/>
        <v>8.142865487518975</v>
      </c>
      <c r="N8" s="7">
        <f t="shared" si="7"/>
        <v>2.0410547524034397E-2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Input!CO9</f>
        <v>14</v>
      </c>
      <c r="D9" s="12">
        <f>Input!CP9</f>
        <v>9</v>
      </c>
      <c r="E9" s="12">
        <f>Input!CQ9</f>
        <v>28</v>
      </c>
      <c r="F9" s="12">
        <f>Input!CR9</f>
        <v>8</v>
      </c>
      <c r="G9" s="9">
        <f t="shared" si="0"/>
        <v>13.678627531574804</v>
      </c>
      <c r="H9" s="9">
        <f t="shared" si="1"/>
        <v>0.10328026346170342</v>
      </c>
      <c r="I9" s="9">
        <f t="shared" si="2"/>
        <v>8.9955515940084148</v>
      </c>
      <c r="J9" s="9">
        <f t="shared" si="3"/>
        <v>1.9788315865971526E-5</v>
      </c>
      <c r="K9" s="9">
        <f t="shared" si="4"/>
        <v>26.873531946679137</v>
      </c>
      <c r="L9" s="9">
        <f t="shared" si="5"/>
        <v>1.2689302751524953</v>
      </c>
      <c r="M9" s="9">
        <f t="shared" si="6"/>
        <v>8.142865487518975</v>
      </c>
      <c r="N9" s="7">
        <f t="shared" si="7"/>
        <v>2.0410547524034397E-2</v>
      </c>
      <c r="O9" s="32" t="s">
        <v>11</v>
      </c>
      <c r="P9" s="10">
        <f>AVERAGEIF(wrnGrasNat,"&lt;&gt;#N/A")</f>
        <v>12.357142857142858</v>
      </c>
      <c r="Q9" s="32"/>
      <c r="R9" s="10">
        <f>AVERAGEIF(wrnGrasDroog,"&lt;&gt;#N/A")</f>
        <v>10.928571428571429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Input!CO10</f>
        <v>9</v>
      </c>
      <c r="D10" s="12">
        <f>Input!CP10</f>
        <v>10</v>
      </c>
      <c r="E10" s="12">
        <f>Input!CQ10</f>
        <v>21</v>
      </c>
      <c r="F10" s="12">
        <f>Input!CR10</f>
        <v>9</v>
      </c>
      <c r="G10" s="9">
        <f t="shared" si="0"/>
        <v>8.4012844406547664</v>
      </c>
      <c r="H10" s="9">
        <f t="shared" si="1"/>
        <v>0.35846032100207592</v>
      </c>
      <c r="I10" s="9">
        <f t="shared" si="2"/>
        <v>9.8328878481484541</v>
      </c>
      <c r="J10" s="9">
        <f t="shared" si="3"/>
        <v>2.7926471296454147E-2</v>
      </c>
      <c r="K10" s="9">
        <f t="shared" si="4"/>
        <v>19.654018253773046</v>
      </c>
      <c r="L10" s="9">
        <f t="shared" si="5"/>
        <v>1.8116668611761606</v>
      </c>
      <c r="M10" s="9">
        <f t="shared" si="6"/>
        <v>8.8296229717267281</v>
      </c>
      <c r="N10" s="7">
        <f t="shared" si="7"/>
        <v>2.9028331763231309E-2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Input!CO11</f>
        <v>3</v>
      </c>
      <c r="D11" s="12">
        <f>Input!CP11</f>
        <v>10</v>
      </c>
      <c r="E11" s="12">
        <f>Input!CQ11</f>
        <v>11</v>
      </c>
      <c r="F11" s="12">
        <f>Input!CR11</f>
        <v>9</v>
      </c>
      <c r="G11" s="9">
        <f t="shared" si="0"/>
        <v>3</v>
      </c>
      <c r="H11" s="9">
        <f t="shared" si="1"/>
        <v>0</v>
      </c>
      <c r="I11" s="9">
        <f t="shared" si="2"/>
        <v>9.8328878481484541</v>
      </c>
      <c r="J11" s="9">
        <f t="shared" si="3"/>
        <v>2.7926471296454147E-2</v>
      </c>
      <c r="K11" s="9">
        <f t="shared" si="4"/>
        <v>11.464008742806579</v>
      </c>
      <c r="L11" s="9">
        <f t="shared" si="5"/>
        <v>0.21530411340094166</v>
      </c>
      <c r="M11" s="9">
        <f t="shared" si="6"/>
        <v>8.8296229717267281</v>
      </c>
      <c r="N11" s="7">
        <f t="shared" si="7"/>
        <v>2.9028331763231309E-2</v>
      </c>
      <c r="O11" s="32" t="s">
        <v>14</v>
      </c>
      <c r="P11" s="10">
        <f>SUMIF(SQRgrasNat,"&lt;&gt;#N/A")</f>
        <v>0.86907923465342019</v>
      </c>
      <c r="Q11" s="32"/>
      <c r="R11" s="10">
        <f>SUMIF(SQRgraDrg,"&lt;&gt;#N/A")</f>
        <v>0.89511470539776694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Input!CO12</f>
        <v>9</v>
      </c>
      <c r="D12" s="12">
        <f>Input!CP12</f>
        <v>14</v>
      </c>
      <c r="E12" s="12">
        <f>Input!CQ12</f>
        <v>19</v>
      </c>
      <c r="F12" s="12">
        <f>Input!CR12</f>
        <v>13</v>
      </c>
      <c r="G12" s="9">
        <f t="shared" si="0"/>
        <v>9.5297105260767729</v>
      </c>
      <c r="H12" s="9">
        <f t="shared" si="1"/>
        <v>0.28059324143653153</v>
      </c>
      <c r="I12" s="9">
        <f t="shared" si="2"/>
        <v>14.394692205588143</v>
      </c>
      <c r="J12" s="9">
        <f t="shared" si="3"/>
        <v>0.15578193715203295</v>
      </c>
      <c r="K12" s="9">
        <f t="shared" si="4"/>
        <v>21.33835242652551</v>
      </c>
      <c r="L12" s="9">
        <f t="shared" si="5"/>
        <v>5.4678920706377427</v>
      </c>
      <c r="M12" s="9">
        <f t="shared" si="6"/>
        <v>12.844741889199637</v>
      </c>
      <c r="N12" s="7">
        <f t="shared" si="7"/>
        <v>2.4105080969297657E-2</v>
      </c>
      <c r="O12" s="32" t="s">
        <v>13</v>
      </c>
      <c r="P12" s="10">
        <f>SQRT(P11/P10)</f>
        <v>0.28108219998838585</v>
      </c>
      <c r="Q12" s="32" t="s">
        <v>126</v>
      </c>
      <c r="R12" s="10">
        <f>SQRT(R11/R10)</f>
        <v>0.28526139613882162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Input!CO13</f>
        <v>5</v>
      </c>
      <c r="D13" s="12">
        <f>Input!CP13</f>
        <v>16</v>
      </c>
      <c r="E13" s="12">
        <f>Input!CQ13</f>
        <v>14</v>
      </c>
      <c r="F13" s="12">
        <f>Input!CR13</f>
        <v>14</v>
      </c>
      <c r="G13" s="9">
        <f t="shared" si="0"/>
        <v>5.0730221572867631</v>
      </c>
      <c r="H13" s="9">
        <f t="shared" si="1"/>
        <v>5.3322354548127676E-3</v>
      </c>
      <c r="I13" s="9">
        <f t="shared" si="2"/>
        <v>15.722027973649624</v>
      </c>
      <c r="J13" s="9">
        <f t="shared" si="3"/>
        <v>7.7268447433334247E-2</v>
      </c>
      <c r="K13" s="9">
        <f t="shared" si="4"/>
        <v>15.30579060698515</v>
      </c>
      <c r="L13" s="9">
        <f t="shared" si="5"/>
        <v>1.7050891092906468</v>
      </c>
      <c r="M13" s="9">
        <f t="shared" si="6"/>
        <v>14.063337461453788</v>
      </c>
      <c r="N13" s="7">
        <f t="shared" si="7"/>
        <v>4.0116340234100586E-3</v>
      </c>
      <c r="O13" s="32" t="s">
        <v>15</v>
      </c>
      <c r="P13" s="13">
        <f t="array" ref="P13">1-P11/(SUMIF(wrnGrasNat,"&lt;&gt;#N/A")-P9)^2</f>
        <v>0.99996632275675867</v>
      </c>
      <c r="Q13" s="32"/>
      <c r="R13" s="13">
        <f t="array" ref="R13">1-R11/(SUMIF(wrnGrasDroog,"&lt;&gt;#N/A")-R9)^2</f>
        <v>0.9999556529028667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Input!CO14</f>
        <v>3</v>
      </c>
      <c r="D14" s="12">
        <f>Input!CP14</f>
        <v>18</v>
      </c>
      <c r="E14" s="12">
        <f>Input!CQ14</f>
        <v>8</v>
      </c>
      <c r="F14" s="12">
        <f>Input!CR14</f>
        <v>16</v>
      </c>
      <c r="G14" s="9">
        <f t="shared" si="0"/>
        <v>3</v>
      </c>
      <c r="H14" s="9">
        <f t="shared" si="1"/>
        <v>0</v>
      </c>
      <c r="I14" s="9">
        <f t="shared" si="2"/>
        <v>18.088515894525361</v>
      </c>
      <c r="J14" s="9">
        <f t="shared" si="3"/>
        <v>7.8350635836249155E-3</v>
      </c>
      <c r="K14" s="9">
        <f t="shared" si="4"/>
        <v>6.7029503820531602</v>
      </c>
      <c r="L14" s="9">
        <f t="shared" si="5"/>
        <v>1.6823377114160432</v>
      </c>
      <c r="M14" s="9">
        <f t="shared" si="6"/>
        <v>16.23655461863212</v>
      </c>
      <c r="N14" s="7">
        <f t="shared" si="7"/>
        <v>5.5958087596187582E-2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Input!CO15</f>
        <v>3</v>
      </c>
      <c r="D15" s="12">
        <f>Input!CP15</f>
        <v>21</v>
      </c>
      <c r="E15" s="12">
        <f>Input!CQ15</f>
        <v>5</v>
      </c>
      <c r="F15" s="12">
        <f>Input!CR15</f>
        <v>19</v>
      </c>
      <c r="G15" s="9">
        <f t="shared" si="0"/>
        <v>3</v>
      </c>
      <c r="H15" s="9">
        <f t="shared" si="1"/>
        <v>0</v>
      </c>
      <c r="I15" s="9">
        <f t="shared" si="2"/>
        <v>20.985555520761604</v>
      </c>
      <c r="J15" s="9">
        <f t="shared" si="3"/>
        <v>2.0864298046844608E-4</v>
      </c>
      <c r="K15" s="9">
        <f t="shared" si="4"/>
        <v>5</v>
      </c>
      <c r="L15" s="9">
        <f t="shared" si="5"/>
        <v>0</v>
      </c>
      <c r="M15" s="9">
        <f t="shared" si="6"/>
        <v>18.815633249858667</v>
      </c>
      <c r="N15" s="7">
        <f t="shared" si="7"/>
        <v>3.3991098557676659E-2</v>
      </c>
      <c r="O15" s="32" t="s">
        <v>16</v>
      </c>
      <c r="P15" s="10">
        <f>P14*P12</f>
        <v>0.61865775094034736</v>
      </c>
      <c r="Q15" s="32"/>
      <c r="R15" s="10">
        <f>R14*R12</f>
        <v>0.62785609964856859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Input!CO16</f>
        <v>3</v>
      </c>
      <c r="D16" s="12">
        <f>Input!CP16</f>
        <v>25</v>
      </c>
      <c r="E16" s="12">
        <f>Input!CQ16</f>
        <v>5</v>
      </c>
      <c r="F16" s="12">
        <f>Input!CR16</f>
        <v>22</v>
      </c>
      <c r="G16" s="9">
        <f t="shared" si="0"/>
        <v>3</v>
      </c>
      <c r="H16" s="9">
        <f t="shared" si="1"/>
        <v>0</v>
      </c>
      <c r="I16" s="9">
        <f t="shared" si="2"/>
        <v>24.98731521172072</v>
      </c>
      <c r="J16" s="9">
        <f t="shared" si="3"/>
        <v>1.6090385369016465E-4</v>
      </c>
      <c r="K16" s="9">
        <f t="shared" si="4"/>
        <v>5</v>
      </c>
      <c r="L16" s="9">
        <f t="shared" si="5"/>
        <v>0</v>
      </c>
      <c r="M16" s="9">
        <f t="shared" si="6"/>
        <v>22.024587649473911</v>
      </c>
      <c r="N16" s="7">
        <f t="shared" si="7"/>
        <v>6.0455250665193824E-4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Input!CS2</f>
        <v>Kz34b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Input!CS3</f>
        <v>28</v>
      </c>
      <c r="D3" s="12">
        <f>Input!CT3</f>
        <v>2</v>
      </c>
      <c r="E3" s="12" t="e">
        <f>Input!CU3</f>
        <v>#N/A</v>
      </c>
      <c r="F3" s="12" t="e">
        <f>Input!CV3</f>
        <v>#N/A</v>
      </c>
      <c r="G3" s="9">
        <f t="shared" ref="G3:G16" si="0">MIN(MAX(MinGrasNT,AgrasNT+BgrasNT*10000*((A3+CgrasNT)^-DgrasNT+(B3+CgrasNT)^-DgrasNT)),40)</f>
        <v>27.98512176007231</v>
      </c>
      <c r="H3" s="9">
        <f t="shared" ref="H3:H16" si="1">(G3-C3)^2</f>
        <v>2.213620233458989E-4</v>
      </c>
      <c r="I3" s="9">
        <f t="shared" ref="I3:I16" si="2">MAX(MIN(MinGras+Agras*(1-(1/(1+(Bgras*(B3-Cgras))^Dgras))),40),0)</f>
        <v>1.9267701017688441</v>
      </c>
      <c r="J3" s="9">
        <f t="shared" ref="J3:J16" si="3">(I3-D3)^2</f>
        <v>5.3626179949454482E-3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1.5813190752864321</v>
      </c>
      <c r="N3" s="7" t="e">
        <f t="shared" ref="N3:N16" si="7">(M3-F3)^2</f>
        <v>#N/A</v>
      </c>
      <c r="O3" s="32" t="s">
        <v>19</v>
      </c>
      <c r="P3" s="25">
        <v>-11.942611644185456</v>
      </c>
      <c r="Q3" s="32" t="s">
        <v>7</v>
      </c>
      <c r="R3" s="26">
        <v>5.1208975942765135E-3</v>
      </c>
      <c r="S3" s="34" t="s">
        <v>24</v>
      </c>
      <c r="T3" s="27">
        <v>-6.1125410345284621</v>
      </c>
      <c r="U3" s="34" t="s">
        <v>29</v>
      </c>
      <c r="V3" s="56">
        <v>4.8709967989972024E-3</v>
      </c>
    </row>
    <row r="4" spans="1:22" x14ac:dyDescent="0.25">
      <c r="A4" s="11">
        <v>10</v>
      </c>
      <c r="B4" s="11">
        <v>70</v>
      </c>
      <c r="C4" s="12">
        <f>Input!CS4</f>
        <v>23</v>
      </c>
      <c r="D4" s="12">
        <f>Input!CT4</f>
        <v>2</v>
      </c>
      <c r="E4" s="12" t="e">
        <f>Input!CU4</f>
        <v>#N/A</v>
      </c>
      <c r="F4" s="12" t="e">
        <f>Input!CV4</f>
        <v>#N/A</v>
      </c>
      <c r="G4" s="9">
        <f t="shared" si="0"/>
        <v>23.011149873142855</v>
      </c>
      <c r="H4" s="9">
        <f t="shared" si="1"/>
        <v>1.2431967110176873E-4</v>
      </c>
      <c r="I4" s="9">
        <f t="shared" si="2"/>
        <v>1.9267701017688441</v>
      </c>
      <c r="J4" s="9">
        <f t="shared" si="3"/>
        <v>5.3626179949454482E-3</v>
      </c>
      <c r="K4" s="9">
        <f t="shared" si="4"/>
        <v>39.991198438428597</v>
      </c>
      <c r="L4" s="9" t="e">
        <f t="shared" si="5"/>
        <v>#N/A</v>
      </c>
      <c r="M4" s="9">
        <f t="shared" si="6"/>
        <v>1.5813190752864321</v>
      </c>
      <c r="N4" s="7" t="e">
        <f t="shared" si="7"/>
        <v>#N/A</v>
      </c>
      <c r="O4" s="32" t="s">
        <v>20</v>
      </c>
      <c r="P4" s="25">
        <v>2466.1474477098222</v>
      </c>
      <c r="Q4" s="32" t="s">
        <v>8</v>
      </c>
      <c r="R4" s="25">
        <v>1.5069435972877377E-2</v>
      </c>
      <c r="S4" s="34" t="s">
        <v>25</v>
      </c>
      <c r="T4" s="27">
        <v>2746.9062829824229</v>
      </c>
      <c r="U4" s="34" t="s">
        <v>30</v>
      </c>
      <c r="V4" s="57">
        <v>6.8471328762220555E-4</v>
      </c>
    </row>
    <row r="5" spans="1:22" x14ac:dyDescent="0.25">
      <c r="A5" s="11">
        <v>15</v>
      </c>
      <c r="B5" s="11">
        <v>70</v>
      </c>
      <c r="C5" s="12">
        <f>Input!CS5</f>
        <v>19</v>
      </c>
      <c r="D5" s="12">
        <f>Input!CT5</f>
        <v>2</v>
      </c>
      <c r="E5" s="12" t="e">
        <f>Input!CU5</f>
        <v>#N/A</v>
      </c>
      <c r="F5" s="12" t="e">
        <f>Input!CV5</f>
        <v>#N/A</v>
      </c>
      <c r="G5" s="9">
        <f t="shared" si="0"/>
        <v>18.978865928803458</v>
      </c>
      <c r="H5" s="9">
        <f t="shared" si="1"/>
        <v>4.466489653405054E-4</v>
      </c>
      <c r="I5" s="9">
        <f t="shared" si="2"/>
        <v>1.9267701017688441</v>
      </c>
      <c r="J5" s="9">
        <f t="shared" si="3"/>
        <v>5.3626179949454482E-3</v>
      </c>
      <c r="K5" s="9">
        <f t="shared" si="4"/>
        <v>34.300288278030443</v>
      </c>
      <c r="L5" s="9" t="e">
        <f t="shared" si="5"/>
        <v>#N/A</v>
      </c>
      <c r="M5" s="9">
        <f t="shared" si="6"/>
        <v>1.5813190752864321</v>
      </c>
      <c r="N5" s="7" t="e">
        <f t="shared" si="7"/>
        <v>#N/A</v>
      </c>
      <c r="O5" s="32" t="s">
        <v>21</v>
      </c>
      <c r="P5" s="25">
        <v>85.420983429105775</v>
      </c>
      <c r="Q5" s="32" t="s">
        <v>9</v>
      </c>
      <c r="R5" s="64">
        <v>3.0053992408142869</v>
      </c>
      <c r="S5" s="34" t="s">
        <v>26</v>
      </c>
      <c r="T5" s="27">
        <v>79.800474574208934</v>
      </c>
      <c r="U5" s="34" t="s">
        <v>27</v>
      </c>
      <c r="V5" s="65">
        <v>2.7810057051006383</v>
      </c>
    </row>
    <row r="6" spans="1:22" x14ac:dyDescent="0.25">
      <c r="A6" s="11">
        <v>25</v>
      </c>
      <c r="B6" s="11">
        <v>75</v>
      </c>
      <c r="C6" s="12">
        <f>Input!CS6</f>
        <v>12</v>
      </c>
      <c r="D6" s="12">
        <f>Input!CT6</f>
        <v>2</v>
      </c>
      <c r="E6" s="12" t="e">
        <f>Input!CU6</f>
        <v>#N/A</v>
      </c>
      <c r="F6" s="12" t="e">
        <f>Input!CV6</f>
        <v>#N/A</v>
      </c>
      <c r="G6" s="9">
        <f t="shared" si="0"/>
        <v>12.348395714510703</v>
      </c>
      <c r="H6" s="9">
        <f t="shared" si="1"/>
        <v>0.1213795738894233</v>
      </c>
      <c r="I6" s="9">
        <f t="shared" si="2"/>
        <v>2.2317455333572873</v>
      </c>
      <c r="J6" s="9">
        <f t="shared" si="3"/>
        <v>5.3705992231053566E-2</v>
      </c>
      <c r="K6" s="9">
        <f t="shared" si="4"/>
        <v>25.157088093215755</v>
      </c>
      <c r="L6" s="9" t="e">
        <f t="shared" si="5"/>
        <v>#N/A</v>
      </c>
      <c r="M6" s="9">
        <f t="shared" si="6"/>
        <v>1.8694092234081467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31.933506257775012</v>
      </c>
      <c r="S6" s="34" t="s">
        <v>113</v>
      </c>
      <c r="T6" s="24">
        <v>3</v>
      </c>
      <c r="U6" s="34" t="s">
        <v>28</v>
      </c>
      <c r="V6" s="57">
        <v>30.241801841675272</v>
      </c>
    </row>
    <row r="7" spans="1:22" x14ac:dyDescent="0.25">
      <c r="A7" s="11">
        <v>10</v>
      </c>
      <c r="B7" s="11">
        <v>105</v>
      </c>
      <c r="C7" s="12">
        <f>Input!CS7</f>
        <v>20</v>
      </c>
      <c r="D7" s="12">
        <f>Input!CT7</f>
        <v>5</v>
      </c>
      <c r="E7" s="12">
        <f>Input!CU7</f>
        <v>36</v>
      </c>
      <c r="F7" s="12">
        <f>Input!CV7</f>
        <v>4</v>
      </c>
      <c r="G7" s="9">
        <f t="shared" si="0"/>
        <v>20.01398589218114</v>
      </c>
      <c r="H7" s="9">
        <f t="shared" si="1"/>
        <v>1.9560518010246032E-4</v>
      </c>
      <c r="I7" s="9">
        <f t="shared" si="2"/>
        <v>4.8112513567374524</v>
      </c>
      <c r="J7" s="9">
        <f t="shared" si="3"/>
        <v>3.5626050333452453E-2</v>
      </c>
      <c r="K7" s="9">
        <f t="shared" si="4"/>
        <v>36.17210966007616</v>
      </c>
      <c r="L7" s="9">
        <f t="shared" si="5"/>
        <v>2.9621735091531275E-2</v>
      </c>
      <c r="M7" s="9">
        <f t="shared" si="6"/>
        <v>4.193715661873715</v>
      </c>
      <c r="N7" s="7">
        <f t="shared" si="7"/>
        <v>3.7525757655171493E-2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0.52894349153992737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0.13649393775807811</v>
      </c>
    </row>
    <row r="8" spans="1:22" x14ac:dyDescent="0.25">
      <c r="A8" s="11">
        <v>15</v>
      </c>
      <c r="B8" s="11">
        <v>105</v>
      </c>
      <c r="C8" s="12">
        <f>Input!CS8</f>
        <v>16</v>
      </c>
      <c r="D8" s="12">
        <f>Input!CT8</f>
        <v>5</v>
      </c>
      <c r="E8" s="12">
        <f>Input!CU8</f>
        <v>31</v>
      </c>
      <c r="F8" s="12">
        <f>Input!CV8</f>
        <v>4</v>
      </c>
      <c r="G8" s="9">
        <f t="shared" si="0"/>
        <v>15.981701947841744</v>
      </c>
      <c r="H8" s="9">
        <f t="shared" si="1"/>
        <v>3.3481871278626016E-4</v>
      </c>
      <c r="I8" s="9">
        <f t="shared" si="2"/>
        <v>4.8112513567374524</v>
      </c>
      <c r="J8" s="9">
        <f t="shared" si="3"/>
        <v>3.5626050333452453E-2</v>
      </c>
      <c r="K8" s="9">
        <f t="shared" si="4"/>
        <v>30.481199499678006</v>
      </c>
      <c r="L8" s="9">
        <f t="shared" si="5"/>
        <v>0.26915395913435153</v>
      </c>
      <c r="M8" s="9">
        <f t="shared" si="6"/>
        <v>4.193715661873715</v>
      </c>
      <c r="N8" s="7">
        <f t="shared" si="7"/>
        <v>3.7525757655171493E-2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Input!CS9</f>
        <v>13</v>
      </c>
      <c r="D9" s="12">
        <f>Input!CT9</f>
        <v>5</v>
      </c>
      <c r="E9" s="12">
        <f>Input!CU9</f>
        <v>27</v>
      </c>
      <c r="F9" s="12">
        <f>Input!CV9</f>
        <v>4</v>
      </c>
      <c r="G9" s="9">
        <f t="shared" si="0"/>
        <v>12.678394783386336</v>
      </c>
      <c r="H9" s="9">
        <f t="shared" si="1"/>
        <v>0.10342991535312163</v>
      </c>
      <c r="I9" s="9">
        <f t="shared" si="2"/>
        <v>4.8112513567374524</v>
      </c>
      <c r="J9" s="9">
        <f t="shared" si="3"/>
        <v>3.5626050333452453E-2</v>
      </c>
      <c r="K9" s="9">
        <f t="shared" si="4"/>
        <v>25.874061482413332</v>
      </c>
      <c r="L9" s="9">
        <f t="shared" si="5"/>
        <v>1.2677375453852642</v>
      </c>
      <c r="M9" s="9">
        <f t="shared" si="6"/>
        <v>4.193715661873715</v>
      </c>
      <c r="N9" s="7">
        <f t="shared" si="7"/>
        <v>3.7525757655171493E-2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7.5714285714285712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Input!CS10</f>
        <v>8</v>
      </c>
      <c r="D10" s="12">
        <f>Input!CT10</f>
        <v>5</v>
      </c>
      <c r="E10" s="12">
        <f>Input!CU10</f>
        <v>20</v>
      </c>
      <c r="F10" s="12">
        <f>Input!CV10</f>
        <v>5</v>
      </c>
      <c r="G10" s="9">
        <f t="shared" si="0"/>
        <v>7.4004222386824612</v>
      </c>
      <c r="H10" s="9">
        <f t="shared" si="1"/>
        <v>0.35949349186655155</v>
      </c>
      <c r="I10" s="9">
        <f t="shared" si="2"/>
        <v>5.3567731453705711</v>
      </c>
      <c r="J10" s="9">
        <f t="shared" si="3"/>
        <v>0.12728707725761068</v>
      </c>
      <c r="K10" s="9">
        <f t="shared" si="4"/>
        <v>18.655548094247042</v>
      </c>
      <c r="L10" s="9">
        <f t="shared" si="5"/>
        <v>1.8075509268827614</v>
      </c>
      <c r="M10" s="9">
        <f t="shared" si="6"/>
        <v>4.6700736995924998</v>
      </c>
      <c r="N10" s="7">
        <f t="shared" si="7"/>
        <v>0.10885136370058003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Input!CS11</f>
        <v>2</v>
      </c>
      <c r="D11" s="12">
        <f>Input!CT11</f>
        <v>5</v>
      </c>
      <c r="E11" s="12">
        <f>Input!CU11</f>
        <v>10</v>
      </c>
      <c r="F11" s="12">
        <f>Input!CV11</f>
        <v>5</v>
      </c>
      <c r="G11" s="9">
        <f t="shared" si="0"/>
        <v>2</v>
      </c>
      <c r="H11" s="9">
        <f t="shared" si="1"/>
        <v>0</v>
      </c>
      <c r="I11" s="9">
        <f t="shared" si="2"/>
        <v>5.3567731453705711</v>
      </c>
      <c r="J11" s="9">
        <f t="shared" si="3"/>
        <v>0.12728707725761068</v>
      </c>
      <c r="K11" s="9">
        <f t="shared" si="4"/>
        <v>10.465656171725939</v>
      </c>
      <c r="L11" s="9">
        <f t="shared" si="5"/>
        <v>0.21683567026645748</v>
      </c>
      <c r="M11" s="9">
        <f t="shared" si="6"/>
        <v>4.6700736995924998</v>
      </c>
      <c r="N11" s="7">
        <f t="shared" si="7"/>
        <v>0.10885136370058003</v>
      </c>
      <c r="O11" s="32" t="s">
        <v>14</v>
      </c>
      <c r="P11" s="10">
        <f>SUMIF(SQRgrasNat,"&lt;&gt;#N/A")</f>
        <v>0.86906308554907774</v>
      </c>
      <c r="Q11" s="32"/>
      <c r="R11" s="10">
        <f>SUMIF(SQRgraDrg,"&lt;&gt;#N/A")</f>
        <v>0.77012898681522601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Input!CS12</f>
        <v>8</v>
      </c>
      <c r="D12" s="12">
        <f>Input!CT12</f>
        <v>9</v>
      </c>
      <c r="E12" s="12">
        <f>Input!CU12</f>
        <v>18</v>
      </c>
      <c r="F12" s="12">
        <f>Input!CV12</f>
        <v>8</v>
      </c>
      <c r="G12" s="9">
        <f t="shared" si="0"/>
        <v>8.5277645616234405</v>
      </c>
      <c r="H12" s="9">
        <f t="shared" si="1"/>
        <v>0.27853543250558238</v>
      </c>
      <c r="I12" s="9">
        <f t="shared" si="2"/>
        <v>9.1142376397923996</v>
      </c>
      <c r="J12" s="9">
        <f t="shared" si="3"/>
        <v>1.3050238345338052E-2</v>
      </c>
      <c r="K12" s="9">
        <f t="shared" si="4"/>
        <v>20.338826307031461</v>
      </c>
      <c r="L12" s="9">
        <f t="shared" si="5"/>
        <v>5.470108494462421</v>
      </c>
      <c r="M12" s="9">
        <f t="shared" si="6"/>
        <v>7.8913123957013127</v>
      </c>
      <c r="N12" s="7">
        <f t="shared" si="7"/>
        <v>1.1812995328188029E-2</v>
      </c>
      <c r="O12" s="32" t="s">
        <v>13</v>
      </c>
      <c r="P12" s="10">
        <f>SQRT(P11/P10)</f>
        <v>0.28107958846190906</v>
      </c>
      <c r="Q12" s="32" t="s">
        <v>126</v>
      </c>
      <c r="R12" s="10">
        <f>SQRT(R11/R10)</f>
        <v>0.26459729037560353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Input!CS13</f>
        <v>4</v>
      </c>
      <c r="D13" s="12">
        <f>Input!CT13</f>
        <v>11</v>
      </c>
      <c r="E13" s="12">
        <f>Input!CU13</f>
        <v>13</v>
      </c>
      <c r="F13" s="12">
        <f>Input!CV13</f>
        <v>9</v>
      </c>
      <c r="G13" s="9">
        <f t="shared" si="0"/>
        <v>4.0700136942442118</v>
      </c>
      <c r="H13" s="9">
        <f t="shared" si="1"/>
        <v>4.901917381721973E-3</v>
      </c>
      <c r="I13" s="9">
        <f t="shared" si="2"/>
        <v>10.47636093381921</v>
      </c>
      <c r="J13" s="9">
        <f t="shared" si="3"/>
        <v>0.2741978716306897</v>
      </c>
      <c r="K13" s="9">
        <f t="shared" si="4"/>
        <v>14.306705520682414</v>
      </c>
      <c r="L13" s="9">
        <f t="shared" si="5"/>
        <v>1.7074793177818977</v>
      </c>
      <c r="M13" s="9">
        <f t="shared" si="6"/>
        <v>9.0482098027984446</v>
      </c>
      <c r="N13" s="7">
        <f t="shared" si="7"/>
        <v>2.3241850858649127E-3</v>
      </c>
      <c r="O13" s="32" t="s">
        <v>15</v>
      </c>
      <c r="P13" s="13">
        <f t="array" ref="P13">1-P11/(SUMIF(wrnGrasNat,"&lt;&gt;#N/A")-P9)^2</f>
        <v>0.99996013181900112</v>
      </c>
      <c r="Q13" s="32"/>
      <c r="R13" s="13">
        <f t="array" ref="R13">1-R11/(SUMIF(wrnGrasDroog,"&lt;&gt;#N/A")-R9)^2</f>
        <v>0.99992050842420299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Input!CS14</f>
        <v>2</v>
      </c>
      <c r="D14" s="12">
        <f>Input!CT14</f>
        <v>13</v>
      </c>
      <c r="E14" s="12">
        <f>Input!CU14</f>
        <v>7</v>
      </c>
      <c r="F14" s="12">
        <f>Input!CV14</f>
        <v>11</v>
      </c>
      <c r="G14" s="9">
        <f t="shared" si="0"/>
        <v>2</v>
      </c>
      <c r="H14" s="9">
        <f t="shared" si="1"/>
        <v>0</v>
      </c>
      <c r="I14" s="9">
        <f t="shared" si="2"/>
        <v>13.214838436696072</v>
      </c>
      <c r="J14" s="9">
        <f t="shared" si="3"/>
        <v>4.6155553882011972E-2</v>
      </c>
      <c r="K14" s="9">
        <f t="shared" si="4"/>
        <v>5.7032093813995886</v>
      </c>
      <c r="L14" s="9">
        <f t="shared" si="5"/>
        <v>1.6816659084900378</v>
      </c>
      <c r="M14" s="9">
        <f t="shared" si="6"/>
        <v>11.379206811394525</v>
      </c>
      <c r="N14" s="7">
        <f t="shared" si="7"/>
        <v>0.14379780580800272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Input!CS15</f>
        <v>2</v>
      </c>
      <c r="D15" s="12">
        <f>Input!CT15</f>
        <v>17</v>
      </c>
      <c r="E15" s="12">
        <f>Input!CU15</f>
        <v>4</v>
      </c>
      <c r="F15" s="12">
        <f>Input!CV15</f>
        <v>15</v>
      </c>
      <c r="G15" s="9">
        <f t="shared" si="0"/>
        <v>2</v>
      </c>
      <c r="H15" s="9">
        <f t="shared" si="1"/>
        <v>0</v>
      </c>
      <c r="I15" s="9">
        <f t="shared" si="2"/>
        <v>17.06688696831775</v>
      </c>
      <c r="J15" s="9">
        <f t="shared" si="3"/>
        <v>4.4738665307396605E-3</v>
      </c>
      <c r="K15" s="9">
        <f t="shared" si="4"/>
        <v>4</v>
      </c>
      <c r="L15" s="9">
        <f t="shared" si="5"/>
        <v>0</v>
      </c>
      <c r="M15" s="9">
        <f t="shared" si="6"/>
        <v>14.707968628080105</v>
      </c>
      <c r="N15" s="7">
        <f t="shared" si="7"/>
        <v>8.5282322185416315E-2</v>
      </c>
      <c r="O15" s="32" t="s">
        <v>16</v>
      </c>
      <c r="P15" s="10">
        <f>P14*P12</f>
        <v>0.61865200300932677</v>
      </c>
      <c r="Q15" s="32"/>
      <c r="R15" s="10">
        <f>R14*R12</f>
        <v>0.58237470951716142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Input!CS16</f>
        <v>2</v>
      </c>
      <c r="D16" s="12">
        <f>Input!CT16</f>
        <v>23</v>
      </c>
      <c r="E16" s="12">
        <f>Input!CU16</f>
        <v>4</v>
      </c>
      <c r="F16" s="12">
        <f>Input!CV16</f>
        <v>20</v>
      </c>
      <c r="G16" s="9">
        <f t="shared" si="0"/>
        <v>2</v>
      </c>
      <c r="H16" s="9">
        <f t="shared" si="1"/>
        <v>0</v>
      </c>
      <c r="I16" s="9">
        <f t="shared" si="2"/>
        <v>22.96829345974443</v>
      </c>
      <c r="J16" s="9">
        <f t="shared" si="3"/>
        <v>1.0053046949780712E-3</v>
      </c>
      <c r="K16" s="9">
        <f t="shared" si="4"/>
        <v>4</v>
      </c>
      <c r="L16" s="9">
        <f t="shared" si="5"/>
        <v>0</v>
      </c>
      <c r="M16" s="9">
        <f t="shared" si="6"/>
        <v>20.052888181092314</v>
      </c>
      <c r="N16" s="7">
        <f t="shared" si="7"/>
        <v>2.7971596992533848E-3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tabColor theme="7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Input!CW2</f>
        <v>Kk34a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Input!CW3</f>
        <v>31</v>
      </c>
      <c r="D3" s="12">
        <f>Input!CX3</f>
        <v>4</v>
      </c>
      <c r="E3" s="12" t="e">
        <f>Input!CY3</f>
        <v>#N/A</v>
      </c>
      <c r="F3" s="12" t="e">
        <f>Input!CZ3</f>
        <v>#N/A</v>
      </c>
      <c r="G3" s="9">
        <f t="shared" ref="G3:G16" si="0">MIN(MAX(MinGrasNT,AgrasNT+BgrasNT*10000*((A3+CgrasNT)^-DgrasNT+(B3+CgrasNT)^-DgrasNT)),40)</f>
        <v>31.014511291334451</v>
      </c>
      <c r="H3" s="9">
        <f t="shared" ref="H3:H16" si="1">(G3-C3)^2</f>
        <v>2.105775761932983E-4</v>
      </c>
      <c r="I3" s="9">
        <f t="shared" ref="I3:I16" si="2">MAX(MIN(MinGras+Agras*(1-(1/(1+(Bgras*(B3-Cgras))^Dgras))),40),0)</f>
        <v>3.9406927488364967</v>
      </c>
      <c r="J3" s="9">
        <f t="shared" ref="J3:J16" si="3">(I3-D3)^2</f>
        <v>3.5173500405708668E-3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6.0845676383922314</v>
      </c>
      <c r="N3" s="7" t="e">
        <f t="shared" ref="N3:N16" si="7">(M3-F3)^2</f>
        <v>#N/A</v>
      </c>
      <c r="O3" s="32" t="s">
        <v>19</v>
      </c>
      <c r="P3" s="25">
        <v>-9.2447503975791552</v>
      </c>
      <c r="Q3" s="32" t="s">
        <v>7</v>
      </c>
      <c r="R3" s="26">
        <v>8.2299815860511685E-3</v>
      </c>
      <c r="S3" s="34" t="s">
        <v>24</v>
      </c>
      <c r="T3" s="27">
        <v>-0.99075899188497996</v>
      </c>
      <c r="U3" s="34" t="s">
        <v>29</v>
      </c>
      <c r="V3" s="56">
        <v>7.4909336941493369E-3</v>
      </c>
    </row>
    <row r="4" spans="1:22" x14ac:dyDescent="0.25">
      <c r="A4" s="11">
        <v>10</v>
      </c>
      <c r="B4" s="11">
        <v>70</v>
      </c>
      <c r="C4" s="12">
        <f>Input!CW4</f>
        <v>26</v>
      </c>
      <c r="D4" s="12">
        <f>Input!CX4</f>
        <v>4</v>
      </c>
      <c r="E4" s="12" t="e">
        <f>Input!CY4</f>
        <v>#N/A</v>
      </c>
      <c r="F4" s="12" t="e">
        <f>Input!CZ4</f>
        <v>#N/A</v>
      </c>
      <c r="G4" s="9">
        <f t="shared" si="0"/>
        <v>26.038567047826717</v>
      </c>
      <c r="H4" s="9">
        <f t="shared" si="1"/>
        <v>1.4874171780682973E-3</v>
      </c>
      <c r="I4" s="9">
        <f t="shared" si="2"/>
        <v>3.9406927488364967</v>
      </c>
      <c r="J4" s="9">
        <f t="shared" si="3"/>
        <v>3.5173500405708668E-3</v>
      </c>
      <c r="K4" s="9">
        <f t="shared" si="4"/>
        <v>44.996471101099765</v>
      </c>
      <c r="L4" s="9" t="e">
        <f t="shared" si="5"/>
        <v>#N/A</v>
      </c>
      <c r="M4" s="9">
        <f t="shared" si="6"/>
        <v>6.0845676383922314</v>
      </c>
      <c r="N4" s="7" t="e">
        <f t="shared" si="7"/>
        <v>#N/A</v>
      </c>
      <c r="O4" s="32" t="s">
        <v>20</v>
      </c>
      <c r="P4" s="25">
        <v>2536.6419829865645</v>
      </c>
      <c r="Q4" s="32" t="s">
        <v>8</v>
      </c>
      <c r="R4" s="25">
        <v>1.5070963957210724E-2</v>
      </c>
      <c r="S4" s="34" t="s">
        <v>25</v>
      </c>
      <c r="T4" s="27">
        <v>2387.7272292191078</v>
      </c>
      <c r="U4" s="34" t="s">
        <v>30</v>
      </c>
      <c r="V4" s="57">
        <v>6.8471210996957606E-4</v>
      </c>
    </row>
    <row r="5" spans="1:22" x14ac:dyDescent="0.25">
      <c r="A5" s="11">
        <v>15</v>
      </c>
      <c r="B5" s="11">
        <v>70</v>
      </c>
      <c r="C5" s="12">
        <f>Input!CW5</f>
        <v>22</v>
      </c>
      <c r="D5" s="12">
        <f>Input!CX5</f>
        <v>4</v>
      </c>
      <c r="E5" s="12" t="e">
        <f>Input!CY5</f>
        <v>#N/A</v>
      </c>
      <c r="F5" s="12" t="e">
        <f>Input!CZ5</f>
        <v>#N/A</v>
      </c>
      <c r="G5" s="9">
        <f t="shared" si="0"/>
        <v>21.998962695732793</v>
      </c>
      <c r="H5" s="9">
        <f t="shared" si="1"/>
        <v>1.0760001427661873E-6</v>
      </c>
      <c r="I5" s="9">
        <f t="shared" si="2"/>
        <v>3.9406927488364967</v>
      </c>
      <c r="J5" s="9">
        <f t="shared" si="3"/>
        <v>3.5173500405708668E-3</v>
      </c>
      <c r="K5" s="9">
        <f t="shared" si="4"/>
        <v>39.001933916321462</v>
      </c>
      <c r="L5" s="9" t="e">
        <f t="shared" si="5"/>
        <v>#N/A</v>
      </c>
      <c r="M5" s="9">
        <f t="shared" si="6"/>
        <v>6.0845676383922314</v>
      </c>
      <c r="N5" s="7" t="e">
        <f t="shared" si="7"/>
        <v>#N/A</v>
      </c>
      <c r="O5" s="32" t="s">
        <v>21</v>
      </c>
      <c r="P5" s="25">
        <v>86.067962909728578</v>
      </c>
      <c r="Q5" s="32" t="s">
        <v>9</v>
      </c>
      <c r="R5" s="64">
        <v>2.8816026151805643</v>
      </c>
      <c r="S5" s="34" t="s">
        <v>26</v>
      </c>
      <c r="T5" s="27">
        <v>75.477662620765059</v>
      </c>
      <c r="U5" s="34" t="s">
        <v>27</v>
      </c>
      <c r="V5" s="65">
        <v>3.015919394353443</v>
      </c>
    </row>
    <row r="6" spans="1:22" x14ac:dyDescent="0.25">
      <c r="A6" s="11">
        <v>25</v>
      </c>
      <c r="B6" s="11">
        <v>75</v>
      </c>
      <c r="C6" s="12">
        <f>Input!CW6</f>
        <v>15</v>
      </c>
      <c r="D6" s="12">
        <f>Input!CX6</f>
        <v>5</v>
      </c>
      <c r="E6" s="12" t="e">
        <f>Input!CY6</f>
        <v>#N/A</v>
      </c>
      <c r="F6" s="12" t="e">
        <f>Input!CZ6</f>
        <v>#N/A</v>
      </c>
      <c r="G6" s="9">
        <f t="shared" si="0"/>
        <v>15.339530591675397</v>
      </c>
      <c r="H6" s="9">
        <f t="shared" si="1"/>
        <v>0.11528102268344487</v>
      </c>
      <c r="I6" s="9">
        <f t="shared" si="2"/>
        <v>5.1665991186225977</v>
      </c>
      <c r="J6" s="9">
        <f t="shared" si="3"/>
        <v>2.7755266325826373E-2</v>
      </c>
      <c r="K6" s="9">
        <f t="shared" si="4"/>
        <v>29.55518644939902</v>
      </c>
      <c r="L6" s="9" t="e">
        <f t="shared" si="5"/>
        <v>#N/A</v>
      </c>
      <c r="M6" s="9">
        <f t="shared" si="6"/>
        <v>6.9238495400252145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41.075555594116821</v>
      </c>
      <c r="S6" s="34" t="s">
        <v>113</v>
      </c>
      <c r="T6" s="24">
        <v>3</v>
      </c>
      <c r="U6" s="34" t="s">
        <v>28</v>
      </c>
      <c r="V6" s="57">
        <v>34.160101953887818</v>
      </c>
    </row>
    <row r="7" spans="1:22" x14ac:dyDescent="0.25">
      <c r="A7" s="11">
        <v>10</v>
      </c>
      <c r="B7" s="11">
        <v>105</v>
      </c>
      <c r="C7" s="12">
        <f>Input!CW7</f>
        <v>23</v>
      </c>
      <c r="D7" s="12">
        <f>Input!CX7</f>
        <v>13</v>
      </c>
      <c r="E7" s="12">
        <f>Input!CY7</f>
        <v>41</v>
      </c>
      <c r="F7" s="12">
        <f>Input!CZ7</f>
        <v>13</v>
      </c>
      <c r="G7" s="9">
        <f t="shared" si="0"/>
        <v>23.002216920140988</v>
      </c>
      <c r="H7" s="9">
        <f t="shared" si="1"/>
        <v>4.9147349115185449E-6</v>
      </c>
      <c r="I7" s="9">
        <f t="shared" si="2"/>
        <v>13.257492301436619</v>
      </c>
      <c r="J7" s="9">
        <f t="shared" si="3"/>
        <v>6.6302285299126573E-2</v>
      </c>
      <c r="K7" s="9">
        <f t="shared" si="4"/>
        <v>41.30298246575947</v>
      </c>
      <c r="L7" s="9">
        <f t="shared" si="5"/>
        <v>9.1798374557688522E-2</v>
      </c>
      <c r="M7" s="9">
        <f t="shared" si="6"/>
        <v>12.971258478024453</v>
      </c>
      <c r="N7" s="7">
        <f t="shared" si="7"/>
        <v>8.2607508547087171E-4</v>
      </c>
      <c r="O7" s="32" t="s">
        <v>114</v>
      </c>
      <c r="P7" s="14">
        <f t="array" ref="P7">MIN(IF(ISNA(wrnGrasNat),"",wrnGrasNat))</f>
        <v>4</v>
      </c>
      <c r="Q7" s="32" t="s">
        <v>122</v>
      </c>
      <c r="R7" s="25">
        <v>-3.0182556675558252</v>
      </c>
      <c r="S7" s="34" t="s">
        <v>115</v>
      </c>
      <c r="T7" s="17">
        <f t="array" ref="T7">MIN(IF(ISNA(wrnBouwNat),"",wrnBouwNat))</f>
        <v>7</v>
      </c>
      <c r="U7" s="34" t="s">
        <v>123</v>
      </c>
      <c r="V7" s="57">
        <v>1.8186486984494281</v>
      </c>
    </row>
    <row r="8" spans="1:22" x14ac:dyDescent="0.25">
      <c r="A8" s="11">
        <v>15</v>
      </c>
      <c r="B8" s="11">
        <v>105</v>
      </c>
      <c r="C8" s="12">
        <f>Input!CW8</f>
        <v>19</v>
      </c>
      <c r="D8" s="12">
        <f>Input!CX8</f>
        <v>13</v>
      </c>
      <c r="E8" s="12">
        <f>Input!CY8</f>
        <v>36</v>
      </c>
      <c r="F8" s="12">
        <f>Input!CZ8</f>
        <v>13</v>
      </c>
      <c r="G8" s="9">
        <f t="shared" si="0"/>
        <v>18.962612568047064</v>
      </c>
      <c r="H8" s="9">
        <f t="shared" si="1"/>
        <v>1.3978200680354472E-3</v>
      </c>
      <c r="I8" s="9">
        <f t="shared" si="2"/>
        <v>13.257492301436619</v>
      </c>
      <c r="J8" s="9">
        <f t="shared" si="3"/>
        <v>6.6302285299126573E-2</v>
      </c>
      <c r="K8" s="9">
        <f t="shared" si="4"/>
        <v>35.308445280981161</v>
      </c>
      <c r="L8" s="9">
        <f t="shared" si="5"/>
        <v>0.47824792939722555</v>
      </c>
      <c r="M8" s="9">
        <f t="shared" si="6"/>
        <v>12.971258478024453</v>
      </c>
      <c r="N8" s="7">
        <f t="shared" si="7"/>
        <v>8.2607508547087171E-4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Input!CW9</f>
        <v>16</v>
      </c>
      <c r="D9" s="12">
        <f>Input!CX9</f>
        <v>13</v>
      </c>
      <c r="E9" s="12">
        <f>Input!CY9</f>
        <v>32</v>
      </c>
      <c r="F9" s="12">
        <f>Input!CZ9</f>
        <v>13</v>
      </c>
      <c r="G9" s="9">
        <f t="shared" si="0"/>
        <v>15.64907098277307</v>
      </c>
      <c r="H9" s="9">
        <f t="shared" si="1"/>
        <v>0.12315117513185889</v>
      </c>
      <c r="I9" s="9">
        <f t="shared" si="2"/>
        <v>13.257492301436619</v>
      </c>
      <c r="J9" s="9">
        <f t="shared" si="3"/>
        <v>6.6302285299126573E-2</v>
      </c>
      <c r="K9" s="9">
        <f t="shared" si="4"/>
        <v>30.504385371265432</v>
      </c>
      <c r="L9" s="9">
        <f t="shared" si="5"/>
        <v>2.2368631176848401</v>
      </c>
      <c r="M9" s="9">
        <f t="shared" si="6"/>
        <v>12.971258478024453</v>
      </c>
      <c r="N9" s="7">
        <f t="shared" si="7"/>
        <v>8.2607508547087171E-4</v>
      </c>
      <c r="O9" s="32" t="s">
        <v>11</v>
      </c>
      <c r="P9" s="10">
        <f>AVERAGEIF(wrnGrasNat,"&lt;&gt;#N/A")</f>
        <v>14.071428571428571</v>
      </c>
      <c r="Q9" s="32"/>
      <c r="R9" s="10">
        <f>AVERAGEIF(wrnGrasDroog,"&lt;&gt;#N/A")</f>
        <v>15.857142857142858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Input!CW10</f>
        <v>11</v>
      </c>
      <c r="D10" s="12">
        <f>Input!CX10</f>
        <v>15</v>
      </c>
      <c r="E10" s="12">
        <f>Input!CY10</f>
        <v>25</v>
      </c>
      <c r="F10" s="12">
        <f>Input!CZ10</f>
        <v>14</v>
      </c>
      <c r="G10" s="9">
        <f t="shared" si="0"/>
        <v>10.343330420643428</v>
      </c>
      <c r="H10" s="9">
        <f t="shared" si="1"/>
        <v>0.43121493645233777</v>
      </c>
      <c r="I10" s="9">
        <f t="shared" si="2"/>
        <v>14.591522552686273</v>
      </c>
      <c r="J10" s="9">
        <f t="shared" si="3"/>
        <v>0.16685382496393855</v>
      </c>
      <c r="K10" s="9">
        <f t="shared" si="4"/>
        <v>23.098426275049484</v>
      </c>
      <c r="L10" s="9">
        <f t="shared" si="5"/>
        <v>3.6159826314221823</v>
      </c>
      <c r="M10" s="9">
        <f t="shared" si="6"/>
        <v>14.049617540748564</v>
      </c>
      <c r="N10" s="7">
        <f t="shared" si="7"/>
        <v>2.4619003499353818E-3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Input!CW11</f>
        <v>4</v>
      </c>
      <c r="D11" s="12">
        <f>Input!CX11</f>
        <v>15</v>
      </c>
      <c r="E11" s="12">
        <f>Input!CY11</f>
        <v>14</v>
      </c>
      <c r="F11" s="12">
        <f>Input!CZ11</f>
        <v>14</v>
      </c>
      <c r="G11" s="9">
        <f t="shared" si="0"/>
        <v>4.1897898045836897</v>
      </c>
      <c r="H11" s="9">
        <f t="shared" si="1"/>
        <v>3.6020169923915109E-2</v>
      </c>
      <c r="I11" s="9">
        <f t="shared" si="2"/>
        <v>14.591522552686273</v>
      </c>
      <c r="J11" s="9">
        <f t="shared" si="3"/>
        <v>0.16685382496393855</v>
      </c>
      <c r="K11" s="9">
        <f t="shared" si="4"/>
        <v>14.837373087674006</v>
      </c>
      <c r="L11" s="9">
        <f t="shared" si="5"/>
        <v>0.70119368796069892</v>
      </c>
      <c r="M11" s="9">
        <f t="shared" si="6"/>
        <v>14.049617540748564</v>
      </c>
      <c r="N11" s="7">
        <f t="shared" si="7"/>
        <v>2.4619003499353818E-3</v>
      </c>
      <c r="O11" s="32" t="s">
        <v>14</v>
      </c>
      <c r="P11" s="10">
        <f>SUMIF(SQRgrasNat,"&lt;&gt;#N/A")</f>
        <v>0.92498821021792743</v>
      </c>
      <c r="Q11" s="32"/>
      <c r="R11" s="10">
        <f>SUMIF(SQRgraDrg,"&lt;&gt;#N/A")</f>
        <v>1.1088131305372229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Input!CW12</f>
        <v>11</v>
      </c>
      <c r="D12" s="12">
        <f>Input!CX12</f>
        <v>22</v>
      </c>
      <c r="E12" s="12">
        <f>Input!CY12</f>
        <v>22</v>
      </c>
      <c r="F12" s="12">
        <f>Input!CZ12</f>
        <v>20</v>
      </c>
      <c r="G12" s="9">
        <f t="shared" si="0"/>
        <v>11.464473587060942</v>
      </c>
      <c r="H12" s="9">
        <f t="shared" si="1"/>
        <v>0.21573571307725847</v>
      </c>
      <c r="I12" s="9">
        <f t="shared" si="2"/>
        <v>21.651361813883337</v>
      </c>
      <c r="J12" s="9">
        <f t="shared" si="3"/>
        <v>0.12154858481871678</v>
      </c>
      <c r="K12" s="9">
        <f t="shared" si="4"/>
        <v>24.934188476944975</v>
      </c>
      <c r="L12" s="9">
        <f t="shared" si="5"/>
        <v>8.6094620182366715</v>
      </c>
      <c r="M12" s="9">
        <f t="shared" si="6"/>
        <v>20.121962823691554</v>
      </c>
      <c r="N12" s="7">
        <f t="shared" si="7"/>
        <v>1.487493036281708E-2</v>
      </c>
      <c r="O12" s="32" t="s">
        <v>13</v>
      </c>
      <c r="P12" s="10">
        <f>SQRT(P11/P10)</f>
        <v>0.28998247756121204</v>
      </c>
      <c r="Q12" s="32" t="s">
        <v>126</v>
      </c>
      <c r="R12" s="10">
        <f>SQRT(R11/R10)</f>
        <v>0.31749203719967856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Input!CW13</f>
        <v>7</v>
      </c>
      <c r="D13" s="12">
        <f>Input!CX13</f>
        <v>23</v>
      </c>
      <c r="E13" s="12">
        <f>Input!CY13</f>
        <v>17</v>
      </c>
      <c r="F13" s="12">
        <f>Input!CZ13</f>
        <v>22</v>
      </c>
      <c r="G13" s="9">
        <f t="shared" si="0"/>
        <v>6.9780139273229391</v>
      </c>
      <c r="H13" s="9">
        <f t="shared" si="1"/>
        <v>4.8338739176100276E-4</v>
      </c>
      <c r="I13" s="9">
        <f t="shared" si="2"/>
        <v>23.565897891770714</v>
      </c>
      <c r="J13" s="9">
        <f t="shared" si="3"/>
        <v>0.32024042391053853</v>
      </c>
      <c r="K13" s="9">
        <f t="shared" si="4"/>
        <v>18.799832745734456</v>
      </c>
      <c r="L13" s="9">
        <f t="shared" si="5"/>
        <v>3.2393979126180303</v>
      </c>
      <c r="M13" s="9">
        <f t="shared" si="6"/>
        <v>21.870505781134622</v>
      </c>
      <c r="N13" s="7">
        <f t="shared" si="7"/>
        <v>1.6768752719554546E-2</v>
      </c>
      <c r="O13" s="32" t="s">
        <v>15</v>
      </c>
      <c r="P13" s="13">
        <f t="array" ref="P13">1-P11/(SUMIF(wrnGrasNat,"&lt;&gt;#N/A")-P9)^2</f>
        <v>0.99997235776774118</v>
      </c>
      <c r="Q13" s="32"/>
      <c r="R13" s="13">
        <f t="array" ref="R13">1-R11/(SUMIF(wrnGrasDroog,"&lt;&gt;#N/A")-R9)^2</f>
        <v>0.99997390713435508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Input!CW14</f>
        <v>4</v>
      </c>
      <c r="D14" s="12">
        <f>Input!CX14</f>
        <v>27</v>
      </c>
      <c r="E14" s="12">
        <f>Input!CY14</f>
        <v>12</v>
      </c>
      <c r="F14" s="12">
        <f>Input!CZ14</f>
        <v>25</v>
      </c>
      <c r="G14" s="9">
        <f t="shared" si="0"/>
        <v>4</v>
      </c>
      <c r="H14" s="9">
        <f t="shared" si="1"/>
        <v>0</v>
      </c>
      <c r="I14" s="9">
        <f t="shared" si="2"/>
        <v>26.745658387226332</v>
      </c>
      <c r="J14" s="9">
        <f t="shared" si="3"/>
        <v>6.4689655988310682E-2</v>
      </c>
      <c r="K14" s="9">
        <f t="shared" si="4"/>
        <v>10.225849694776155</v>
      </c>
      <c r="L14" s="9">
        <f t="shared" si="5"/>
        <v>3.1476093055258625</v>
      </c>
      <c r="M14" s="9">
        <f t="shared" si="6"/>
        <v>24.862912838973717</v>
      </c>
      <c r="N14" s="7">
        <f t="shared" si="7"/>
        <v>1.8792889718246088E-2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Input!CW15</f>
        <v>4</v>
      </c>
      <c r="D15" s="12">
        <f>Input!CX15</f>
        <v>30</v>
      </c>
      <c r="E15" s="12">
        <f>Input!CY15</f>
        <v>7</v>
      </c>
      <c r="F15" s="12">
        <f>Input!CZ15</f>
        <v>28</v>
      </c>
      <c r="G15" s="9">
        <f t="shared" si="0"/>
        <v>4</v>
      </c>
      <c r="H15" s="9">
        <f t="shared" si="1"/>
        <v>0</v>
      </c>
      <c r="I15" s="9">
        <f t="shared" si="2"/>
        <v>30.162830617516523</v>
      </c>
      <c r="J15" s="9">
        <f t="shared" si="3"/>
        <v>2.6513810000812155E-2</v>
      </c>
      <c r="K15" s="9">
        <f t="shared" si="4"/>
        <v>7</v>
      </c>
      <c r="L15" s="9">
        <f t="shared" si="5"/>
        <v>0</v>
      </c>
      <c r="M15" s="9">
        <f t="shared" si="6"/>
        <v>28.18755858211123</v>
      </c>
      <c r="N15" s="7">
        <f t="shared" si="7"/>
        <v>3.5178221723574842E-2</v>
      </c>
      <c r="O15" s="32" t="s">
        <v>16</v>
      </c>
      <c r="P15" s="10">
        <f>P14*P12</f>
        <v>0.63824712979883425</v>
      </c>
      <c r="Q15" s="32"/>
      <c r="R15" s="10">
        <f>R14*R12</f>
        <v>0.69879526232375488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Input!CW16</f>
        <v>4</v>
      </c>
      <c r="D16" s="12">
        <f>Input!CX16</f>
        <v>34</v>
      </c>
      <c r="E16" s="12">
        <f>Input!CY16</f>
        <v>7</v>
      </c>
      <c r="F16" s="12">
        <f>Input!CZ16</f>
        <v>32</v>
      </c>
      <c r="G16" s="9">
        <f t="shared" si="0"/>
        <v>4</v>
      </c>
      <c r="H16" s="9">
        <f t="shared" si="1"/>
        <v>0</v>
      </c>
      <c r="I16" s="9">
        <f t="shared" si="2"/>
        <v>33.930008332309846</v>
      </c>
      <c r="J16" s="9">
        <f t="shared" si="3"/>
        <v>4.8988335460489118E-3</v>
      </c>
      <c r="K16" s="9">
        <f t="shared" si="4"/>
        <v>7</v>
      </c>
      <c r="L16" s="9">
        <f t="shared" si="5"/>
        <v>0</v>
      </c>
      <c r="M16" s="9">
        <f t="shared" si="6"/>
        <v>31.944146214987626</v>
      </c>
      <c r="N16" s="7">
        <f t="shared" si="7"/>
        <v>3.1196453002085107E-3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tabColor theme="7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Input!DA2</f>
        <v>Kk34b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Input!DA3</f>
        <v>30</v>
      </c>
      <c r="D3" s="12">
        <f>Input!DB3</f>
        <v>2</v>
      </c>
      <c r="E3" s="12" t="e">
        <f>Input!DC3</f>
        <v>#N/A</v>
      </c>
      <c r="F3" s="12" t="e">
        <f>Input!DD3</f>
        <v>#N/A</v>
      </c>
      <c r="G3" s="9">
        <f t="shared" ref="G3:G16" si="0">MIN(MAX(MinGrasNT,AgrasNT+BgrasNT*10000*((A3+CgrasNT)^-DgrasNT+(B3+CgrasNT)^-DgrasNT)),40)</f>
        <v>30.017965500029241</v>
      </c>
      <c r="H3" s="9">
        <f t="shared" ref="H3:H16" si="1">(G3-C3)^2</f>
        <v>3.227591913006711E-4</v>
      </c>
      <c r="I3" s="9">
        <f t="shared" ref="I3:I16" si="2">MAX(MIN(MinGras+Agras*(1-(1/(1+(Bgras*(B3-Cgras))^Dgras))),40),0)</f>
        <v>2.0954479122737699</v>
      </c>
      <c r="J3" s="9">
        <f t="shared" ref="J3:J16" si="3">(I3-D3)^2</f>
        <v>9.1103039574212778E-3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-10.25579090081415</v>
      </c>
      <c r="Q3" s="32" t="s">
        <v>7</v>
      </c>
      <c r="R3" s="26">
        <v>6.6224005981787596E-3</v>
      </c>
      <c r="S3" s="34" t="s">
        <v>24</v>
      </c>
      <c r="T3" s="27">
        <v>-1.9590215665232427</v>
      </c>
      <c r="U3" s="34" t="s">
        <v>29</v>
      </c>
      <c r="V3" s="56">
        <v>1.3341187149664769E-2</v>
      </c>
    </row>
    <row r="4" spans="1:22" x14ac:dyDescent="0.25">
      <c r="A4" s="11">
        <v>10</v>
      </c>
      <c r="B4" s="11">
        <v>70</v>
      </c>
      <c r="C4" s="12">
        <f>Input!DA4</f>
        <v>25</v>
      </c>
      <c r="D4" s="12">
        <f>Input!DB4</f>
        <v>2</v>
      </c>
      <c r="E4" s="12" t="e">
        <f>Input!DC4</f>
        <v>#N/A</v>
      </c>
      <c r="F4" s="12" t="e">
        <f>Input!DD4</f>
        <v>#N/A</v>
      </c>
      <c r="G4" s="9">
        <f t="shared" si="0"/>
        <v>25.041472816341191</v>
      </c>
      <c r="H4" s="9">
        <f t="shared" si="1"/>
        <v>1.7199944952701444E-3</v>
      </c>
      <c r="I4" s="9">
        <f t="shared" si="2"/>
        <v>2.0954479122737699</v>
      </c>
      <c r="J4" s="9">
        <f t="shared" si="3"/>
        <v>9.1103039574212778E-3</v>
      </c>
      <c r="K4" s="9">
        <f t="shared" si="4"/>
        <v>44.006381164516014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2539.1578058071523</v>
      </c>
      <c r="Q4" s="32" t="s">
        <v>8</v>
      </c>
      <c r="R4" s="25">
        <v>1.5071243601737292E-2</v>
      </c>
      <c r="S4" s="34" t="s">
        <v>25</v>
      </c>
      <c r="T4" s="27">
        <v>2370.4252070228113</v>
      </c>
      <c r="U4" s="34" t="s">
        <v>30</v>
      </c>
      <c r="V4" s="57">
        <v>6.8473321563008093E-4</v>
      </c>
    </row>
    <row r="5" spans="1:22" x14ac:dyDescent="0.25">
      <c r="A5" s="11">
        <v>15</v>
      </c>
      <c r="B5" s="11">
        <v>70</v>
      </c>
      <c r="C5" s="12">
        <f>Input!DA5</f>
        <v>21</v>
      </c>
      <c r="D5" s="12">
        <f>Input!DB5</f>
        <v>2</v>
      </c>
      <c r="E5" s="12" t="e">
        <f>Input!DC5</f>
        <v>#N/A</v>
      </c>
      <c r="F5" s="12" t="e">
        <f>Input!DD5</f>
        <v>#N/A</v>
      </c>
      <c r="G5" s="9">
        <f t="shared" si="0"/>
        <v>21.001242275324941</v>
      </c>
      <c r="H5" s="9">
        <f t="shared" si="1"/>
        <v>1.5432479829573502E-6</v>
      </c>
      <c r="I5" s="9">
        <f t="shared" si="2"/>
        <v>2.0954479122737699</v>
      </c>
      <c r="J5" s="9">
        <f t="shared" si="3"/>
        <v>9.1103039574212778E-3</v>
      </c>
      <c r="K5" s="9">
        <f t="shared" si="4"/>
        <v>37.998617500565807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86.088551094625984</v>
      </c>
      <c r="Q5" s="32" t="s">
        <v>9</v>
      </c>
      <c r="R5" s="64">
        <v>3.4359332778138842</v>
      </c>
      <c r="S5" s="34" t="s">
        <v>26</v>
      </c>
      <c r="T5" s="27">
        <v>75.269757300281896</v>
      </c>
      <c r="U5" s="34" t="s">
        <v>27</v>
      </c>
      <c r="V5" s="65">
        <v>1.4111700728771199</v>
      </c>
    </row>
    <row r="6" spans="1:22" x14ac:dyDescent="0.25">
      <c r="A6" s="11">
        <v>25</v>
      </c>
      <c r="B6" s="11">
        <v>75</v>
      </c>
      <c r="C6" s="12">
        <f>Input!DA6</f>
        <v>14</v>
      </c>
      <c r="D6" s="12">
        <f>Input!DB6</f>
        <v>3</v>
      </c>
      <c r="E6" s="12" t="e">
        <f>Input!DC6</f>
        <v>#N/A</v>
      </c>
      <c r="F6" s="12" t="e">
        <f>Input!DD6</f>
        <v>#N/A</v>
      </c>
      <c r="G6" s="9">
        <f t="shared" si="0"/>
        <v>14.340241204862663</v>
      </c>
      <c r="H6" s="9">
        <f t="shared" si="1"/>
        <v>0.11576407748639636</v>
      </c>
      <c r="I6" s="9">
        <f t="shared" si="2"/>
        <v>2.7072165349791275</v>
      </c>
      <c r="J6" s="9">
        <f t="shared" si="3"/>
        <v>8.5722157389628462E-2</v>
      </c>
      <c r="K6" s="9">
        <f t="shared" si="4"/>
        <v>28.540154246107353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37.503587533480967</v>
      </c>
      <c r="S6" s="34" t="s">
        <v>113</v>
      </c>
      <c r="T6" s="24">
        <v>3</v>
      </c>
      <c r="U6" s="34" t="s">
        <v>28</v>
      </c>
      <c r="V6" s="57">
        <v>102.67071382913841</v>
      </c>
    </row>
    <row r="7" spans="1:22" x14ac:dyDescent="0.25">
      <c r="A7" s="11">
        <v>10</v>
      </c>
      <c r="B7" s="11">
        <v>105</v>
      </c>
      <c r="C7" s="12">
        <f>Input!DA7</f>
        <v>22</v>
      </c>
      <c r="D7" s="12">
        <f>Input!DB7</f>
        <v>8</v>
      </c>
      <c r="E7" s="12">
        <f>Input!DC7</f>
        <v>40</v>
      </c>
      <c r="F7" s="12">
        <f>Input!DD7</f>
        <v>5</v>
      </c>
      <c r="G7" s="9">
        <f t="shared" si="0"/>
        <v>22.00357755078268</v>
      </c>
      <c r="H7" s="9">
        <f t="shared" si="1"/>
        <v>1.2798869602653209E-5</v>
      </c>
      <c r="I7" s="9">
        <f t="shared" si="2"/>
        <v>7.9619785829963154</v>
      </c>
      <c r="J7" s="9">
        <f t="shared" si="3"/>
        <v>1.4456281509680729E-3</v>
      </c>
      <c r="K7" s="9">
        <f t="shared" si="4"/>
        <v>40.320520733721459</v>
      </c>
      <c r="L7" s="9">
        <f t="shared" si="5"/>
        <v>0.10273354074534233</v>
      </c>
      <c r="M7" s="9">
        <f t="shared" si="6"/>
        <v>5.5476175229201274</v>
      </c>
      <c r="N7" s="7">
        <f t="shared" si="7"/>
        <v>0.29988495140917631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v>-0.39725218517404542</v>
      </c>
      <c r="S7" s="34" t="s">
        <v>115</v>
      </c>
      <c r="T7" s="17">
        <f t="array" ref="T7">MIN(IF(ISNA(wrnBouwNat),"",wrnBouwNat))</f>
        <v>6</v>
      </c>
      <c r="U7" s="34" t="s">
        <v>123</v>
      </c>
      <c r="V7" s="57">
        <v>-57.771271298462665</v>
      </c>
    </row>
    <row r="8" spans="1:22" x14ac:dyDescent="0.25">
      <c r="A8" s="11">
        <v>15</v>
      </c>
      <c r="B8" s="11">
        <v>105</v>
      </c>
      <c r="C8" s="12">
        <f>Input!DA8</f>
        <v>18</v>
      </c>
      <c r="D8" s="12">
        <f>Input!DB8</f>
        <v>8</v>
      </c>
      <c r="E8" s="12">
        <f>Input!DC8</f>
        <v>35</v>
      </c>
      <c r="F8" s="12">
        <f>Input!DD8</f>
        <v>5</v>
      </c>
      <c r="G8" s="9">
        <f t="shared" si="0"/>
        <v>17.96334700976643</v>
      </c>
      <c r="H8" s="9">
        <f t="shared" si="1"/>
        <v>1.3434416930621733E-3</v>
      </c>
      <c r="I8" s="9">
        <f t="shared" si="2"/>
        <v>7.9619785829963154</v>
      </c>
      <c r="J8" s="9">
        <f t="shared" si="3"/>
        <v>1.4456281509680729E-3</v>
      </c>
      <c r="K8" s="9">
        <f t="shared" si="4"/>
        <v>34.312757069771244</v>
      </c>
      <c r="L8" s="9">
        <f t="shared" si="5"/>
        <v>0.4723028451494064</v>
      </c>
      <c r="M8" s="9">
        <f t="shared" si="6"/>
        <v>5.5476175229201274</v>
      </c>
      <c r="N8" s="7">
        <f t="shared" si="7"/>
        <v>0.29988495140917631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Input!DA9</f>
        <v>15</v>
      </c>
      <c r="D9" s="12">
        <f>Input!DB9</f>
        <v>8</v>
      </c>
      <c r="E9" s="12">
        <f>Input!DC9</f>
        <v>31</v>
      </c>
      <c r="F9" s="12">
        <f>Input!DD9</f>
        <v>5</v>
      </c>
      <c r="G9" s="9">
        <f t="shared" si="0"/>
        <v>14.649157725242096</v>
      </c>
      <c r="H9" s="9">
        <f t="shared" si="1"/>
        <v>0.12309030175730035</v>
      </c>
      <c r="I9" s="9">
        <f t="shared" si="2"/>
        <v>7.9619785829963154</v>
      </c>
      <c r="J9" s="9">
        <f t="shared" si="3"/>
        <v>1.4456281509680729E-3</v>
      </c>
      <c r="K9" s="9">
        <f t="shared" si="4"/>
        <v>29.500559230156295</v>
      </c>
      <c r="L9" s="9">
        <f t="shared" si="5"/>
        <v>2.248322622269483</v>
      </c>
      <c r="M9" s="9">
        <f t="shared" si="6"/>
        <v>5.5476175229201274</v>
      </c>
      <c r="N9" s="7">
        <f t="shared" si="7"/>
        <v>0.29988495140917631</v>
      </c>
      <c r="O9" s="32" t="s">
        <v>11</v>
      </c>
      <c r="P9" s="10">
        <f>AVERAGEIF(wrnGrasNat,"&lt;&gt;#N/A")</f>
        <v>13.071428571428571</v>
      </c>
      <c r="Q9" s="32"/>
      <c r="R9" s="10">
        <f>AVERAGEIF(wrnGrasDroog,"&lt;&gt;#N/A")</f>
        <v>11.857142857142858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Input!DA10</f>
        <v>10</v>
      </c>
      <c r="D10" s="12">
        <f>Input!DB10</f>
        <v>9</v>
      </c>
      <c r="E10" s="12">
        <f>Input!DC10</f>
        <v>24</v>
      </c>
      <c r="F10" s="12">
        <f>Input!DD10</f>
        <v>8</v>
      </c>
      <c r="G10" s="9">
        <f t="shared" si="0"/>
        <v>9.3420179968839623</v>
      </c>
      <c r="H10" s="9">
        <f t="shared" si="1"/>
        <v>0.43294031642459346</v>
      </c>
      <c r="I10" s="9">
        <f t="shared" si="2"/>
        <v>9.0461681050796798</v>
      </c>
      <c r="J10" s="9">
        <f t="shared" si="3"/>
        <v>2.1314939266483587E-3</v>
      </c>
      <c r="K10" s="9">
        <f t="shared" si="4"/>
        <v>22.088046682621407</v>
      </c>
      <c r="L10" s="9">
        <f t="shared" si="5"/>
        <v>3.6555654878350077</v>
      </c>
      <c r="M10" s="9">
        <f t="shared" si="6"/>
        <v>7.1281513403363448</v>
      </c>
      <c r="N10" s="7">
        <f t="shared" si="7"/>
        <v>0.76012008535731213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Input!DA11</f>
        <v>3</v>
      </c>
      <c r="D11" s="12">
        <f>Input!DB11</f>
        <v>9</v>
      </c>
      <c r="E11" s="12">
        <f>Input!DC11</f>
        <v>13</v>
      </c>
      <c r="F11" s="12">
        <f>Input!DD11</f>
        <v>8</v>
      </c>
      <c r="G11" s="9">
        <f t="shared" si="0"/>
        <v>3.1864388220773989</v>
      </c>
      <c r="H11" s="9">
        <f t="shared" si="1"/>
        <v>3.4759434377608013E-2</v>
      </c>
      <c r="I11" s="9">
        <f t="shared" si="2"/>
        <v>9.0461681050796798</v>
      </c>
      <c r="J11" s="9">
        <f t="shared" si="3"/>
        <v>2.1314939266483587E-3</v>
      </c>
      <c r="K11" s="9">
        <f t="shared" si="4"/>
        <v>13.826776231887857</v>
      </c>
      <c r="L11" s="9">
        <f t="shared" si="5"/>
        <v>0.68355893761468367</v>
      </c>
      <c r="M11" s="9">
        <f t="shared" si="6"/>
        <v>7.1281513403363448</v>
      </c>
      <c r="N11" s="7">
        <f t="shared" si="7"/>
        <v>0.76012008535731213</v>
      </c>
      <c r="O11" s="32" t="s">
        <v>14</v>
      </c>
      <c r="P11" s="10">
        <f>SUMIF(SQRgrasNat,"&lt;&gt;#N/A")</f>
        <v>0.92500071640080528</v>
      </c>
      <c r="Q11" s="32"/>
      <c r="R11" s="10">
        <f>SUMIF(SQRgraDrg,"&lt;&gt;#N/A")</f>
        <v>0.22302474250539317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Input!DA12</f>
        <v>10</v>
      </c>
      <c r="D12" s="12">
        <f>Input!DB12</f>
        <v>16</v>
      </c>
      <c r="E12" s="12">
        <f>Input!DC12</f>
        <v>21</v>
      </c>
      <c r="F12" s="12">
        <f>Input!DD12</f>
        <v>15</v>
      </c>
      <c r="G12" s="9">
        <f t="shared" si="0"/>
        <v>10.463070211887251</v>
      </c>
      <c r="H12" s="9">
        <f t="shared" si="1"/>
        <v>0.21443402113730348</v>
      </c>
      <c r="I12" s="9">
        <f t="shared" si="2"/>
        <v>15.927543145927478</v>
      </c>
      <c r="J12" s="9">
        <f t="shared" si="3"/>
        <v>5.249995702086732E-3</v>
      </c>
      <c r="K12" s="9">
        <f t="shared" si="4"/>
        <v>23.930597254093719</v>
      </c>
      <c r="L12" s="9">
        <f t="shared" si="5"/>
        <v>8.5884002657016456</v>
      </c>
      <c r="M12" s="9">
        <f t="shared" si="6"/>
        <v>14.832955259922926</v>
      </c>
      <c r="N12" s="7">
        <f t="shared" si="7"/>
        <v>2.7903945187417227E-2</v>
      </c>
      <c r="O12" s="32" t="s">
        <v>13</v>
      </c>
      <c r="P12" s="10">
        <f>SQRT(P11/P10)</f>
        <v>0.28998443788978578</v>
      </c>
      <c r="Q12" s="32" t="s">
        <v>126</v>
      </c>
      <c r="R12" s="10">
        <f>SQRT(R11/R10)</f>
        <v>0.14239022646024332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Input!DA13</f>
        <v>6</v>
      </c>
      <c r="D13" s="12">
        <f>Input!DB13</f>
        <v>18</v>
      </c>
      <c r="E13" s="12">
        <f>Input!DC13</f>
        <v>16</v>
      </c>
      <c r="F13" s="12">
        <f>Input!DD13</f>
        <v>17</v>
      </c>
      <c r="G13" s="9">
        <f t="shared" si="0"/>
        <v>5.9752608059875616</v>
      </c>
      <c r="H13" s="9">
        <f t="shared" si="1"/>
        <v>6.1202772038506813E-4</v>
      </c>
      <c r="I13" s="9">
        <f t="shared" si="2"/>
        <v>18.136696693196836</v>
      </c>
      <c r="J13" s="9">
        <f t="shared" si="3"/>
        <v>1.8685985930949812E-2</v>
      </c>
      <c r="K13" s="9">
        <f t="shared" si="4"/>
        <v>17.793514798639631</v>
      </c>
      <c r="L13" s="9">
        <f t="shared" si="5"/>
        <v>3.2166953329393557</v>
      </c>
      <c r="M13" s="9">
        <f t="shared" si="6"/>
        <v>16.860523323466765</v>
      </c>
      <c r="N13" s="7">
        <f t="shared" si="7"/>
        <v>1.9453743296756646E-2</v>
      </c>
      <c r="O13" s="32" t="s">
        <v>15</v>
      </c>
      <c r="P13" s="13">
        <f t="array" ref="P13">1-P11/(SUMIF(wrnGrasNat,"&lt;&gt;#N/A")-P9)^2</f>
        <v>0.99996796614124206</v>
      </c>
      <c r="Q13" s="32"/>
      <c r="R13" s="13">
        <f t="array" ref="R13">1-R11/(SUMIF(wrnGrasDroog,"&lt;&gt;#N/A")-R9)^2</f>
        <v>0.99999061344482565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Input!DA14</f>
        <v>3</v>
      </c>
      <c r="D14" s="12">
        <f>Input!DB14</f>
        <v>22</v>
      </c>
      <c r="E14" s="12">
        <f>Input!DC14</f>
        <v>11</v>
      </c>
      <c r="F14" s="12">
        <f>Input!DD14</f>
        <v>20</v>
      </c>
      <c r="G14" s="9">
        <f t="shared" si="0"/>
        <v>3</v>
      </c>
      <c r="H14" s="9">
        <f t="shared" si="1"/>
        <v>0</v>
      </c>
      <c r="I14" s="9">
        <f t="shared" si="2"/>
        <v>22.117428758164458</v>
      </c>
      <c r="J14" s="9">
        <f t="shared" si="3"/>
        <v>1.3789513244046703E-2</v>
      </c>
      <c r="K14" s="9">
        <f t="shared" si="4"/>
        <v>9.2244101909523479</v>
      </c>
      <c r="L14" s="9">
        <f t="shared" si="5"/>
        <v>3.1527191699938775</v>
      </c>
      <c r="M14" s="9">
        <f t="shared" si="6"/>
        <v>20.313128462141592</v>
      </c>
      <c r="N14" s="7">
        <f t="shared" si="7"/>
        <v>9.8049433803158115E-2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Input!DA15</f>
        <v>3</v>
      </c>
      <c r="D15" s="12">
        <f>Input!DB15</f>
        <v>27</v>
      </c>
      <c r="E15" s="12">
        <f>Input!DC15</f>
        <v>6</v>
      </c>
      <c r="F15" s="12">
        <f>Input!DD15</f>
        <v>24</v>
      </c>
      <c r="G15" s="9">
        <f t="shared" si="0"/>
        <v>3</v>
      </c>
      <c r="H15" s="9">
        <f t="shared" si="1"/>
        <v>0</v>
      </c>
      <c r="I15" s="9">
        <f t="shared" si="2"/>
        <v>26.762212756911218</v>
      </c>
      <c r="J15" s="9">
        <f t="shared" si="3"/>
        <v>5.6542772975763489E-2</v>
      </c>
      <c r="K15" s="9">
        <f t="shared" si="4"/>
        <v>6</v>
      </c>
      <c r="L15" s="9">
        <f t="shared" si="5"/>
        <v>0</v>
      </c>
      <c r="M15" s="9">
        <f t="shared" si="6"/>
        <v>24.343092232208633</v>
      </c>
      <c r="N15" s="7">
        <f t="shared" si="7"/>
        <v>0.11771227980190266</v>
      </c>
      <c r="O15" s="32" t="s">
        <v>16</v>
      </c>
      <c r="P15" s="10">
        <f>P14*P12</f>
        <v>0.63825144445293391</v>
      </c>
      <c r="Q15" s="32"/>
      <c r="R15" s="10">
        <f>R14*R12</f>
        <v>0.31339877538108329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Input!DA16</f>
        <v>3</v>
      </c>
      <c r="D16" s="12">
        <f>Input!DB16</f>
        <v>32</v>
      </c>
      <c r="E16" s="12">
        <f>Input!DC16</f>
        <v>6</v>
      </c>
      <c r="F16" s="12">
        <f>Input!DD16</f>
        <v>30</v>
      </c>
      <c r="G16" s="9">
        <f t="shared" si="0"/>
        <v>3</v>
      </c>
      <c r="H16" s="9">
        <f t="shared" si="1"/>
        <v>0</v>
      </c>
      <c r="I16" s="9">
        <f t="shared" si="2"/>
        <v>32.084282460123404</v>
      </c>
      <c r="J16" s="9">
        <f t="shared" si="3"/>
        <v>7.1035330844532252E-3</v>
      </c>
      <c r="K16" s="9">
        <f t="shared" si="4"/>
        <v>6</v>
      </c>
      <c r="L16" s="9">
        <f t="shared" si="5"/>
        <v>0</v>
      </c>
      <c r="M16" s="9">
        <f t="shared" si="6"/>
        <v>29.766350017006218</v>
      </c>
      <c r="N16" s="7">
        <f t="shared" si="7"/>
        <v>5.4592314552994688E-2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3">
    <tabColor theme="7" tint="-0.249977111117893"/>
  </sheetPr>
  <dimension ref="A1:V16"/>
  <sheetViews>
    <sheetView topLeftCell="B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Input!DE2</f>
        <v>Kz5hz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Input!DE3</f>
        <v>26</v>
      </c>
      <c r="D3" s="12">
        <f>Input!DF3</f>
        <v>0</v>
      </c>
      <c r="E3" s="12" t="e">
        <f>Input!DG3</f>
        <v>#N/A</v>
      </c>
      <c r="F3" s="12" t="e">
        <f>Input!DH3</f>
        <v>#N/A</v>
      </c>
      <c r="G3" s="9">
        <f t="shared" ref="G3:G16" si="0">MIN(MAX(MinGrasNT,AgrasNT+BgrasNT*10000*((A3+CgrasNT)^-DgrasNT+(B3+CgrasNT)^-DgrasNT)),40)</f>
        <v>25.049392913582949</v>
      </c>
      <c r="H3" s="9">
        <f t="shared" ref="H3:H16" si="1">(G3-C3)^2</f>
        <v>0.90365383274631472</v>
      </c>
      <c r="I3" s="9">
        <f t="shared" ref="I3:I16" si="2">MAX(MIN(MinGras+Agras*(1-(1/(1+(Bgras*(B3-Cgras))^Dgras))),40),0)</f>
        <v>0.46348154480899634</v>
      </c>
      <c r="J3" s="9">
        <f t="shared" ref="J3:J16" si="3">(I3-D3)^2</f>
        <v>0.21481514237853369</v>
      </c>
      <c r="K3" s="9">
        <f t="shared" ref="K3:K16" si="4">MIN(MAX(MinBouwNT,AbouwNT+BbouwNT*10000*((A3+CbouwNT)^-DbouwNT+(B3+CbouwNT)^-DbouwNT)),45)</f>
        <v>41.328473427986857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-18.528708869696018</v>
      </c>
      <c r="Q3" s="32" t="s">
        <v>7</v>
      </c>
      <c r="R3" s="26">
        <v>4.3292349396208572E-3</v>
      </c>
      <c r="S3" s="34" t="s">
        <v>24</v>
      </c>
      <c r="T3" s="27">
        <v>-4.6927654496480695</v>
      </c>
      <c r="U3" s="34" t="s">
        <v>29</v>
      </c>
      <c r="V3" s="56">
        <v>3.6678417254770654E-3</v>
      </c>
    </row>
    <row r="4" spans="1:22" x14ac:dyDescent="0.25">
      <c r="A4" s="11">
        <v>10</v>
      </c>
      <c r="B4" s="11">
        <v>70</v>
      </c>
      <c r="C4" s="12">
        <f>Input!DE4</f>
        <v>21</v>
      </c>
      <c r="D4" s="12">
        <f>Input!DF4</f>
        <v>0</v>
      </c>
      <c r="E4" s="12" t="e">
        <f>Input!DG4</f>
        <v>#N/A</v>
      </c>
      <c r="F4" s="12" t="e">
        <f>Input!DH4</f>
        <v>#N/A</v>
      </c>
      <c r="G4" s="9">
        <f t="shared" si="0"/>
        <v>20.495317180228845</v>
      </c>
      <c r="H4" s="9">
        <f t="shared" si="1"/>
        <v>0.25470474857216391</v>
      </c>
      <c r="I4" s="9">
        <f t="shared" si="2"/>
        <v>0.46348154480899634</v>
      </c>
      <c r="J4" s="9">
        <f t="shared" si="3"/>
        <v>0.21481514237853369</v>
      </c>
      <c r="K4" s="9">
        <f t="shared" si="4"/>
        <v>34.137622046072622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4171.3639420997379</v>
      </c>
      <c r="Q4" s="32" t="s">
        <v>8</v>
      </c>
      <c r="R4" s="25">
        <v>1.5078944261661247E-2</v>
      </c>
      <c r="S4" s="34" t="s">
        <v>25</v>
      </c>
      <c r="T4" s="27">
        <v>1579.5654505446112</v>
      </c>
      <c r="U4" s="34" t="s">
        <v>30</v>
      </c>
      <c r="V4" s="57">
        <v>6.8472782313204559E-4</v>
      </c>
    </row>
    <row r="5" spans="1:22" x14ac:dyDescent="0.25">
      <c r="A5" s="11">
        <v>15</v>
      </c>
      <c r="B5" s="11">
        <v>70</v>
      </c>
      <c r="C5" s="12">
        <f>Input!DE5</f>
        <v>17</v>
      </c>
      <c r="D5" s="12">
        <f>Input!DF5</f>
        <v>0</v>
      </c>
      <c r="E5" s="12" t="e">
        <f>Input!DG5</f>
        <v>#N/A</v>
      </c>
      <c r="F5" s="12" t="e">
        <f>Input!DH5</f>
        <v>#N/A</v>
      </c>
      <c r="G5" s="9">
        <f t="shared" si="0"/>
        <v>16.6939672500312</v>
      </c>
      <c r="H5" s="9">
        <f t="shared" si="1"/>
        <v>9.3656044053466073E-2</v>
      </c>
      <c r="I5" s="9">
        <f t="shared" si="2"/>
        <v>0.46348154480899634</v>
      </c>
      <c r="J5" s="9">
        <f t="shared" si="3"/>
        <v>0.21481514237853369</v>
      </c>
      <c r="K5" s="9">
        <f t="shared" si="4"/>
        <v>28.570008985421026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100.81413116683666</v>
      </c>
      <c r="Q5" s="32" t="s">
        <v>9</v>
      </c>
      <c r="R5" s="64">
        <v>6.7125647980697281</v>
      </c>
      <c r="S5" s="34" t="s">
        <v>26</v>
      </c>
      <c r="T5" s="27">
        <v>68.332552016434192</v>
      </c>
      <c r="U5" s="34" t="s">
        <v>27</v>
      </c>
      <c r="V5" s="65">
        <v>5.0104501505388699</v>
      </c>
    </row>
    <row r="6" spans="1:22" x14ac:dyDescent="0.25">
      <c r="A6" s="11">
        <v>25</v>
      </c>
      <c r="B6" s="11">
        <v>75</v>
      </c>
      <c r="C6" s="12">
        <f>Input!DE6</f>
        <v>10</v>
      </c>
      <c r="D6" s="12">
        <f>Input!DF6</f>
        <v>0</v>
      </c>
      <c r="E6" s="12" t="e">
        <f>Input!DG6</f>
        <v>#N/A</v>
      </c>
      <c r="F6" s="12" t="e">
        <f>Input!DH6</f>
        <v>#N/A</v>
      </c>
      <c r="G6" s="9">
        <f t="shared" si="0"/>
        <v>10.092424838636653</v>
      </c>
      <c r="H6" s="9">
        <f t="shared" si="1"/>
        <v>8.542350797011317E-3</v>
      </c>
      <c r="I6" s="9">
        <f t="shared" si="2"/>
        <v>0.46929191075055443</v>
      </c>
      <c r="J6" s="9">
        <f t="shared" si="3"/>
        <v>0.22023489749590636</v>
      </c>
      <c r="K6" s="9">
        <f t="shared" si="4"/>
        <v>20.099864055761721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29.878659750897061</v>
      </c>
      <c r="S6" s="34" t="s">
        <v>113</v>
      </c>
      <c r="T6" s="24">
        <v>3</v>
      </c>
      <c r="U6" s="34" t="s">
        <v>28</v>
      </c>
      <c r="V6" s="57">
        <v>50.766075301280011</v>
      </c>
    </row>
    <row r="7" spans="1:22" x14ac:dyDescent="0.25">
      <c r="A7" s="11">
        <v>10</v>
      </c>
      <c r="B7" s="11">
        <v>105</v>
      </c>
      <c r="C7" s="12">
        <f>Input!DE7</f>
        <v>16</v>
      </c>
      <c r="D7" s="12">
        <f>Input!DF7</f>
        <v>1</v>
      </c>
      <c r="E7" s="12">
        <f>Input!DG7</f>
        <v>31</v>
      </c>
      <c r="F7" s="12">
        <f>Input!DH7</f>
        <v>0</v>
      </c>
      <c r="G7" s="9">
        <f t="shared" si="0"/>
        <v>16.910354567576555</v>
      </c>
      <c r="H7" s="9">
        <f t="shared" si="1"/>
        <v>0.82874543870749562</v>
      </c>
      <c r="I7" s="9">
        <f t="shared" si="2"/>
        <v>0.60302672520013845</v>
      </c>
      <c r="J7" s="9">
        <f t="shared" si="3"/>
        <v>0.15758778090532641</v>
      </c>
      <c r="K7" s="9">
        <f t="shared" si="4"/>
        <v>31.203679699188697</v>
      </c>
      <c r="L7" s="9">
        <f t="shared" si="5"/>
        <v>4.1485419861598233E-2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0.45361451376433259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-1.3447687115271825</v>
      </c>
    </row>
    <row r="8" spans="1:22" x14ac:dyDescent="0.25">
      <c r="A8" s="11">
        <v>15</v>
      </c>
      <c r="B8" s="11">
        <v>105</v>
      </c>
      <c r="C8" s="12">
        <f>Input!DE8</f>
        <v>12</v>
      </c>
      <c r="D8" s="12">
        <f>Input!DF8</f>
        <v>1</v>
      </c>
      <c r="E8" s="12">
        <f>Input!DG8</f>
        <v>26</v>
      </c>
      <c r="F8" s="12">
        <f>Input!DH8</f>
        <v>0</v>
      </c>
      <c r="G8" s="9">
        <f t="shared" si="0"/>
        <v>13.109004637378902</v>
      </c>
      <c r="H8" s="9">
        <f t="shared" si="1"/>
        <v>1.2298912857279103</v>
      </c>
      <c r="I8" s="9">
        <f t="shared" si="2"/>
        <v>0.60302672520013845</v>
      </c>
      <c r="J8" s="9">
        <f t="shared" si="3"/>
        <v>0.15758778090532641</v>
      </c>
      <c r="K8" s="9">
        <f t="shared" si="4"/>
        <v>25.636066638537109</v>
      </c>
      <c r="L8" s="9">
        <f t="shared" si="5"/>
        <v>0.13244749158567928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Input!DE9</f>
        <v>9</v>
      </c>
      <c r="D9" s="12">
        <f>Input!DF9</f>
        <v>1</v>
      </c>
      <c r="E9" s="12">
        <f>Input!DG9</f>
        <v>22</v>
      </c>
      <c r="F9" s="12">
        <f>Input!DH9</f>
        <v>0</v>
      </c>
      <c r="G9" s="9">
        <f t="shared" si="0"/>
        <v>9.911071755575712</v>
      </c>
      <c r="H9" s="9">
        <f t="shared" si="1"/>
        <v>0.83005174380780988</v>
      </c>
      <c r="I9" s="9">
        <f t="shared" si="2"/>
        <v>0.60302672520013845</v>
      </c>
      <c r="J9" s="9">
        <f t="shared" si="3"/>
        <v>0.15758778090532641</v>
      </c>
      <c r="K9" s="9">
        <f t="shared" si="4"/>
        <v>21.258332832226259</v>
      </c>
      <c r="L9" s="9">
        <f t="shared" si="5"/>
        <v>0.55007018775352279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3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Input!DE10</f>
        <v>5</v>
      </c>
      <c r="D10" s="12">
        <f>Input!DF10</f>
        <v>1</v>
      </c>
      <c r="E10" s="12">
        <f>Input!DG10</f>
        <v>16</v>
      </c>
      <c r="F10" s="12">
        <f>Input!DH10</f>
        <v>0</v>
      </c>
      <c r="G10" s="9">
        <f t="shared" si="0"/>
        <v>4.5578784203595646</v>
      </c>
      <c r="H10" s="9">
        <f t="shared" si="1"/>
        <v>0.19547149118375387</v>
      </c>
      <c r="I10" s="9">
        <f t="shared" si="2"/>
        <v>0.65742488055237791</v>
      </c>
      <c r="J10" s="9">
        <f t="shared" si="3"/>
        <v>0.11735771246455254</v>
      </c>
      <c r="K10" s="9">
        <f t="shared" si="4"/>
        <v>14.705275667522491</v>
      </c>
      <c r="L10" s="9">
        <f t="shared" si="5"/>
        <v>1.6763110971093313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Input!DE11</f>
        <v>0</v>
      </c>
      <c r="D11" s="12">
        <f>Input!DF11</f>
        <v>1</v>
      </c>
      <c r="E11" s="12">
        <f>Input!DG11</f>
        <v>7</v>
      </c>
      <c r="F11" s="12">
        <f>Input!DH11</f>
        <v>0</v>
      </c>
      <c r="G11" s="9">
        <f t="shared" si="0"/>
        <v>0</v>
      </c>
      <c r="H11" s="9">
        <f t="shared" si="1"/>
        <v>0</v>
      </c>
      <c r="I11" s="9">
        <f t="shared" si="2"/>
        <v>0.65742488055237791</v>
      </c>
      <c r="J11" s="9">
        <f t="shared" si="3"/>
        <v>0.11735771246455254</v>
      </c>
      <c r="K11" s="9">
        <f t="shared" si="4"/>
        <v>7.6252640734748098</v>
      </c>
      <c r="L11" s="9">
        <f t="shared" si="5"/>
        <v>0.39095516157831239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6.0300678478590237</v>
      </c>
      <c r="Q11" s="32"/>
      <c r="R11" s="10">
        <f>SUMIF(SQRgraDrg,"&lt;&gt;#N/A")</f>
        <v>2.6703914016448587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Input!DE12</f>
        <v>5</v>
      </c>
      <c r="D12" s="12">
        <f>Input!DF12</f>
        <v>2</v>
      </c>
      <c r="E12" s="12">
        <f>Input!DG12</f>
        <v>15</v>
      </c>
      <c r="F12" s="12">
        <f>Input!DH12</f>
        <v>1</v>
      </c>
      <c r="G12" s="9">
        <f t="shared" si="0"/>
        <v>5.4037259236321376</v>
      </c>
      <c r="H12" s="9">
        <f t="shared" si="1"/>
        <v>0.16299462141262255</v>
      </c>
      <c r="I12" s="9">
        <f t="shared" si="2"/>
        <v>1.4548242385640462</v>
      </c>
      <c r="J12" s="9">
        <f t="shared" si="3"/>
        <v>0.29721661085727202</v>
      </c>
      <c r="K12" s="9">
        <f t="shared" si="4"/>
        <v>16.482579414557577</v>
      </c>
      <c r="L12" s="9">
        <f t="shared" si="5"/>
        <v>2.1980417204698877</v>
      </c>
      <c r="M12" s="9">
        <f t="shared" si="6"/>
        <v>0.39343469652996221</v>
      </c>
      <c r="N12" s="7">
        <f t="shared" si="7"/>
        <v>0.36792146737369902</v>
      </c>
      <c r="O12" s="32" t="s">
        <v>13</v>
      </c>
      <c r="P12" s="10">
        <f>SQRT(P11/P10)</f>
        <v>0.74039718136214028</v>
      </c>
      <c r="Q12" s="32" t="s">
        <v>126</v>
      </c>
      <c r="R12" s="10">
        <f>SQRT(R11/R10)</f>
        <v>0.49270970631294364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Input!DE13</f>
        <v>2</v>
      </c>
      <c r="D13" s="12">
        <f>Input!DF13</f>
        <v>2</v>
      </c>
      <c r="E13" s="12">
        <f>Input!DG13</f>
        <v>10</v>
      </c>
      <c r="F13" s="12">
        <f>Input!DH13</f>
        <v>1</v>
      </c>
      <c r="G13" s="9">
        <f t="shared" si="0"/>
        <v>0.7661619673350657</v>
      </c>
      <c r="H13" s="9">
        <f t="shared" si="1"/>
        <v>1.5223562908504755</v>
      </c>
      <c r="I13" s="9">
        <f t="shared" si="2"/>
        <v>2.0138369397422706</v>
      </c>
      <c r="J13" s="9">
        <f t="shared" si="3"/>
        <v>1.9146090143122831E-4</v>
      </c>
      <c r="K13" s="9">
        <f t="shared" si="4"/>
        <v>11.141068690772476</v>
      </c>
      <c r="L13" s="9">
        <f t="shared" si="5"/>
        <v>1.3020377570612132</v>
      </c>
      <c r="M13" s="9">
        <f t="shared" si="6"/>
        <v>1.0770009163533156</v>
      </c>
      <c r="N13" s="7">
        <f t="shared" si="7"/>
        <v>5.9291411192503099E-3</v>
      </c>
      <c r="O13" s="32" t="s">
        <v>15</v>
      </c>
      <c r="P13" s="13">
        <f t="array" ref="P13">1-P11/(SUMIF(wrnGrasNat,"&lt;&gt;#N/A")-P9)^2</f>
        <v>0.99953774529258221</v>
      </c>
      <c r="Q13" s="32"/>
      <c r="R13" s="13">
        <f t="array" ref="R13">1-R11/(SUMIF(wrnGrasDroog,"&lt;&gt;#N/A")-R9)^2</f>
        <v>0.99824431860509866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Input!DE14</f>
        <v>0</v>
      </c>
      <c r="D14" s="12">
        <f>Input!DF14</f>
        <v>3</v>
      </c>
      <c r="E14" s="12">
        <f>Input!DG14</f>
        <v>5</v>
      </c>
      <c r="F14" s="12">
        <f>Input!DH14</f>
        <v>2</v>
      </c>
      <c r="G14" s="9">
        <f t="shared" si="0"/>
        <v>0</v>
      </c>
      <c r="H14" s="9">
        <f t="shared" si="1"/>
        <v>0</v>
      </c>
      <c r="I14" s="9">
        <f t="shared" si="2"/>
        <v>3.8359499366608727</v>
      </c>
      <c r="J14" s="9">
        <f t="shared" si="3"/>
        <v>0.69881229660331712</v>
      </c>
      <c r="K14" s="9">
        <f t="shared" si="4"/>
        <v>3.9475639399783855</v>
      </c>
      <c r="L14" s="9">
        <f t="shared" si="5"/>
        <v>1.1076216604338194</v>
      </c>
      <c r="M14" s="9">
        <f t="shared" si="6"/>
        <v>3.0082010971830684</v>
      </c>
      <c r="N14" s="7">
        <f t="shared" si="7"/>
        <v>1.0164694523611428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Input!DE15</f>
        <v>0</v>
      </c>
      <c r="D15" s="12">
        <f>Input!DF15</f>
        <v>9</v>
      </c>
      <c r="E15" s="12">
        <f>Input!DG15</f>
        <v>2</v>
      </c>
      <c r="F15" s="12">
        <f>Input!DH15</f>
        <v>8</v>
      </c>
      <c r="G15" s="9">
        <f t="shared" si="0"/>
        <v>0</v>
      </c>
      <c r="H15" s="9">
        <f t="shared" si="1"/>
        <v>0</v>
      </c>
      <c r="I15" s="9">
        <f t="shared" si="2"/>
        <v>8.6819813363141893</v>
      </c>
      <c r="J15" s="9">
        <f t="shared" si="3"/>
        <v>0.10113587045250876</v>
      </c>
      <c r="K15" s="9">
        <f t="shared" si="4"/>
        <v>2</v>
      </c>
      <c r="L15" s="9">
        <f t="shared" si="5"/>
        <v>0</v>
      </c>
      <c r="M15" s="9">
        <f t="shared" si="6"/>
        <v>7.5258889655959091</v>
      </c>
      <c r="N15" s="7">
        <f t="shared" si="7"/>
        <v>0.22478127294371703</v>
      </c>
      <c r="O15" s="32" t="s">
        <v>16</v>
      </c>
      <c r="P15" s="10">
        <f>P14*P12</f>
        <v>1.629603208751748</v>
      </c>
      <c r="Q15" s="32"/>
      <c r="R15" s="10">
        <f>R14*R12</f>
        <v>1.0844467518278984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Input!DE16</f>
        <v>0</v>
      </c>
      <c r="D16" s="12">
        <f>Input!DF16</f>
        <v>21</v>
      </c>
      <c r="E16" s="12">
        <f>Input!DG16</f>
        <v>2</v>
      </c>
      <c r="F16" s="12">
        <f>Input!DH16</f>
        <v>21</v>
      </c>
      <c r="G16" s="9">
        <f t="shared" si="0"/>
        <v>0</v>
      </c>
      <c r="H16" s="9">
        <f t="shared" si="1"/>
        <v>0</v>
      </c>
      <c r="I16" s="9">
        <f t="shared" si="2"/>
        <v>21.029598489044847</v>
      </c>
      <c r="J16" s="9">
        <f t="shared" si="3"/>
        <v>8.7607055373794553E-4</v>
      </c>
      <c r="K16" s="9">
        <f t="shared" si="4"/>
        <v>2</v>
      </c>
      <c r="L16" s="9">
        <f t="shared" si="5"/>
        <v>0</v>
      </c>
      <c r="M16" s="9">
        <f t="shared" si="6"/>
        <v>21.033611081952088</v>
      </c>
      <c r="N16" s="7">
        <f t="shared" si="7"/>
        <v>1.1297048299899947E-3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4">
    <tabColor theme="7" tint="-0.249977111117893"/>
  </sheetPr>
  <dimension ref="A1:V16"/>
  <sheetViews>
    <sheetView workbookViewId="0">
      <selection activeCell="B5" sqref="B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Input!DI2</f>
        <v>Kz5h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Input!DI3</f>
        <v>26</v>
      </c>
      <c r="D3" s="12">
        <f>Input!DJ3</f>
        <v>0</v>
      </c>
      <c r="E3" s="12" t="e">
        <f>Input!DK3</f>
        <v>#N/A</v>
      </c>
      <c r="F3" s="12" t="e">
        <f>Input!DL3</f>
        <v>#N/A</v>
      </c>
      <c r="G3" s="9">
        <f t="shared" ref="G3:G16" si="0">MIN(MAX(MinGrasNT,AgrasNT+BgrasNT*10000*((A3+CgrasNT)^-DgrasNT+(B3+CgrasNT)^-DgrasNT)),40)</f>
        <v>25.051043706856063</v>
      </c>
      <c r="H3" s="9">
        <f t="shared" ref="H3:H16" si="1">(G3-C3)^2</f>
        <v>0.90051804629748089</v>
      </c>
      <c r="I3" s="9">
        <f t="shared" ref="I3:I16" si="2">MAX(MIN(MinGras+Agras*(1-(1/(1+(Bgras*(B3-Cgras))^Dgras))),40),0)</f>
        <v>0.15741683911374091</v>
      </c>
      <c r="J3" s="9">
        <f t="shared" ref="J3:J16" si="3">(I3-D3)^2</f>
        <v>2.4780061236561391E-2</v>
      </c>
      <c r="K3" s="9">
        <f t="shared" ref="K3:K16" si="4">MIN(MAX(MinBouwNT,AbouwNT+BbouwNT*10000*((A3+CbouwNT)^-DbouwNT+(B3+CbouwNT)^-DbouwNT)),45)</f>
        <v>41.328473427986857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-18.558029943267918</v>
      </c>
      <c r="Q3" s="32" t="s">
        <v>7</v>
      </c>
      <c r="R3" s="26">
        <v>2.4244846952164319E-3</v>
      </c>
      <c r="S3" s="34" t="s">
        <v>24</v>
      </c>
      <c r="T3" s="27">
        <v>-4.6927654496480695</v>
      </c>
      <c r="U3" s="34" t="s">
        <v>29</v>
      </c>
      <c r="V3" s="56">
        <v>2.769412810968317E-3</v>
      </c>
    </row>
    <row r="4" spans="1:22" x14ac:dyDescent="0.25">
      <c r="A4" s="11">
        <v>10</v>
      </c>
      <c r="B4" s="11">
        <v>70</v>
      </c>
      <c r="C4" s="12">
        <f>Input!DI4</f>
        <v>21</v>
      </c>
      <c r="D4" s="12">
        <f>Input!DJ4</f>
        <v>0</v>
      </c>
      <c r="E4" s="12" t="e">
        <f>Input!DK4</f>
        <v>#N/A</v>
      </c>
      <c r="F4" s="12" t="e">
        <f>Input!DL4</f>
        <v>#N/A</v>
      </c>
      <c r="G4" s="9">
        <f t="shared" si="0"/>
        <v>20.498688641026057</v>
      </c>
      <c r="H4" s="9">
        <f t="shared" si="1"/>
        <v>0.25131307863630187</v>
      </c>
      <c r="I4" s="9">
        <f t="shared" si="2"/>
        <v>0.15741683911374091</v>
      </c>
      <c r="J4" s="9">
        <f t="shared" si="3"/>
        <v>2.4780061236561391E-2</v>
      </c>
      <c r="K4" s="9">
        <f t="shared" si="4"/>
        <v>34.137622046072622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4185.5188802375233</v>
      </c>
      <c r="Q4" s="32" t="s">
        <v>8</v>
      </c>
      <c r="R4" s="25">
        <v>1.5070675890446406E-2</v>
      </c>
      <c r="S4" s="34" t="s">
        <v>25</v>
      </c>
      <c r="T4" s="27">
        <v>1579.5654505446112</v>
      </c>
      <c r="U4" s="34" t="s">
        <v>30</v>
      </c>
      <c r="V4" s="57">
        <v>6.8471636868901371E-4</v>
      </c>
    </row>
    <row r="5" spans="1:22" x14ac:dyDescent="0.25">
      <c r="A5" s="11">
        <v>15</v>
      </c>
      <c r="B5" s="11">
        <v>70</v>
      </c>
      <c r="C5" s="12">
        <f>Input!DI5</f>
        <v>17</v>
      </c>
      <c r="D5" s="12">
        <f>Input!DJ5</f>
        <v>0</v>
      </c>
      <c r="E5" s="12" t="e">
        <f>Input!DK5</f>
        <v>#N/A</v>
      </c>
      <c r="F5" s="12" t="e">
        <f>Input!DL5</f>
        <v>#N/A</v>
      </c>
      <c r="G5" s="9">
        <f t="shared" si="0"/>
        <v>16.698142789848767</v>
      </c>
      <c r="H5" s="9">
        <f t="shared" si="1"/>
        <v>9.1117775320285851E-2</v>
      </c>
      <c r="I5" s="9">
        <f t="shared" si="2"/>
        <v>0.15741683911374091</v>
      </c>
      <c r="J5" s="9">
        <f t="shared" si="3"/>
        <v>2.4780061236561391E-2</v>
      </c>
      <c r="K5" s="9">
        <f t="shared" si="4"/>
        <v>28.570008985421026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100.91605335215073</v>
      </c>
      <c r="Q5" s="32" t="s">
        <v>9</v>
      </c>
      <c r="R5" s="64">
        <v>3.2344688431450677</v>
      </c>
      <c r="S5" s="34" t="s">
        <v>26</v>
      </c>
      <c r="T5" s="27">
        <v>68.332552016434192</v>
      </c>
      <c r="U5" s="34" t="s">
        <v>27</v>
      </c>
      <c r="V5" s="65">
        <v>3.4649392238892829</v>
      </c>
    </row>
    <row r="6" spans="1:22" x14ac:dyDescent="0.25">
      <c r="A6" s="11">
        <v>25</v>
      </c>
      <c r="B6" s="11">
        <v>75</v>
      </c>
      <c r="C6" s="12">
        <f>Input!DI6</f>
        <v>10</v>
      </c>
      <c r="D6" s="12">
        <f>Input!DJ6</f>
        <v>0</v>
      </c>
      <c r="E6" s="12" t="e">
        <f>Input!DK6</f>
        <v>#N/A</v>
      </c>
      <c r="F6" s="12" t="e">
        <f>Input!DL6</f>
        <v>#N/A</v>
      </c>
      <c r="G6" s="9">
        <f t="shared" si="0"/>
        <v>10.095852740616369</v>
      </c>
      <c r="H6" s="9">
        <f t="shared" si="1"/>
        <v>9.187747883668905E-3</v>
      </c>
      <c r="I6" s="9">
        <f t="shared" si="2"/>
        <v>0.20986507421066081</v>
      </c>
      <c r="J6" s="9">
        <f t="shared" si="3"/>
        <v>4.4043349373446165E-2</v>
      </c>
      <c r="K6" s="9">
        <f t="shared" si="4"/>
        <v>20.099864055761721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65.548900324112211</v>
      </c>
      <c r="S6" s="34" t="s">
        <v>113</v>
      </c>
      <c r="T6" s="24">
        <v>3</v>
      </c>
      <c r="U6" s="34" t="s">
        <v>28</v>
      </c>
      <c r="V6" s="57">
        <v>39.725860932580332</v>
      </c>
    </row>
    <row r="7" spans="1:22" x14ac:dyDescent="0.25">
      <c r="A7" s="11">
        <v>10</v>
      </c>
      <c r="B7" s="11">
        <v>105</v>
      </c>
      <c r="C7" s="12">
        <f>Input!DI7</f>
        <v>16</v>
      </c>
      <c r="D7" s="12">
        <f>Input!DJ7</f>
        <v>1</v>
      </c>
      <c r="E7" s="12">
        <f>Input!DK7</f>
        <v>31</v>
      </c>
      <c r="F7" s="12">
        <f>Input!DL7</f>
        <v>0</v>
      </c>
      <c r="G7" s="9">
        <f t="shared" si="0"/>
        <v>16.909450596759221</v>
      </c>
      <c r="H7" s="9">
        <f t="shared" si="1"/>
        <v>0.82710038794570362</v>
      </c>
      <c r="I7" s="9">
        <f t="shared" si="2"/>
        <v>0.72184630968885233</v>
      </c>
      <c r="J7" s="9">
        <f t="shared" si="3"/>
        <v>7.7369475433709853E-2</v>
      </c>
      <c r="K7" s="9">
        <f t="shared" si="4"/>
        <v>31.203679699188697</v>
      </c>
      <c r="L7" s="9">
        <f t="shared" si="5"/>
        <v>4.1485419861598233E-2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-5.3160065213446128E-2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-0.63288130391609188</v>
      </c>
    </row>
    <row r="8" spans="1:22" x14ac:dyDescent="0.25">
      <c r="A8" s="11">
        <v>15</v>
      </c>
      <c r="B8" s="11">
        <v>105</v>
      </c>
      <c r="C8" s="12">
        <f>Input!DI8</f>
        <v>12</v>
      </c>
      <c r="D8" s="12">
        <f>Input!DJ8</f>
        <v>1</v>
      </c>
      <c r="E8" s="12">
        <f>Input!DK8</f>
        <v>26</v>
      </c>
      <c r="F8" s="12">
        <f>Input!DL8</f>
        <v>0</v>
      </c>
      <c r="G8" s="9">
        <f t="shared" si="0"/>
        <v>13.108904745581928</v>
      </c>
      <c r="H8" s="9">
        <f t="shared" si="1"/>
        <v>1.2296697347741197</v>
      </c>
      <c r="I8" s="9">
        <f t="shared" si="2"/>
        <v>0.72184630968885233</v>
      </c>
      <c r="J8" s="9">
        <f t="shared" si="3"/>
        <v>7.7369475433709853E-2</v>
      </c>
      <c r="K8" s="9">
        <f t="shared" si="4"/>
        <v>25.636066638537109</v>
      </c>
      <c r="L8" s="9">
        <f t="shared" si="5"/>
        <v>0.13244749158567928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Input!DI9</f>
        <v>9</v>
      </c>
      <c r="D9" s="12">
        <f>Input!DJ9</f>
        <v>1</v>
      </c>
      <c r="E9" s="12">
        <f>Input!DK9</f>
        <v>22</v>
      </c>
      <c r="F9" s="12">
        <f>Input!DL9</f>
        <v>0</v>
      </c>
      <c r="G9" s="9">
        <f t="shared" si="0"/>
        <v>9.9111614297655528</v>
      </c>
      <c r="H9" s="9">
        <f t="shared" si="1"/>
        <v>0.8302151510924064</v>
      </c>
      <c r="I9" s="9">
        <f t="shared" si="2"/>
        <v>0.72184630968885233</v>
      </c>
      <c r="J9" s="9">
        <f t="shared" si="3"/>
        <v>7.7369475433709853E-2</v>
      </c>
      <c r="K9" s="9">
        <f t="shared" si="4"/>
        <v>21.258332832226259</v>
      </c>
      <c r="L9" s="9">
        <f t="shared" si="5"/>
        <v>0.55007018775352279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2.1428571428571428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Input!DI10</f>
        <v>5</v>
      </c>
      <c r="D10" s="12">
        <f>Input!DJ10</f>
        <v>1</v>
      </c>
      <c r="E10" s="12">
        <f>Input!DK10</f>
        <v>16</v>
      </c>
      <c r="F10" s="12">
        <f>Input!DL10</f>
        <v>0</v>
      </c>
      <c r="G10" s="9">
        <f t="shared" si="0"/>
        <v>4.5567892864864774</v>
      </c>
      <c r="H10" s="9">
        <f t="shared" si="1"/>
        <v>0.19643573657316579</v>
      </c>
      <c r="I10" s="9">
        <f t="shared" si="2"/>
        <v>0.845982503941207</v>
      </c>
      <c r="J10" s="9">
        <f t="shared" si="3"/>
        <v>2.3721389092220317E-2</v>
      </c>
      <c r="K10" s="9">
        <f t="shared" si="4"/>
        <v>14.705275667522491</v>
      </c>
      <c r="L10" s="9">
        <f t="shared" si="5"/>
        <v>1.6763110971093313</v>
      </c>
      <c r="M10" s="9">
        <f t="shared" si="6"/>
        <v>3.0150105410269301E-3</v>
      </c>
      <c r="N10" s="7">
        <f t="shared" si="7"/>
        <v>9.0902885625035016E-6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Input!DI11</f>
        <v>0</v>
      </c>
      <c r="D11" s="12">
        <f>Input!DJ11</f>
        <v>1</v>
      </c>
      <c r="E11" s="12">
        <f>Input!DK11</f>
        <v>7</v>
      </c>
      <c r="F11" s="12">
        <f>Input!DL11</f>
        <v>0</v>
      </c>
      <c r="G11" s="9">
        <f t="shared" si="0"/>
        <v>0</v>
      </c>
      <c r="H11" s="9">
        <f t="shared" si="1"/>
        <v>0</v>
      </c>
      <c r="I11" s="9">
        <f t="shared" si="2"/>
        <v>0.845982503941207</v>
      </c>
      <c r="J11" s="9">
        <f t="shared" si="3"/>
        <v>2.3721389092220317E-2</v>
      </c>
      <c r="K11" s="9">
        <f t="shared" si="4"/>
        <v>7.6252640734748098</v>
      </c>
      <c r="L11" s="9">
        <f t="shared" si="5"/>
        <v>0.39095516157831239</v>
      </c>
      <c r="M11" s="9">
        <f t="shared" si="6"/>
        <v>3.0150105410269301E-3</v>
      </c>
      <c r="N11" s="7">
        <f t="shared" si="7"/>
        <v>9.0902885625035016E-6</v>
      </c>
      <c r="O11" s="32" t="s">
        <v>14</v>
      </c>
      <c r="P11" s="10">
        <f>SUMIF(SQRgrasNat,"&lt;&gt;#N/A")</f>
        <v>6.03003331474011</v>
      </c>
      <c r="Q11" s="32"/>
      <c r="R11" s="10">
        <f>SUMIF(SQRgraDrg,"&lt;&gt;#N/A")</f>
        <v>0.84575523487727411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Input!DI12</f>
        <v>5</v>
      </c>
      <c r="D12" s="12">
        <f>Input!DJ12</f>
        <v>2</v>
      </c>
      <c r="E12" s="12">
        <f>Input!DK12</f>
        <v>15</v>
      </c>
      <c r="F12" s="12">
        <f>Input!DL12</f>
        <v>1</v>
      </c>
      <c r="G12" s="9">
        <f t="shared" si="0"/>
        <v>5.4008200186426478</v>
      </c>
      <c r="H12" s="9">
        <f t="shared" si="1"/>
        <v>0.16065668734469254</v>
      </c>
      <c r="I12" s="9">
        <f t="shared" si="2"/>
        <v>1.8772496379037986</v>
      </c>
      <c r="J12" s="9">
        <f t="shared" si="3"/>
        <v>1.5067651394748553E-2</v>
      </c>
      <c r="K12" s="9">
        <f t="shared" si="4"/>
        <v>16.482579414557577</v>
      </c>
      <c r="L12" s="9">
        <f t="shared" si="5"/>
        <v>2.1980417204698877</v>
      </c>
      <c r="M12" s="9">
        <f t="shared" si="6"/>
        <v>0.80360960830207495</v>
      </c>
      <c r="N12" s="7">
        <f t="shared" si="7"/>
        <v>3.8569185951264427E-2</v>
      </c>
      <c r="O12" s="32" t="s">
        <v>13</v>
      </c>
      <c r="P12" s="10">
        <f>SQRT(P11/P10)</f>
        <v>0.74039506129805832</v>
      </c>
      <c r="Q12" s="32" t="s">
        <v>126</v>
      </c>
      <c r="R12" s="10">
        <f>SQRT(R11/R10)</f>
        <v>0.27728476253537199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Input!DI13</f>
        <v>2</v>
      </c>
      <c r="D13" s="12">
        <f>Input!DJ13</f>
        <v>2</v>
      </c>
      <c r="E13" s="12">
        <f>Input!DK13</f>
        <v>10</v>
      </c>
      <c r="F13" s="12">
        <f>Input!DL13</f>
        <v>1</v>
      </c>
      <c r="G13" s="9">
        <f t="shared" si="0"/>
        <v>0.76152554775147507</v>
      </c>
      <c r="H13" s="9">
        <f t="shared" si="1"/>
        <v>1.5338189688722839</v>
      </c>
      <c r="I13" s="9">
        <f t="shared" si="2"/>
        <v>2.342296831121768</v>
      </c>
      <c r="J13" s="9">
        <f t="shared" si="3"/>
        <v>0.11716712059600416</v>
      </c>
      <c r="K13" s="9">
        <f t="shared" si="4"/>
        <v>11.141068690772476</v>
      </c>
      <c r="L13" s="9">
        <f t="shared" si="5"/>
        <v>1.3020377570612132</v>
      </c>
      <c r="M13" s="9">
        <f t="shared" si="6"/>
        <v>1.173892455727868</v>
      </c>
      <c r="N13" s="7">
        <f t="shared" si="7"/>
        <v>3.0238586159068548E-2</v>
      </c>
      <c r="O13" s="32" t="s">
        <v>15</v>
      </c>
      <c r="P13" s="13">
        <f t="array" ref="P13">1-P11/(SUMIF(wrnGrasNat,"&lt;&gt;#N/A")-P9)^2</f>
        <v>0.99953774793983219</v>
      </c>
      <c r="Q13" s="32"/>
      <c r="R13" s="13">
        <f t="array" ref="R13">1-R11/(SUMIF(wrnGrasDroog,"&lt;&gt;#N/A")-R9)^2</f>
        <v>0.99891013789588468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Input!DI14</f>
        <v>0</v>
      </c>
      <c r="D14" s="12">
        <f>Input!DJ14</f>
        <v>3</v>
      </c>
      <c r="E14" s="12">
        <f>Input!DK14</f>
        <v>5</v>
      </c>
      <c r="F14" s="12">
        <f>Input!DL14</f>
        <v>2</v>
      </c>
      <c r="G14" s="9">
        <f t="shared" si="0"/>
        <v>0</v>
      </c>
      <c r="H14" s="9">
        <f t="shared" si="1"/>
        <v>0</v>
      </c>
      <c r="I14" s="9">
        <f t="shared" si="2"/>
        <v>3.4735764124730126</v>
      </c>
      <c r="J14" s="9">
        <f t="shared" si="3"/>
        <v>0.22427461845080898</v>
      </c>
      <c r="K14" s="9">
        <f t="shared" si="4"/>
        <v>3.9475639399783855</v>
      </c>
      <c r="L14" s="9">
        <f t="shared" si="5"/>
        <v>1.1076216604338194</v>
      </c>
      <c r="M14" s="9">
        <f t="shared" si="6"/>
        <v>2.0876689911727455</v>
      </c>
      <c r="N14" s="7">
        <f t="shared" si="7"/>
        <v>7.6858520132469304E-3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Input!DI15</f>
        <v>0</v>
      </c>
      <c r="D15" s="12">
        <f>Input!DJ15</f>
        <v>6</v>
      </c>
      <c r="E15" s="12">
        <f>Input!DK15</f>
        <v>2</v>
      </c>
      <c r="F15" s="12">
        <f>Input!DL15</f>
        <v>4</v>
      </c>
      <c r="G15" s="9">
        <f t="shared" si="0"/>
        <v>0</v>
      </c>
      <c r="H15" s="9">
        <f t="shared" si="1"/>
        <v>0</v>
      </c>
      <c r="I15" s="9">
        <f t="shared" si="2"/>
        <v>5.6988019636848781</v>
      </c>
      <c r="J15" s="9">
        <f t="shared" si="3"/>
        <v>9.0720257080085479E-2</v>
      </c>
      <c r="K15" s="9">
        <f t="shared" si="4"/>
        <v>2</v>
      </c>
      <c r="L15" s="9">
        <f t="shared" si="5"/>
        <v>0</v>
      </c>
      <c r="M15" s="9">
        <f t="shared" si="6"/>
        <v>3.9095736246350787</v>
      </c>
      <c r="N15" s="7">
        <f t="shared" si="7"/>
        <v>8.1769293616376394E-3</v>
      </c>
      <c r="O15" s="32" t="s">
        <v>16</v>
      </c>
      <c r="P15" s="10">
        <f>P14*P12</f>
        <v>1.6295985425221653</v>
      </c>
      <c r="Q15" s="32"/>
      <c r="R15" s="10">
        <f>R14*R12</f>
        <v>0.61029964745988763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Input!DI16</f>
        <v>0</v>
      </c>
      <c r="D16" s="12">
        <f>Input!DJ16</f>
        <v>12</v>
      </c>
      <c r="E16" s="12">
        <f>Input!DK16</f>
        <v>2</v>
      </c>
      <c r="F16" s="12">
        <f>Input!DL16</f>
        <v>9</v>
      </c>
      <c r="G16" s="9">
        <f t="shared" si="0"/>
        <v>0</v>
      </c>
      <c r="H16" s="9">
        <f t="shared" si="1"/>
        <v>0</v>
      </c>
      <c r="I16" s="9">
        <f t="shared" si="2"/>
        <v>11.97569259810415</v>
      </c>
      <c r="J16" s="9">
        <f t="shared" si="3"/>
        <v>5.9084978692638349E-4</v>
      </c>
      <c r="K16" s="9">
        <f t="shared" si="4"/>
        <v>2</v>
      </c>
      <c r="L16" s="9">
        <f t="shared" si="5"/>
        <v>0</v>
      </c>
      <c r="M16" s="9">
        <f t="shared" si="6"/>
        <v>9.0078942931873787</v>
      </c>
      <c r="N16" s="7">
        <f t="shared" si="7"/>
        <v>6.2319864928293196E-5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5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Input!DM2</f>
        <v>Kk5hz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Input!DM3</f>
        <v>28</v>
      </c>
      <c r="D3" s="12">
        <f>Input!DN3</f>
        <v>1</v>
      </c>
      <c r="E3" s="12" t="e">
        <f>Input!DO3</f>
        <v>#N/A</v>
      </c>
      <c r="F3" s="12" t="e">
        <f>Input!DP3</f>
        <v>#N/A</v>
      </c>
      <c r="G3" s="9">
        <f t="shared" ref="G3:G16" si="0">MIN(MAX(MinGrasNT,AgrasNT+BgrasNT*10000*((A3+CgrasNT)^-DgrasNT+(B3+CgrasNT)^-DgrasNT)),40)</f>
        <v>27.252133584073125</v>
      </c>
      <c r="H3" s="9">
        <f t="shared" ref="H3:H16" si="1">(G3-C3)^2</f>
        <v>0.55930417607131</v>
      </c>
      <c r="I3" s="9">
        <f t="shared" ref="I3:I16" si="2">MAX(MIN(MinGras+Agras*(1-(1/(1+(Bgras*(B3-Cgras))^Dgras))),40),0)</f>
        <v>0.97386693177980799</v>
      </c>
      <c r="J3" s="9">
        <f t="shared" ref="J3:J16" si="3">(I3-D3)^2</f>
        <v>6.8293725460120969E-4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0.96250392147556585</v>
      </c>
      <c r="N3" s="7" t="e">
        <f t="shared" ref="N3:N16" si="7">(M3-F3)^2</f>
        <v>#N/A</v>
      </c>
      <c r="O3" s="32" t="s">
        <v>19</v>
      </c>
      <c r="P3" s="25">
        <v>-18.671916254257798</v>
      </c>
      <c r="Q3" s="32" t="s">
        <v>7</v>
      </c>
      <c r="R3" s="26">
        <v>3.4483637861989509E-3</v>
      </c>
      <c r="S3" s="34" t="s">
        <v>24</v>
      </c>
      <c r="T3" s="27">
        <v>-4.4015318777653629</v>
      </c>
      <c r="U3" s="34" t="s">
        <v>29</v>
      </c>
      <c r="V3" s="56">
        <v>4.7548067883970337E-3</v>
      </c>
    </row>
    <row r="4" spans="1:22" x14ac:dyDescent="0.25">
      <c r="A4" s="11">
        <v>10</v>
      </c>
      <c r="B4" s="11">
        <v>70</v>
      </c>
      <c r="C4" s="12">
        <f>Input!DM4</f>
        <v>23</v>
      </c>
      <c r="D4" s="12">
        <f>Input!DN4</f>
        <v>1</v>
      </c>
      <c r="E4" s="12" t="e">
        <f>Input!DO4</f>
        <v>#N/A</v>
      </c>
      <c r="F4" s="12" t="e">
        <f>Input!DP4</f>
        <v>#N/A</v>
      </c>
      <c r="G4" s="9">
        <f t="shared" si="0"/>
        <v>22.633785974460967</v>
      </c>
      <c r="H4" s="9">
        <f t="shared" si="1"/>
        <v>0.13411271250150378</v>
      </c>
      <c r="I4" s="9">
        <f t="shared" si="2"/>
        <v>0.97386693177980799</v>
      </c>
      <c r="J4" s="9">
        <f t="shared" si="3"/>
        <v>6.8293725460120969E-4</v>
      </c>
      <c r="K4" s="9">
        <f t="shared" si="4"/>
        <v>38.675163288116146</v>
      </c>
      <c r="L4" s="9" t="e">
        <f t="shared" si="5"/>
        <v>#N/A</v>
      </c>
      <c r="M4" s="9">
        <f t="shared" si="6"/>
        <v>0.96250392147556585</v>
      </c>
      <c r="N4" s="7" t="e">
        <f t="shared" si="7"/>
        <v>#N/A</v>
      </c>
      <c r="O4" s="32" t="s">
        <v>20</v>
      </c>
      <c r="P4" s="25">
        <v>4830.4706733101539</v>
      </c>
      <c r="Q4" s="32" t="s">
        <v>8</v>
      </c>
      <c r="R4" s="25">
        <v>1.5076547870092364E-2</v>
      </c>
      <c r="S4" s="34" t="s">
        <v>25</v>
      </c>
      <c r="T4" s="27">
        <v>1916.009667461253</v>
      </c>
      <c r="U4" s="34" t="s">
        <v>30</v>
      </c>
      <c r="V4" s="57">
        <v>6.8473985437275274E-4</v>
      </c>
    </row>
    <row r="5" spans="1:22" x14ac:dyDescent="0.25">
      <c r="A5" s="11">
        <v>15</v>
      </c>
      <c r="B5" s="11">
        <v>70</v>
      </c>
      <c r="C5" s="12">
        <f>Input!DM5</f>
        <v>19</v>
      </c>
      <c r="D5" s="12">
        <f>Input!DN5</f>
        <v>1</v>
      </c>
      <c r="E5" s="12" t="e">
        <f>Input!DO5</f>
        <v>#N/A</v>
      </c>
      <c r="F5" s="12" t="e">
        <f>Input!DP5</f>
        <v>#N/A</v>
      </c>
      <c r="G5" s="9">
        <f t="shared" si="0"/>
        <v>18.756471018653574</v>
      </c>
      <c r="H5" s="9">
        <f t="shared" si="1"/>
        <v>5.9306364755627838E-2</v>
      </c>
      <c r="I5" s="9">
        <f t="shared" si="2"/>
        <v>0.97386693177980799</v>
      </c>
      <c r="J5" s="9">
        <f t="shared" si="3"/>
        <v>6.8293725460120969E-4</v>
      </c>
      <c r="K5" s="9">
        <f t="shared" si="4"/>
        <v>32.709089439379717</v>
      </c>
      <c r="L5" s="9" t="e">
        <f t="shared" si="5"/>
        <v>#N/A</v>
      </c>
      <c r="M5" s="9">
        <f t="shared" si="6"/>
        <v>0.96250392147556585</v>
      </c>
      <c r="N5" s="7" t="e">
        <f t="shared" si="7"/>
        <v>#N/A</v>
      </c>
      <c r="O5" s="32" t="s">
        <v>21</v>
      </c>
      <c r="P5" s="25">
        <v>104.46415286404572</v>
      </c>
      <c r="Q5" s="32" t="s">
        <v>9</v>
      </c>
      <c r="R5" s="64">
        <v>4.2024302667693201</v>
      </c>
      <c r="S5" s="34" t="s">
        <v>26</v>
      </c>
      <c r="T5" s="27">
        <v>70.873036707094471</v>
      </c>
      <c r="U5" s="34" t="s">
        <v>27</v>
      </c>
      <c r="V5" s="65">
        <v>9.4871851204012021</v>
      </c>
    </row>
    <row r="6" spans="1:22" x14ac:dyDescent="0.25">
      <c r="A6" s="11">
        <v>25</v>
      </c>
      <c r="B6" s="11">
        <v>75</v>
      </c>
      <c r="C6" s="12">
        <f>Input!DM6</f>
        <v>12</v>
      </c>
      <c r="D6" s="12">
        <f>Input!DN6</f>
        <v>1</v>
      </c>
      <c r="E6" s="12" t="e">
        <f>Input!DO6</f>
        <v>#N/A</v>
      </c>
      <c r="F6" s="12" t="e">
        <f>Input!DP6</f>
        <v>#N/A</v>
      </c>
      <c r="G6" s="9">
        <f t="shared" si="0"/>
        <v>11.946001542433667</v>
      </c>
      <c r="H6" s="9">
        <f t="shared" si="1"/>
        <v>2.9158334195430935E-3</v>
      </c>
      <c r="I6" s="9">
        <f t="shared" si="2"/>
        <v>1.0446387744475132</v>
      </c>
      <c r="J6" s="9">
        <f t="shared" si="3"/>
        <v>1.9926201841759562E-3</v>
      </c>
      <c r="K6" s="9">
        <f t="shared" si="4"/>
        <v>23.51357018769167</v>
      </c>
      <c r="L6" s="9" t="e">
        <f t="shared" si="5"/>
        <v>#N/A</v>
      </c>
      <c r="M6" s="9">
        <f t="shared" si="6"/>
        <v>0.96342697176814107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83.187159379765347</v>
      </c>
      <c r="S6" s="34" t="s">
        <v>113</v>
      </c>
      <c r="T6" s="24">
        <v>3</v>
      </c>
      <c r="U6" s="34" t="s">
        <v>28</v>
      </c>
      <c r="V6" s="57">
        <v>34.055001019487555</v>
      </c>
    </row>
    <row r="7" spans="1:22" x14ac:dyDescent="0.25">
      <c r="A7" s="11">
        <v>10</v>
      </c>
      <c r="B7" s="11">
        <v>105</v>
      </c>
      <c r="C7" s="12">
        <f>Input!DM7</f>
        <v>18</v>
      </c>
      <c r="D7" s="12">
        <f>Input!DN7</f>
        <v>2</v>
      </c>
      <c r="E7" s="12">
        <f>Input!DO7</f>
        <v>35</v>
      </c>
      <c r="F7" s="12">
        <f>Input!DP7</f>
        <v>1</v>
      </c>
      <c r="G7" s="9">
        <f t="shared" si="0"/>
        <v>18.793419197291787</v>
      </c>
      <c r="H7" s="9">
        <f t="shared" si="1"/>
        <v>0.62951402263114298</v>
      </c>
      <c r="I7" s="9">
        <f t="shared" si="2"/>
        <v>1.9100445454812731</v>
      </c>
      <c r="J7" s="9">
        <f t="shared" si="3"/>
        <v>8.0919837976707407E-3</v>
      </c>
      <c r="K7" s="9">
        <f t="shared" si="4"/>
        <v>35.343722876214784</v>
      </c>
      <c r="L7" s="9">
        <f t="shared" si="5"/>
        <v>0.11814541563336367</v>
      </c>
      <c r="M7" s="9">
        <f t="shared" si="6"/>
        <v>1.0082232226215704</v>
      </c>
      <c r="N7" s="7">
        <f t="shared" si="7"/>
        <v>6.7621390283906845E-5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0.76278731737753147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0.96150520067789735</v>
      </c>
    </row>
    <row r="8" spans="1:22" x14ac:dyDescent="0.25">
      <c r="A8" s="11">
        <v>15</v>
      </c>
      <c r="B8" s="11">
        <v>105</v>
      </c>
      <c r="C8" s="12">
        <f>Input!DM8</f>
        <v>14</v>
      </c>
      <c r="D8" s="12">
        <f>Input!DN8</f>
        <v>2</v>
      </c>
      <c r="E8" s="12">
        <f>Input!DO8</f>
        <v>30</v>
      </c>
      <c r="F8" s="12">
        <f>Input!DP8</f>
        <v>1</v>
      </c>
      <c r="G8" s="9">
        <f t="shared" si="0"/>
        <v>14.916104241484387</v>
      </c>
      <c r="H8" s="9">
        <f t="shared" si="1"/>
        <v>0.83924698126568398</v>
      </c>
      <c r="I8" s="9">
        <f t="shared" si="2"/>
        <v>1.9100445454812731</v>
      </c>
      <c r="J8" s="9">
        <f t="shared" si="3"/>
        <v>8.0919837976707407E-3</v>
      </c>
      <c r="K8" s="9">
        <f t="shared" si="4"/>
        <v>29.377649027478348</v>
      </c>
      <c r="L8" s="9">
        <f t="shared" si="5"/>
        <v>0.38732073299864556</v>
      </c>
      <c r="M8" s="9">
        <f t="shared" si="6"/>
        <v>1.0082232226215704</v>
      </c>
      <c r="N8" s="7">
        <f t="shared" si="7"/>
        <v>6.7621390283906845E-5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Input!DM9</f>
        <v>11</v>
      </c>
      <c r="D9" s="12">
        <f>Input!DN9</f>
        <v>2</v>
      </c>
      <c r="E9" s="12">
        <f>Input!DO9</f>
        <v>26</v>
      </c>
      <c r="F9" s="12">
        <f>Input!DP9</f>
        <v>1</v>
      </c>
      <c r="G9" s="9">
        <f t="shared" si="0"/>
        <v>11.636962041175057</v>
      </c>
      <c r="H9" s="9">
        <f t="shared" si="1"/>
        <v>0.40572064189789464</v>
      </c>
      <c r="I9" s="9">
        <f t="shared" si="2"/>
        <v>1.9100445454812731</v>
      </c>
      <c r="J9" s="9">
        <f t="shared" si="3"/>
        <v>8.0919837976707407E-3</v>
      </c>
      <c r="K9" s="9">
        <f t="shared" si="4"/>
        <v>24.653008592427582</v>
      </c>
      <c r="L9" s="9">
        <f t="shared" si="5"/>
        <v>1.8143858520739229</v>
      </c>
      <c r="M9" s="9">
        <f t="shared" si="6"/>
        <v>1.0082232226215704</v>
      </c>
      <c r="N9" s="7">
        <f t="shared" si="7"/>
        <v>6.7621390283906845E-5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5.7857142857142856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Input!DM10</f>
        <v>6</v>
      </c>
      <c r="D10" s="12">
        <f>Input!DN10</f>
        <v>2</v>
      </c>
      <c r="E10" s="12">
        <f>Input!DO10</f>
        <v>19</v>
      </c>
      <c r="F10" s="12">
        <f>Input!DP10</f>
        <v>1</v>
      </c>
      <c r="G10" s="9">
        <f t="shared" si="0"/>
        <v>6.0937497498784907</v>
      </c>
      <c r="H10" s="9">
        <f t="shared" si="1"/>
        <v>8.7890156022795707E-3</v>
      </c>
      <c r="I10" s="9">
        <f t="shared" si="2"/>
        <v>2.1536509132734007</v>
      </c>
      <c r="J10" s="9">
        <f t="shared" si="3"/>
        <v>2.3608603149750117E-2</v>
      </c>
      <c r="K10" s="9">
        <f t="shared" si="4"/>
        <v>17.50337237384565</v>
      </c>
      <c r="L10" s="9">
        <f t="shared" si="5"/>
        <v>2.2398942513684044</v>
      </c>
      <c r="M10" s="9">
        <f t="shared" si="6"/>
        <v>1.0340871315070816</v>
      </c>
      <c r="N10" s="7">
        <f t="shared" si="7"/>
        <v>1.1619325343810783E-3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Input!DM11</f>
        <v>1</v>
      </c>
      <c r="D11" s="12">
        <f>Input!DN11</f>
        <v>2</v>
      </c>
      <c r="E11" s="12">
        <f>Input!DO11</f>
        <v>9</v>
      </c>
      <c r="F11" s="12">
        <f>Input!DP11</f>
        <v>1</v>
      </c>
      <c r="G11" s="9">
        <f t="shared" si="0"/>
        <v>1</v>
      </c>
      <c r="H11" s="9">
        <f t="shared" si="1"/>
        <v>0</v>
      </c>
      <c r="I11" s="9">
        <f t="shared" si="2"/>
        <v>2.1536509132734007</v>
      </c>
      <c r="J11" s="9">
        <f t="shared" si="3"/>
        <v>2.3608603149750117E-2</v>
      </c>
      <c r="K11" s="9">
        <f t="shared" si="4"/>
        <v>9.6859551829799369</v>
      </c>
      <c r="L11" s="9">
        <f t="shared" si="5"/>
        <v>0.47053451305703864</v>
      </c>
      <c r="M11" s="9">
        <f t="shared" si="6"/>
        <v>1.0340871315070816</v>
      </c>
      <c r="N11" s="7">
        <f t="shared" si="7"/>
        <v>1.1619325343810783E-3</v>
      </c>
      <c r="O11" s="32" t="s">
        <v>14</v>
      </c>
      <c r="P11" s="10">
        <f>SUMIF(SQRgrasNat,"&lt;&gt;#N/A")</f>
        <v>3.5200752416053893</v>
      </c>
      <c r="Q11" s="32"/>
      <c r="R11" s="10">
        <f>SUMIF(SQRgraDrg,"&lt;&gt;#N/A")</f>
        <v>0.53165312970958312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Input!DM12</f>
        <v>7</v>
      </c>
      <c r="D12" s="12">
        <f>Input!DN12</f>
        <v>4</v>
      </c>
      <c r="E12" s="12">
        <f>Input!DO12</f>
        <v>17</v>
      </c>
      <c r="F12" s="12">
        <f>Input!DP12</f>
        <v>2</v>
      </c>
      <c r="G12" s="9">
        <f t="shared" si="0"/>
        <v>6.8952003240421469</v>
      </c>
      <c r="H12" s="9">
        <f t="shared" si="1"/>
        <v>1.0982972080871015E-2</v>
      </c>
      <c r="I12" s="9">
        <f t="shared" si="2"/>
        <v>4.4859984083633169</v>
      </c>
      <c r="J12" s="9">
        <f t="shared" si="3"/>
        <v>0.23619445293167732</v>
      </c>
      <c r="K12" s="9">
        <f t="shared" si="4"/>
        <v>19.384217688821487</v>
      </c>
      <c r="L12" s="9">
        <f t="shared" si="5"/>
        <v>5.6844939876892706</v>
      </c>
      <c r="M12" s="9">
        <f t="shared" si="6"/>
        <v>1.6635387398071662</v>
      </c>
      <c r="N12" s="7">
        <f t="shared" si="7"/>
        <v>0.11320617961054984</v>
      </c>
      <c r="O12" s="32" t="s">
        <v>13</v>
      </c>
      <c r="P12" s="10">
        <f>SQRT(P11/P10)</f>
        <v>0.56569147080890703</v>
      </c>
      <c r="Q12" s="32" t="s">
        <v>126</v>
      </c>
      <c r="R12" s="10">
        <f>SQRT(R11/R10)</f>
        <v>0.21984563379988056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Input!DM13</f>
        <v>3</v>
      </c>
      <c r="D13" s="12">
        <f>Input!DN13</f>
        <v>6</v>
      </c>
      <c r="E13" s="12">
        <f>Input!DO13</f>
        <v>12</v>
      </c>
      <c r="F13" s="12">
        <f>Input!DP13</f>
        <v>2</v>
      </c>
      <c r="G13" s="9">
        <f t="shared" si="0"/>
        <v>2.0671642580928129</v>
      </c>
      <c r="H13" s="9">
        <f t="shared" si="1"/>
        <v>0.87018252137953223</v>
      </c>
      <c r="I13" s="9">
        <f t="shared" si="2"/>
        <v>5.6646291991268773</v>
      </c>
      <c r="J13" s="9">
        <f t="shared" si="3"/>
        <v>0.11247357407827968</v>
      </c>
      <c r="K13" s="9">
        <f t="shared" si="4"/>
        <v>13.521754502391618</v>
      </c>
      <c r="L13" s="9">
        <f t="shared" si="5"/>
        <v>2.3157367655491599</v>
      </c>
      <c r="M13" s="9">
        <f t="shared" si="6"/>
        <v>2.2871548747646253</v>
      </c>
      <c r="N13" s="7">
        <f t="shared" si="7"/>
        <v>8.2457922101087641E-2</v>
      </c>
      <c r="O13" s="32" t="s">
        <v>15</v>
      </c>
      <c r="P13" s="13">
        <f t="array" ref="P13">1-P11/(SUMIF(wrnGrasNat,"&lt;&gt;#N/A")-P9)^2</f>
        <v>0.9998058285790079</v>
      </c>
      <c r="Q13" s="32"/>
      <c r="R13" s="13">
        <f t="array" ref="R13">1-R11/(SUMIF(wrnGrasDroog,"&lt;&gt;#N/A")-R9)^2</f>
        <v>0.99990602167422604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Input!DM14</f>
        <v>1</v>
      </c>
      <c r="D14" s="12">
        <f>Input!DN14</f>
        <v>9</v>
      </c>
      <c r="E14" s="12">
        <f>Input!DO14</f>
        <v>7</v>
      </c>
      <c r="F14" s="12">
        <f>Input!DP14</f>
        <v>5</v>
      </c>
      <c r="G14" s="9">
        <f t="shared" si="0"/>
        <v>1</v>
      </c>
      <c r="H14" s="9">
        <f t="shared" si="1"/>
        <v>0</v>
      </c>
      <c r="I14" s="9">
        <f t="shared" si="2"/>
        <v>8.7326787337079086</v>
      </c>
      <c r="J14" s="9">
        <f t="shared" si="3"/>
        <v>7.1460659412007244E-2</v>
      </c>
      <c r="K14" s="9">
        <f t="shared" si="4"/>
        <v>5.5171128659520132</v>
      </c>
      <c r="L14" s="9">
        <f t="shared" si="5"/>
        <v>2.198954252325052</v>
      </c>
      <c r="M14" s="9">
        <f t="shared" si="6"/>
        <v>4.953802101373757</v>
      </c>
      <c r="N14" s="7">
        <f t="shared" si="7"/>
        <v>2.1342458374806264E-3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Input!DM15</f>
        <v>1</v>
      </c>
      <c r="D15" s="12">
        <f>Input!DN15</f>
        <v>15</v>
      </c>
      <c r="E15" s="12">
        <f>Input!DO15</f>
        <v>4</v>
      </c>
      <c r="F15" s="12">
        <f>Input!DP15</f>
        <v>14</v>
      </c>
      <c r="G15" s="9">
        <f t="shared" si="0"/>
        <v>1</v>
      </c>
      <c r="H15" s="9">
        <f t="shared" si="1"/>
        <v>0</v>
      </c>
      <c r="I15" s="9">
        <f t="shared" si="2"/>
        <v>15.187920697953116</v>
      </c>
      <c r="J15" s="9">
        <f t="shared" si="3"/>
        <v>3.5314188719186193E-2</v>
      </c>
      <c r="K15" s="9">
        <f t="shared" si="4"/>
        <v>4</v>
      </c>
      <c r="L15" s="9">
        <f t="shared" si="5"/>
        <v>0</v>
      </c>
      <c r="M15" s="9">
        <f t="shared" si="6"/>
        <v>14.002706247936107</v>
      </c>
      <c r="N15" s="7">
        <f t="shared" si="7"/>
        <v>7.3237778916838068E-6</v>
      </c>
      <c r="O15" s="32" t="s">
        <v>16</v>
      </c>
      <c r="P15" s="10">
        <f>P14*P12</f>
        <v>1.2450785324408167</v>
      </c>
      <c r="Q15" s="32"/>
      <c r="R15" s="10">
        <f>R14*R12</f>
        <v>0.48387697750447783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Input!DM16</f>
        <v>1</v>
      </c>
      <c r="D16" s="12">
        <f>Input!DN16</f>
        <v>33</v>
      </c>
      <c r="E16" s="12">
        <f>Input!DO16</f>
        <v>4</v>
      </c>
      <c r="F16" s="12">
        <f>Input!DP16</f>
        <v>31</v>
      </c>
      <c r="G16" s="9">
        <f t="shared" si="0"/>
        <v>1</v>
      </c>
      <c r="H16" s="9">
        <f t="shared" si="1"/>
        <v>0</v>
      </c>
      <c r="I16" s="9">
        <f t="shared" si="2"/>
        <v>32.974006444492133</v>
      </c>
      <c r="J16" s="9">
        <f t="shared" si="3"/>
        <v>6.7566492794056139E-4</v>
      </c>
      <c r="K16" s="9">
        <f t="shared" si="4"/>
        <v>4</v>
      </c>
      <c r="L16" s="9">
        <f t="shared" si="5"/>
        <v>0</v>
      </c>
      <c r="M16" s="9">
        <f t="shared" si="6"/>
        <v>30.999903782229786</v>
      </c>
      <c r="N16" s="7">
        <f t="shared" si="7"/>
        <v>9.2578593048605107E-9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6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Input!DQ2</f>
        <v>Kk5h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Input!DQ3</f>
        <v>28</v>
      </c>
      <c r="D3" s="12">
        <f>Input!DR3</f>
        <v>1</v>
      </c>
      <c r="E3" s="12" t="e">
        <f>Input!DS3</f>
        <v>#N/A</v>
      </c>
      <c r="F3" s="12" t="e">
        <f>Input!DT3</f>
        <v>#N/A</v>
      </c>
      <c r="G3" s="9">
        <f t="shared" ref="G3:G16" si="0">MIN(MAX(MinGrasNT,AgrasNT+BgrasNT*10000*((A3+CgrasNT)^-DgrasNT+(B3+CgrasNT)^-DgrasNT)),40)</f>
        <v>27.252133584073125</v>
      </c>
      <c r="H3" s="9">
        <f t="shared" ref="H3:H16" si="1">(G3-C3)^2</f>
        <v>0.55930417607131</v>
      </c>
      <c r="I3" s="9">
        <f t="shared" ref="I3:I16" si="2">MAX(MIN(MinGras+Agras*(1-(1/(1+(Bgras*(B3-Cgras))^Dgras))),40),0)</f>
        <v>1.116989236916605</v>
      </c>
      <c r="J3" s="9">
        <f t="shared" ref="J3:J16" si="3">(I3-D3)^2</f>
        <v>1.3686481554329537E-2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0.48326728303452088</v>
      </c>
      <c r="N3" s="7" t="e">
        <f t="shared" ref="N3:N16" si="7">(M3-F3)^2</f>
        <v>#N/A</v>
      </c>
      <c r="O3" s="32" t="s">
        <v>19</v>
      </c>
      <c r="P3" s="25">
        <v>-18.671916254257798</v>
      </c>
      <c r="Q3" s="32" t="s">
        <v>7</v>
      </c>
      <c r="R3" s="26">
        <v>4.7921681343283664E-3</v>
      </c>
      <c r="S3" s="34" t="s">
        <v>24</v>
      </c>
      <c r="T3" s="27">
        <v>-4.4015318777653629</v>
      </c>
      <c r="U3" s="34" t="s">
        <v>29</v>
      </c>
      <c r="V3" s="56">
        <v>3.1471335804765092E-3</v>
      </c>
    </row>
    <row r="4" spans="1:22" x14ac:dyDescent="0.25">
      <c r="A4" s="11">
        <v>10</v>
      </c>
      <c r="B4" s="11">
        <v>70</v>
      </c>
      <c r="C4" s="12">
        <f>Input!DQ4</f>
        <v>23</v>
      </c>
      <c r="D4" s="12">
        <f>Input!DR4</f>
        <v>1</v>
      </c>
      <c r="E4" s="12" t="e">
        <f>Input!DS4</f>
        <v>#N/A</v>
      </c>
      <c r="F4" s="12" t="e">
        <f>Input!DT4</f>
        <v>#N/A</v>
      </c>
      <c r="G4" s="9">
        <f t="shared" si="0"/>
        <v>22.633785974460967</v>
      </c>
      <c r="H4" s="9">
        <f t="shared" si="1"/>
        <v>0.13411271250150378</v>
      </c>
      <c r="I4" s="9">
        <f t="shared" si="2"/>
        <v>1.116989236916605</v>
      </c>
      <c r="J4" s="9">
        <f t="shared" si="3"/>
        <v>1.3686481554329537E-2</v>
      </c>
      <c r="K4" s="9">
        <f t="shared" si="4"/>
        <v>38.675163288116146</v>
      </c>
      <c r="L4" s="9" t="e">
        <f t="shared" si="5"/>
        <v>#N/A</v>
      </c>
      <c r="M4" s="9">
        <f t="shared" si="6"/>
        <v>0.48326728303452088</v>
      </c>
      <c r="N4" s="7" t="e">
        <f t="shared" si="7"/>
        <v>#N/A</v>
      </c>
      <c r="O4" s="32" t="s">
        <v>20</v>
      </c>
      <c r="P4" s="25">
        <v>4830.4706733101539</v>
      </c>
      <c r="Q4" s="32" t="s">
        <v>8</v>
      </c>
      <c r="R4" s="25">
        <v>1.5077957718653459E-2</v>
      </c>
      <c r="S4" s="34" t="s">
        <v>25</v>
      </c>
      <c r="T4" s="27">
        <v>1916.009667461253</v>
      </c>
      <c r="U4" s="34" t="s">
        <v>30</v>
      </c>
      <c r="V4" s="57">
        <v>6.8471543901463586E-4</v>
      </c>
    </row>
    <row r="5" spans="1:22" x14ac:dyDescent="0.25">
      <c r="A5" s="11">
        <v>15</v>
      </c>
      <c r="B5" s="11">
        <v>70</v>
      </c>
      <c r="C5" s="12">
        <f>Input!DQ5</f>
        <v>19</v>
      </c>
      <c r="D5" s="12">
        <f>Input!DR5</f>
        <v>1</v>
      </c>
      <c r="E5" s="12" t="e">
        <f>Input!DS5</f>
        <v>#N/A</v>
      </c>
      <c r="F5" s="12" t="e">
        <f>Input!DT5</f>
        <v>#N/A</v>
      </c>
      <c r="G5" s="9">
        <f t="shared" si="0"/>
        <v>18.756471018653574</v>
      </c>
      <c r="H5" s="9">
        <f t="shared" si="1"/>
        <v>5.9306364755627838E-2</v>
      </c>
      <c r="I5" s="9">
        <f t="shared" si="2"/>
        <v>1.116989236916605</v>
      </c>
      <c r="J5" s="9">
        <f t="shared" si="3"/>
        <v>1.3686481554329537E-2</v>
      </c>
      <c r="K5" s="9">
        <f t="shared" si="4"/>
        <v>32.709089439379717</v>
      </c>
      <c r="L5" s="9" t="e">
        <f t="shared" si="5"/>
        <v>#N/A</v>
      </c>
      <c r="M5" s="9">
        <f t="shared" si="6"/>
        <v>0.48326728303452088</v>
      </c>
      <c r="N5" s="7" t="e">
        <f t="shared" si="7"/>
        <v>#N/A</v>
      </c>
      <c r="O5" s="32" t="s">
        <v>21</v>
      </c>
      <c r="P5" s="25">
        <v>104.46415286404572</v>
      </c>
      <c r="Q5" s="32" t="s">
        <v>9</v>
      </c>
      <c r="R5" s="64">
        <v>4.6588496135961339</v>
      </c>
      <c r="S5" s="34" t="s">
        <v>26</v>
      </c>
      <c r="T5" s="27">
        <v>70.873036707094471</v>
      </c>
      <c r="U5" s="34" t="s">
        <v>27</v>
      </c>
      <c r="V5" s="65">
        <v>4.2849028997597882</v>
      </c>
    </row>
    <row r="6" spans="1:22" x14ac:dyDescent="0.25">
      <c r="A6" s="11">
        <v>25</v>
      </c>
      <c r="B6" s="11">
        <v>75</v>
      </c>
      <c r="C6" s="12">
        <f>Input!DQ6</f>
        <v>12</v>
      </c>
      <c r="D6" s="12">
        <f>Input!DR6</f>
        <v>1</v>
      </c>
      <c r="E6" s="12" t="e">
        <f>Input!DS6</f>
        <v>#N/A</v>
      </c>
      <c r="F6" s="12" t="e">
        <f>Input!DT6</f>
        <v>#N/A</v>
      </c>
      <c r="G6" s="9">
        <f t="shared" si="0"/>
        <v>11.946001542433667</v>
      </c>
      <c r="H6" s="9">
        <f t="shared" si="1"/>
        <v>2.9158334195430935E-3</v>
      </c>
      <c r="I6" s="9">
        <f t="shared" si="2"/>
        <v>1.1829961042203452</v>
      </c>
      <c r="J6" s="9">
        <f t="shared" si="3"/>
        <v>3.3487574159823431E-2</v>
      </c>
      <c r="K6" s="9">
        <f t="shared" si="4"/>
        <v>23.51357018769167</v>
      </c>
      <c r="L6" s="9" t="e">
        <f t="shared" si="5"/>
        <v>#N/A</v>
      </c>
      <c r="M6" s="9">
        <f t="shared" si="6"/>
        <v>0.52120484749083695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28.67675861054424</v>
      </c>
      <c r="S6" s="34" t="s">
        <v>113</v>
      </c>
      <c r="T6" s="24">
        <v>3</v>
      </c>
      <c r="U6" s="34" t="s">
        <v>28</v>
      </c>
      <c r="V6" s="57">
        <v>72.317576494564463</v>
      </c>
    </row>
    <row r="7" spans="1:22" x14ac:dyDescent="0.25">
      <c r="A7" s="11">
        <v>10</v>
      </c>
      <c r="B7" s="11">
        <v>105</v>
      </c>
      <c r="C7" s="12">
        <f>Input!DQ7</f>
        <v>18</v>
      </c>
      <c r="D7" s="12">
        <f>Input!DR7</f>
        <v>2</v>
      </c>
      <c r="E7" s="12">
        <f>Input!DS7</f>
        <v>35</v>
      </c>
      <c r="F7" s="12">
        <f>Input!DT7</f>
        <v>1</v>
      </c>
      <c r="G7" s="9">
        <f t="shared" si="0"/>
        <v>18.793419197291787</v>
      </c>
      <c r="H7" s="9">
        <f t="shared" si="1"/>
        <v>0.62951402263114298</v>
      </c>
      <c r="I7" s="9">
        <f t="shared" si="2"/>
        <v>2.0641256315445151</v>
      </c>
      <c r="J7" s="9">
        <f t="shared" si="3"/>
        <v>4.1120966209829118E-3</v>
      </c>
      <c r="K7" s="9">
        <f t="shared" si="4"/>
        <v>35.343722876214784</v>
      </c>
      <c r="L7" s="9">
        <f t="shared" si="5"/>
        <v>0.11814541563336367</v>
      </c>
      <c r="M7" s="9">
        <f t="shared" si="6"/>
        <v>0.99631101025955071</v>
      </c>
      <c r="N7" s="7">
        <f t="shared" si="7"/>
        <v>1.3608645305140111E-5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0.94143582611975929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0.37274830174840506</v>
      </c>
    </row>
    <row r="8" spans="1:22" x14ac:dyDescent="0.25">
      <c r="A8" s="11">
        <v>15</v>
      </c>
      <c r="B8" s="11">
        <v>105</v>
      </c>
      <c r="C8" s="12">
        <f>Input!DQ8</f>
        <v>14</v>
      </c>
      <c r="D8" s="12">
        <f>Input!DR8</f>
        <v>2</v>
      </c>
      <c r="E8" s="12">
        <f>Input!DS8</f>
        <v>30</v>
      </c>
      <c r="F8" s="12">
        <f>Input!DT8</f>
        <v>1</v>
      </c>
      <c r="G8" s="9">
        <f t="shared" si="0"/>
        <v>14.916104241484387</v>
      </c>
      <c r="H8" s="9">
        <f t="shared" si="1"/>
        <v>0.83924698126568398</v>
      </c>
      <c r="I8" s="9">
        <f t="shared" si="2"/>
        <v>2.0641256315445151</v>
      </c>
      <c r="J8" s="9">
        <f t="shared" si="3"/>
        <v>4.1120966209829118E-3</v>
      </c>
      <c r="K8" s="9">
        <f t="shared" si="4"/>
        <v>29.377649027478348</v>
      </c>
      <c r="L8" s="9">
        <f t="shared" si="5"/>
        <v>0.38732073299864556</v>
      </c>
      <c r="M8" s="9">
        <f t="shared" si="6"/>
        <v>0.99631101025955071</v>
      </c>
      <c r="N8" s="7">
        <f t="shared" si="7"/>
        <v>1.3608645305140111E-5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Input!DQ9</f>
        <v>11</v>
      </c>
      <c r="D9" s="12">
        <f>Input!DR9</f>
        <v>2</v>
      </c>
      <c r="E9" s="12">
        <f>Input!DS9</f>
        <v>26</v>
      </c>
      <c r="F9" s="12">
        <f>Input!DT9</f>
        <v>1</v>
      </c>
      <c r="G9" s="9">
        <f t="shared" si="0"/>
        <v>11.636962041175057</v>
      </c>
      <c r="H9" s="9">
        <f t="shared" si="1"/>
        <v>0.40572064189789464</v>
      </c>
      <c r="I9" s="9">
        <f t="shared" si="2"/>
        <v>2.0641256315445151</v>
      </c>
      <c r="J9" s="9">
        <f t="shared" si="3"/>
        <v>4.1120966209829118E-3</v>
      </c>
      <c r="K9" s="9">
        <f t="shared" si="4"/>
        <v>24.653008592427582</v>
      </c>
      <c r="L9" s="9">
        <f t="shared" si="5"/>
        <v>1.8143858520739229</v>
      </c>
      <c r="M9" s="9">
        <f t="shared" si="6"/>
        <v>0.99631101025955071</v>
      </c>
      <c r="N9" s="7">
        <f t="shared" si="7"/>
        <v>1.3608645305140111E-5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Input!DQ10</f>
        <v>6</v>
      </c>
      <c r="D10" s="12">
        <f>Input!DR10</f>
        <v>3</v>
      </c>
      <c r="E10" s="12">
        <f>Input!DS10</f>
        <v>19</v>
      </c>
      <c r="F10" s="12">
        <f>Input!DT10</f>
        <v>1</v>
      </c>
      <c r="G10" s="9">
        <f t="shared" si="0"/>
        <v>6.0937497498784907</v>
      </c>
      <c r="H10" s="9">
        <f t="shared" si="1"/>
        <v>8.7890156022795707E-3</v>
      </c>
      <c r="I10" s="9">
        <f t="shared" si="2"/>
        <v>2.3227787253321277</v>
      </c>
      <c r="J10" s="9">
        <f t="shared" si="3"/>
        <v>0.45862865486277771</v>
      </c>
      <c r="K10" s="9">
        <f t="shared" si="4"/>
        <v>17.50337237384565</v>
      </c>
      <c r="L10" s="9">
        <f t="shared" si="5"/>
        <v>2.2398942513684044</v>
      </c>
      <c r="M10" s="9">
        <f t="shared" si="6"/>
        <v>1.1324182830959439</v>
      </c>
      <c r="N10" s="7">
        <f t="shared" si="7"/>
        <v>1.7534601698077554E-2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Input!DQ11</f>
        <v>1</v>
      </c>
      <c r="D11" s="12">
        <f>Input!DR11</f>
        <v>3</v>
      </c>
      <c r="E11" s="12">
        <f>Input!DS11</f>
        <v>9</v>
      </c>
      <c r="F11" s="12">
        <f>Input!DT11</f>
        <v>1</v>
      </c>
      <c r="G11" s="9">
        <f t="shared" si="0"/>
        <v>1</v>
      </c>
      <c r="H11" s="9">
        <f t="shared" si="1"/>
        <v>0</v>
      </c>
      <c r="I11" s="9">
        <f t="shared" si="2"/>
        <v>2.3227787253321277</v>
      </c>
      <c r="J11" s="9">
        <f t="shared" si="3"/>
        <v>0.45862865486277771</v>
      </c>
      <c r="K11" s="9">
        <f t="shared" si="4"/>
        <v>9.6859551829799369</v>
      </c>
      <c r="L11" s="9">
        <f t="shared" si="5"/>
        <v>0.47053451305703864</v>
      </c>
      <c r="M11" s="9">
        <f t="shared" si="6"/>
        <v>1.1324182830959439</v>
      </c>
      <c r="N11" s="7">
        <f t="shared" si="7"/>
        <v>1.7534601698077554E-2</v>
      </c>
      <c r="O11" s="32" t="s">
        <v>14</v>
      </c>
      <c r="P11" s="10">
        <f>SUMIF(SQRgrasNat,"&lt;&gt;#N/A")</f>
        <v>3.5200752416053893</v>
      </c>
      <c r="Q11" s="32"/>
      <c r="R11" s="10">
        <f>SUMIF(SQRgraDrg,"&lt;&gt;#N/A")</f>
        <v>1.6798873906055352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Input!DQ12</f>
        <v>7</v>
      </c>
      <c r="D12" s="12">
        <f>Input!DR12</f>
        <v>4</v>
      </c>
      <c r="E12" s="12">
        <f>Input!DS12</f>
        <v>17</v>
      </c>
      <c r="F12" s="12">
        <f>Input!DT12</f>
        <v>3</v>
      </c>
      <c r="G12" s="9">
        <f t="shared" si="0"/>
        <v>6.8952003240421469</v>
      </c>
      <c r="H12" s="9">
        <f t="shared" si="1"/>
        <v>1.0982972080871015E-2</v>
      </c>
      <c r="I12" s="9">
        <f t="shared" si="2"/>
        <v>4.8043228100655462</v>
      </c>
      <c r="J12" s="9">
        <f t="shared" si="3"/>
        <v>0.64693518279173667</v>
      </c>
      <c r="K12" s="9">
        <f t="shared" si="4"/>
        <v>19.384217688821487</v>
      </c>
      <c r="L12" s="9">
        <f t="shared" si="5"/>
        <v>5.6844939876892706</v>
      </c>
      <c r="M12" s="9">
        <f t="shared" si="6"/>
        <v>2.4679514211897779</v>
      </c>
      <c r="N12" s="7">
        <f t="shared" si="7"/>
        <v>0.28307569021397705</v>
      </c>
      <c r="O12" s="32" t="s">
        <v>13</v>
      </c>
      <c r="P12" s="10">
        <f>SQRT(P11/P10)</f>
        <v>0.56569147080890703</v>
      </c>
      <c r="Q12" s="32" t="s">
        <v>126</v>
      </c>
      <c r="R12" s="10">
        <f>SQRT(R11/R10)</f>
        <v>0.39079027048993187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Input!DQ13</f>
        <v>3</v>
      </c>
      <c r="D13" s="12">
        <f>Input!DR13</f>
        <v>6</v>
      </c>
      <c r="E13" s="12">
        <f>Input!DS13</f>
        <v>12</v>
      </c>
      <c r="F13" s="12">
        <f>Input!DT13</f>
        <v>3</v>
      </c>
      <c r="G13" s="9">
        <f t="shared" si="0"/>
        <v>2.0671642580928129</v>
      </c>
      <c r="H13" s="9">
        <f t="shared" si="1"/>
        <v>0.87018252137953223</v>
      </c>
      <c r="I13" s="9">
        <f t="shared" si="2"/>
        <v>6.0100381963021263</v>
      </c>
      <c r="J13" s="9">
        <f t="shared" si="3"/>
        <v>1.0076538500002259E-4</v>
      </c>
      <c r="K13" s="9">
        <f t="shared" si="4"/>
        <v>13.521754502391618</v>
      </c>
      <c r="L13" s="9">
        <f t="shared" si="5"/>
        <v>2.3157367655491599</v>
      </c>
      <c r="M13" s="9">
        <f t="shared" si="6"/>
        <v>3.160856640053217</v>
      </c>
      <c r="N13" s="7">
        <f t="shared" si="7"/>
        <v>2.587485864921021E-2</v>
      </c>
      <c r="O13" s="32" t="s">
        <v>15</v>
      </c>
      <c r="P13" s="13">
        <f t="array" ref="P13">1-P11/(SUMIF(wrnGrasNat,"&lt;&gt;#N/A")-P9)^2</f>
        <v>0.9998058285790079</v>
      </c>
      <c r="Q13" s="32"/>
      <c r="R13" s="13">
        <f t="array" ref="R13">1-R11/(SUMIF(wrnGrasDroog,"&lt;&gt;#N/A")-R9)^2</f>
        <v>0.99961351482511018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Input!DQ14</f>
        <v>1</v>
      </c>
      <c r="D14" s="12">
        <f>Input!DR14</f>
        <v>9</v>
      </c>
      <c r="E14" s="12">
        <f>Input!DS14</f>
        <v>7</v>
      </c>
      <c r="F14" s="12">
        <f>Input!DT14</f>
        <v>5</v>
      </c>
      <c r="G14" s="9">
        <f t="shared" si="0"/>
        <v>1</v>
      </c>
      <c r="H14" s="9">
        <f t="shared" si="1"/>
        <v>0</v>
      </c>
      <c r="I14" s="9">
        <f t="shared" si="2"/>
        <v>8.9080976726016434</v>
      </c>
      <c r="J14" s="9">
        <f t="shared" si="3"/>
        <v>8.446037781234721E-3</v>
      </c>
      <c r="K14" s="9">
        <f t="shared" si="4"/>
        <v>5.5171128659520132</v>
      </c>
      <c r="L14" s="9">
        <f t="shared" si="5"/>
        <v>2.198954252325052</v>
      </c>
      <c r="M14" s="9">
        <f t="shared" si="6"/>
        <v>5.0126069249533876</v>
      </c>
      <c r="N14" s="7">
        <f t="shared" si="7"/>
        <v>1.5893455678034579E-4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Input!DQ15</f>
        <v>1</v>
      </c>
      <c r="D15" s="12">
        <f>Input!DR15</f>
        <v>14</v>
      </c>
      <c r="E15" s="12">
        <f>Input!DS15</f>
        <v>4</v>
      </c>
      <c r="F15" s="12">
        <f>Input!DT15</f>
        <v>9</v>
      </c>
      <c r="G15" s="9">
        <f t="shared" si="0"/>
        <v>1</v>
      </c>
      <c r="H15" s="9">
        <f t="shared" si="1"/>
        <v>0</v>
      </c>
      <c r="I15" s="9">
        <f t="shared" si="2"/>
        <v>13.863923010407611</v>
      </c>
      <c r="J15" s="9">
        <f t="shared" si="3"/>
        <v>1.8516947096527268E-2</v>
      </c>
      <c r="K15" s="9">
        <f t="shared" si="4"/>
        <v>4</v>
      </c>
      <c r="L15" s="9">
        <f t="shared" si="5"/>
        <v>0</v>
      </c>
      <c r="M15" s="9">
        <f t="shared" si="6"/>
        <v>9.1178052206105864</v>
      </c>
      <c r="N15" s="7">
        <f t="shared" si="7"/>
        <v>1.3878070003108931E-2</v>
      </c>
      <c r="O15" s="32" t="s">
        <v>16</v>
      </c>
      <c r="P15" s="10">
        <f>P14*P12</f>
        <v>1.2450785324408167</v>
      </c>
      <c r="Q15" s="32"/>
      <c r="R15" s="10">
        <f>R14*R12</f>
        <v>0.86012358605653738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Input!DQ16</f>
        <v>1</v>
      </c>
      <c r="D16" s="12">
        <f>Input!DR16</f>
        <v>22</v>
      </c>
      <c r="E16" s="12">
        <f>Input!DS16</f>
        <v>4</v>
      </c>
      <c r="F16" s="12">
        <f>Input!DT16</f>
        <v>22</v>
      </c>
      <c r="G16" s="9">
        <f t="shared" si="0"/>
        <v>1</v>
      </c>
      <c r="H16" s="9">
        <f t="shared" si="1"/>
        <v>0</v>
      </c>
      <c r="I16" s="9">
        <f t="shared" si="2"/>
        <v>22.041807166128791</v>
      </c>
      <c r="J16" s="9">
        <f t="shared" si="3"/>
        <v>1.7478391397203375E-3</v>
      </c>
      <c r="K16" s="9">
        <f t="shared" si="4"/>
        <v>4</v>
      </c>
      <c r="L16" s="9">
        <f t="shared" si="5"/>
        <v>0</v>
      </c>
      <c r="M16" s="9">
        <f t="shared" si="6"/>
        <v>21.883407936937228</v>
      </c>
      <c r="N16" s="7">
        <f t="shared" si="7"/>
        <v>1.3593709169233333E-2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7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Input!DU2</f>
        <v>Kz5oz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Input!DU3</f>
        <v>26</v>
      </c>
      <c r="D3" s="12">
        <f>Input!DV3</f>
        <v>1</v>
      </c>
      <c r="E3" s="12" t="e">
        <f>Input!DW3</f>
        <v>#N/A</v>
      </c>
      <c r="F3" s="12" t="e">
        <f>Input!DX3</f>
        <v>#N/A</v>
      </c>
      <c r="G3" s="9">
        <f t="shared" ref="G3:G16" si="0">MIN(MAX(MinGrasNT,AgrasNT+BgrasNT*10000*((A3+CgrasNT)^-DgrasNT+(B3+CgrasNT)^-DgrasNT)),40)</f>
        <v>25.767354702398475</v>
      </c>
      <c r="H3" s="9">
        <f t="shared" ref="H3:H16" si="1">(G3-C3)^2</f>
        <v>5.4123834496102328E-2</v>
      </c>
      <c r="I3" s="9">
        <f t="shared" ref="I3:I16" si="2">MAX(MIN(MinGras+Agras*(1-(1/(1+(Bgras*(B3-Cgras))^Dgras))),40),0)</f>
        <v>0.83777002286913482</v>
      </c>
      <c r="J3" s="9">
        <f t="shared" ref="J3:J16" si="3">(I3-D3)^2</f>
        <v>2.631856547988104E-2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1.0569343422133475</v>
      </c>
      <c r="N3" s="7" t="e">
        <f t="shared" ref="N3:N16" si="7">(M3-F3)^2</f>
        <v>#N/A</v>
      </c>
      <c r="O3" s="32" t="s">
        <v>19</v>
      </c>
      <c r="P3" s="25">
        <v>-12.567214369287907</v>
      </c>
      <c r="Q3" s="32" t="s">
        <v>7</v>
      </c>
      <c r="R3" s="26">
        <v>3.8810856353000134E-3</v>
      </c>
      <c r="S3" s="34" t="s">
        <v>24</v>
      </c>
      <c r="T3" s="27">
        <v>-5.7008620869689786</v>
      </c>
      <c r="U3" s="34" t="s">
        <v>29</v>
      </c>
      <c r="V3" s="56">
        <v>4.5557308382091965E-3</v>
      </c>
    </row>
    <row r="4" spans="1:22" x14ac:dyDescent="0.25">
      <c r="A4" s="11">
        <v>10</v>
      </c>
      <c r="B4" s="11">
        <v>70</v>
      </c>
      <c r="C4" s="12">
        <f>Input!DU4</f>
        <v>21</v>
      </c>
      <c r="D4" s="12">
        <f>Input!DV4</f>
        <v>1</v>
      </c>
      <c r="E4" s="12" t="e">
        <f>Input!DW4</f>
        <v>#N/A</v>
      </c>
      <c r="F4" s="12" t="e">
        <f>Input!DX4</f>
        <v>#N/A</v>
      </c>
      <c r="G4" s="9">
        <f t="shared" si="0"/>
        <v>20.994847419343056</v>
      </c>
      <c r="H4" s="9">
        <f t="shared" si="1"/>
        <v>2.6549087426310206E-5</v>
      </c>
      <c r="I4" s="9">
        <f t="shared" si="2"/>
        <v>0.83777002286913482</v>
      </c>
      <c r="J4" s="9">
        <f t="shared" si="3"/>
        <v>2.631856547988104E-2</v>
      </c>
      <c r="K4" s="9">
        <f t="shared" si="4"/>
        <v>37.811888951257416</v>
      </c>
      <c r="L4" s="9" t="e">
        <f t="shared" si="5"/>
        <v>#N/A</v>
      </c>
      <c r="M4" s="9">
        <f t="shared" si="6"/>
        <v>1.0569343422133475</v>
      </c>
      <c r="N4" s="7" t="e">
        <f t="shared" si="7"/>
        <v>#N/A</v>
      </c>
      <c r="O4" s="32" t="s">
        <v>20</v>
      </c>
      <c r="P4" s="25">
        <v>2371.5111683419791</v>
      </c>
      <c r="Q4" s="32" t="s">
        <v>8</v>
      </c>
      <c r="R4" s="25">
        <v>1.5081176337712906E-2</v>
      </c>
      <c r="S4" s="34" t="s">
        <v>25</v>
      </c>
      <c r="T4" s="27">
        <v>2059.365827647664</v>
      </c>
      <c r="U4" s="34" t="s">
        <v>30</v>
      </c>
      <c r="V4" s="57">
        <v>6.8475747561775062E-4</v>
      </c>
    </row>
    <row r="5" spans="1:22" x14ac:dyDescent="0.25">
      <c r="A5" s="11">
        <v>15</v>
      </c>
      <c r="B5" s="11">
        <v>70</v>
      </c>
      <c r="C5" s="12">
        <f>Input!DU5</f>
        <v>17</v>
      </c>
      <c r="D5" s="12">
        <f>Input!DV5</f>
        <v>1</v>
      </c>
      <c r="E5" s="12" t="e">
        <f>Input!DW5</f>
        <v>#N/A</v>
      </c>
      <c r="F5" s="12" t="e">
        <f>Input!DX5</f>
        <v>#N/A</v>
      </c>
      <c r="G5" s="9">
        <f t="shared" si="0"/>
        <v>17.125447288399787</v>
      </c>
      <c r="H5" s="9">
        <f t="shared" si="1"/>
        <v>1.5737022166859342E-2</v>
      </c>
      <c r="I5" s="9">
        <f t="shared" si="2"/>
        <v>0.83777002286913482</v>
      </c>
      <c r="J5" s="9">
        <f t="shared" si="3"/>
        <v>2.631856547988104E-2</v>
      </c>
      <c r="K5" s="9">
        <f t="shared" si="4"/>
        <v>31.929732770957816</v>
      </c>
      <c r="L5" s="9" t="e">
        <f t="shared" si="5"/>
        <v>#N/A</v>
      </c>
      <c r="M5" s="9">
        <f t="shared" si="6"/>
        <v>1.0569343422133475</v>
      </c>
      <c r="N5" s="7" t="e">
        <f t="shared" si="7"/>
        <v>#N/A</v>
      </c>
      <c r="O5" s="32" t="s">
        <v>21</v>
      </c>
      <c r="P5" s="25">
        <v>85.472438715420367</v>
      </c>
      <c r="Q5" s="32" t="s">
        <v>9</v>
      </c>
      <c r="R5" s="64">
        <v>5.3480073760006501</v>
      </c>
      <c r="S5" s="34" t="s">
        <v>26</v>
      </c>
      <c r="T5" s="27">
        <v>72.689065343251784</v>
      </c>
      <c r="U5" s="34" t="s">
        <v>27</v>
      </c>
      <c r="V5" s="65">
        <v>9.2615767184599278</v>
      </c>
    </row>
    <row r="6" spans="1:22" x14ac:dyDescent="0.25">
      <c r="A6" s="11">
        <v>25</v>
      </c>
      <c r="B6" s="11">
        <v>75</v>
      </c>
      <c r="C6" s="12">
        <f>Input!DU6</f>
        <v>11</v>
      </c>
      <c r="D6" s="12">
        <f>Input!DV6</f>
        <v>1</v>
      </c>
      <c r="E6" s="12" t="e">
        <f>Input!DW6</f>
        <v>#N/A</v>
      </c>
      <c r="F6" s="12" t="e">
        <f>Input!DX6</f>
        <v>#N/A</v>
      </c>
      <c r="G6" s="9">
        <f t="shared" si="0"/>
        <v>10.761520844272518</v>
      </c>
      <c r="H6" s="9">
        <f t="shared" si="1"/>
        <v>5.6872307716492779E-2</v>
      </c>
      <c r="I6" s="9">
        <f t="shared" si="2"/>
        <v>0.85836401723698674</v>
      </c>
      <c r="J6" s="9">
        <f t="shared" si="3"/>
        <v>2.0060751613244589E-2</v>
      </c>
      <c r="K6" s="9">
        <f t="shared" si="4"/>
        <v>22.781895096404295</v>
      </c>
      <c r="L6" s="9" t="e">
        <f t="shared" si="5"/>
        <v>#N/A</v>
      </c>
      <c r="M6" s="9">
        <f t="shared" si="6"/>
        <v>1.0575344929558381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49.232228859812686</v>
      </c>
      <c r="S6" s="34" t="s">
        <v>113</v>
      </c>
      <c r="T6" s="24">
        <v>3</v>
      </c>
      <c r="U6" s="34" t="s">
        <v>28</v>
      </c>
      <c r="V6" s="57">
        <v>26.524495778049761</v>
      </c>
    </row>
    <row r="7" spans="1:22" x14ac:dyDescent="0.25">
      <c r="A7" s="11">
        <v>10</v>
      </c>
      <c r="B7" s="11">
        <v>105</v>
      </c>
      <c r="C7" s="12">
        <f>Input!DU7</f>
        <v>18</v>
      </c>
      <c r="D7" s="12">
        <f>Input!DV7</f>
        <v>1</v>
      </c>
      <c r="E7" s="12">
        <f>Input!DW7</f>
        <v>34</v>
      </c>
      <c r="F7" s="12">
        <f>Input!DX7</f>
        <v>1</v>
      </c>
      <c r="G7" s="9">
        <f t="shared" si="0"/>
        <v>18.116183966608144</v>
      </c>
      <c r="H7" s="9">
        <f t="shared" si="1"/>
        <v>1.3498714096802348E-2</v>
      </c>
      <c r="I7" s="9">
        <f t="shared" si="2"/>
        <v>1.1928071527110733</v>
      </c>
      <c r="J7" s="9">
        <f t="shared" si="3"/>
        <v>3.7174598136551135E-2</v>
      </c>
      <c r="K7" s="9">
        <f t="shared" si="4"/>
        <v>34.393994554971911</v>
      </c>
      <c r="L7" s="9">
        <f t="shared" si="5"/>
        <v>0.1552317093475144</v>
      </c>
      <c r="M7" s="9">
        <f t="shared" si="6"/>
        <v>1.0849122706928531</v>
      </c>
      <c r="N7" s="7">
        <f t="shared" si="7"/>
        <v>7.210093714216363E-3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0.79156988167582465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1.0562634238637116</v>
      </c>
    </row>
    <row r="8" spans="1:22" x14ac:dyDescent="0.25">
      <c r="A8" s="11">
        <v>15</v>
      </c>
      <c r="B8" s="11">
        <v>105</v>
      </c>
      <c r="C8" s="12">
        <f>Input!DU8</f>
        <v>14</v>
      </c>
      <c r="D8" s="12">
        <f>Input!DV8</f>
        <v>1</v>
      </c>
      <c r="E8" s="12">
        <f>Input!DW8</f>
        <v>29</v>
      </c>
      <c r="F8" s="12">
        <f>Input!DX8</f>
        <v>1</v>
      </c>
      <c r="G8" s="9">
        <f t="shared" si="0"/>
        <v>14.246783835664878</v>
      </c>
      <c r="H8" s="9">
        <f t="shared" si="1"/>
        <v>6.0902261545469696E-2</v>
      </c>
      <c r="I8" s="9">
        <f t="shared" si="2"/>
        <v>1.1928071527110733</v>
      </c>
      <c r="J8" s="9">
        <f t="shared" si="3"/>
        <v>3.7174598136551135E-2</v>
      </c>
      <c r="K8" s="9">
        <f t="shared" si="4"/>
        <v>28.511838374672319</v>
      </c>
      <c r="L8" s="9">
        <f t="shared" si="5"/>
        <v>0.23830177244256323</v>
      </c>
      <c r="M8" s="9">
        <f t="shared" si="6"/>
        <v>1.0849122706928531</v>
      </c>
      <c r="N8" s="7">
        <f t="shared" si="7"/>
        <v>7.210093714216363E-3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Input!DU9</f>
        <v>11</v>
      </c>
      <c r="D9" s="12">
        <f>Input!DV9</f>
        <v>1</v>
      </c>
      <c r="E9" s="12">
        <f>Input!DW9</f>
        <v>25</v>
      </c>
      <c r="F9" s="12">
        <f>Input!DX9</f>
        <v>1</v>
      </c>
      <c r="G9" s="9">
        <f t="shared" si="0"/>
        <v>11.076588981657565</v>
      </c>
      <c r="H9" s="9">
        <f t="shared" si="1"/>
        <v>5.8658721113428458E-3</v>
      </c>
      <c r="I9" s="9">
        <f t="shared" si="2"/>
        <v>1.1928071527110733</v>
      </c>
      <c r="J9" s="9">
        <f t="shared" si="3"/>
        <v>3.7174598136551135E-2</v>
      </c>
      <c r="K9" s="9">
        <f t="shared" si="4"/>
        <v>23.831018588515484</v>
      </c>
      <c r="L9" s="9">
        <f t="shared" si="5"/>
        <v>1.3665175403963319</v>
      </c>
      <c r="M9" s="9">
        <f t="shared" si="6"/>
        <v>1.0849122706928531</v>
      </c>
      <c r="N9" s="7">
        <f t="shared" si="7"/>
        <v>7.210093714216363E-3</v>
      </c>
      <c r="O9" s="32" t="s">
        <v>11</v>
      </c>
      <c r="P9" s="10">
        <f>AVERAGEIF(wrnGrasNat,"&lt;&gt;#N/A")</f>
        <v>9.8571428571428577</v>
      </c>
      <c r="Q9" s="32"/>
      <c r="R9" s="10">
        <f>AVERAGEIF(wrnGrasDroog,"&lt;&gt;#N/A")</f>
        <v>4.1428571428571432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Input!DU10</f>
        <v>6</v>
      </c>
      <c r="D10" s="12">
        <f>Input!DV10</f>
        <v>1</v>
      </c>
      <c r="E10" s="12">
        <f>Input!DW10</f>
        <v>18</v>
      </c>
      <c r="F10" s="12">
        <f>Input!DX10</f>
        <v>1</v>
      </c>
      <c r="G10" s="9">
        <f t="shared" si="0"/>
        <v>6.0104298210716465</v>
      </c>
      <c r="H10" s="9">
        <f t="shared" si="1"/>
        <v>1.0878116758656077E-4</v>
      </c>
      <c r="I10" s="9">
        <f t="shared" si="2"/>
        <v>1.3049812565678693</v>
      </c>
      <c r="J10" s="9">
        <f t="shared" si="3"/>
        <v>9.3013566857716543E-2</v>
      </c>
      <c r="K10" s="9">
        <f t="shared" si="4"/>
        <v>16.694468950313667</v>
      </c>
      <c r="L10" s="9">
        <f t="shared" si="5"/>
        <v>1.7044113216950998</v>
      </c>
      <c r="M10" s="9">
        <f t="shared" si="6"/>
        <v>1.1003159676975249</v>
      </c>
      <c r="N10" s="7">
        <f t="shared" si="7"/>
        <v>1.0063293375090866E-2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Input!DU11</f>
        <v>1</v>
      </c>
      <c r="D11" s="12">
        <f>Input!DV11</f>
        <v>1</v>
      </c>
      <c r="E11" s="12">
        <f>Input!DW11</f>
        <v>8</v>
      </c>
      <c r="F11" s="12">
        <f>Input!DX11</f>
        <v>1</v>
      </c>
      <c r="G11" s="9">
        <f t="shared" si="0"/>
        <v>1</v>
      </c>
      <c r="H11" s="9">
        <f t="shared" si="1"/>
        <v>0</v>
      </c>
      <c r="I11" s="9">
        <f t="shared" si="2"/>
        <v>1.3049812565678693</v>
      </c>
      <c r="J11" s="9">
        <f t="shared" si="3"/>
        <v>9.3013566857716543E-2</v>
      </c>
      <c r="K11" s="9">
        <f t="shared" si="4"/>
        <v>8.8276958988514274</v>
      </c>
      <c r="L11" s="9">
        <f t="shared" si="5"/>
        <v>0.68508050097547224</v>
      </c>
      <c r="M11" s="9">
        <f t="shared" si="6"/>
        <v>1.1003159676975249</v>
      </c>
      <c r="N11" s="7">
        <f t="shared" si="7"/>
        <v>1.0063293375090866E-2</v>
      </c>
      <c r="O11" s="32" t="s">
        <v>14</v>
      </c>
      <c r="P11" s="10">
        <f>SUMIF(SQRgrasNat,"&lt;&gt;#N/A")</f>
        <v>0.25073832655217437</v>
      </c>
      <c r="Q11" s="32"/>
      <c r="R11" s="10">
        <f>SUMIF(SQRgraDrg,"&lt;&gt;#N/A")</f>
        <v>1.3108183196454026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Input!DU12</f>
        <v>7</v>
      </c>
      <c r="D12" s="12">
        <f>Input!DV12</f>
        <v>3</v>
      </c>
      <c r="E12" s="12">
        <f>Input!DW12</f>
        <v>17</v>
      </c>
      <c r="F12" s="12">
        <f>Input!DX12</f>
        <v>2</v>
      </c>
      <c r="G12" s="9">
        <f t="shared" si="0"/>
        <v>7.0916100064563174</v>
      </c>
      <c r="H12" s="9">
        <f t="shared" si="1"/>
        <v>8.3923932829265257E-3</v>
      </c>
      <c r="I12" s="9">
        <f t="shared" si="2"/>
        <v>2.6066582728742671</v>
      </c>
      <c r="J12" s="9">
        <f t="shared" si="3"/>
        <v>0.15471771429825451</v>
      </c>
      <c r="K12" s="9">
        <f t="shared" si="4"/>
        <v>18.52954912152202</v>
      </c>
      <c r="L12" s="9">
        <f t="shared" si="5"/>
        <v>2.3395205151487839</v>
      </c>
      <c r="M12" s="9">
        <f t="shared" si="6"/>
        <v>1.4617921182321827</v>
      </c>
      <c r="N12" s="7">
        <f t="shared" si="7"/>
        <v>0.2896677239970008</v>
      </c>
      <c r="O12" s="32" t="s">
        <v>13</v>
      </c>
      <c r="P12" s="10">
        <f>SQRT(P11/P10)</f>
        <v>0.15097812200092087</v>
      </c>
      <c r="Q12" s="32" t="s">
        <v>126</v>
      </c>
      <c r="R12" s="10">
        <f>SQRT(R11/R10)</f>
        <v>0.34520327603594048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Input!DU13</f>
        <v>3</v>
      </c>
      <c r="D13" s="12">
        <f>Input!DV13</f>
        <v>4</v>
      </c>
      <c r="E13" s="12">
        <f>Input!DW13</f>
        <v>11</v>
      </c>
      <c r="F13" s="12">
        <f>Input!DX13</f>
        <v>2</v>
      </c>
      <c r="G13" s="9">
        <f t="shared" si="0"/>
        <v>2.8123551469366515</v>
      </c>
      <c r="H13" s="9">
        <f t="shared" si="1"/>
        <v>3.5210590881165668E-2</v>
      </c>
      <c r="I13" s="9">
        <f t="shared" si="2"/>
        <v>3.3742470030953937</v>
      </c>
      <c r="J13" s="9">
        <f t="shared" si="3"/>
        <v>0.39156681313509623</v>
      </c>
      <c r="K13" s="9">
        <f t="shared" si="4"/>
        <v>12.65388245867786</v>
      </c>
      <c r="L13" s="9">
        <f t="shared" si="5"/>
        <v>2.7353271871223219</v>
      </c>
      <c r="M13" s="9">
        <f t="shared" si="6"/>
        <v>1.814195180635096</v>
      </c>
      <c r="N13" s="7">
        <f t="shared" si="7"/>
        <v>3.4523430899224605E-2</v>
      </c>
      <c r="O13" s="32" t="s">
        <v>15</v>
      </c>
      <c r="P13" s="13">
        <f t="array" ref="P13">1-P11/(SUMIF(wrnGrasNat,"&lt;&gt;#N/A")-P9)^2</f>
        <v>0.99998473025034385</v>
      </c>
      <c r="Q13" s="32"/>
      <c r="R13" s="13">
        <f t="array" ref="R13">1-R11/(SUMIF(wrnGrasDroog,"&lt;&gt;#N/A")-R9)^2</f>
        <v>0.99954808591024613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Input!DU14</f>
        <v>1</v>
      </c>
      <c r="D14" s="12">
        <f>Input!DV14</f>
        <v>5</v>
      </c>
      <c r="E14" s="12">
        <f>Input!DW14</f>
        <v>6</v>
      </c>
      <c r="F14" s="12">
        <f>Input!DX14</f>
        <v>3</v>
      </c>
      <c r="G14" s="9">
        <f t="shared" si="0"/>
        <v>1</v>
      </c>
      <c r="H14" s="9">
        <f t="shared" si="1"/>
        <v>0</v>
      </c>
      <c r="I14" s="9">
        <f t="shared" si="2"/>
        <v>5.5956826464758471</v>
      </c>
      <c r="J14" s="9">
        <f t="shared" si="3"/>
        <v>0.35483781531246905</v>
      </c>
      <c r="K14" s="9">
        <f t="shared" si="4"/>
        <v>4.5549861545331449</v>
      </c>
      <c r="L14" s="9">
        <f t="shared" si="5"/>
        <v>2.0880650135909082</v>
      </c>
      <c r="M14" s="9">
        <f t="shared" si="6"/>
        <v>3.3299933285835475</v>
      </c>
      <c r="N14" s="7">
        <f t="shared" si="7"/>
        <v>0.10889559690964912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Input!DU15</f>
        <v>1</v>
      </c>
      <c r="D15" s="12">
        <f>Input!DV15</f>
        <v>11</v>
      </c>
      <c r="E15" s="12">
        <f>Input!DW15</f>
        <v>3</v>
      </c>
      <c r="F15" s="12">
        <f>Input!DX15</f>
        <v>9</v>
      </c>
      <c r="G15" s="9">
        <f t="shared" si="0"/>
        <v>1</v>
      </c>
      <c r="H15" s="9">
        <f t="shared" si="1"/>
        <v>0</v>
      </c>
      <c r="I15" s="9">
        <f t="shared" si="2"/>
        <v>10.885425356582477</v>
      </c>
      <c r="J15" s="9">
        <f t="shared" si="3"/>
        <v>1.3127348914252544E-2</v>
      </c>
      <c r="K15" s="9">
        <f t="shared" si="4"/>
        <v>3</v>
      </c>
      <c r="L15" s="9">
        <f t="shared" si="5"/>
        <v>0</v>
      </c>
      <c r="M15" s="9">
        <f t="shared" si="6"/>
        <v>8.9328496756617355</v>
      </c>
      <c r="N15" s="7">
        <f t="shared" si="7"/>
        <v>4.5091660587341193E-3</v>
      </c>
      <c r="O15" s="32" t="s">
        <v>16</v>
      </c>
      <c r="P15" s="10">
        <f>P14*P12</f>
        <v>0.3323006060225317</v>
      </c>
      <c r="Q15" s="32"/>
      <c r="R15" s="10">
        <f>R14*R12</f>
        <v>0.7597872877701225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Input!DU16</f>
        <v>1</v>
      </c>
      <c r="D16" s="12">
        <f>Input!DV16</f>
        <v>26</v>
      </c>
      <c r="E16" s="12">
        <f>Input!DW16</f>
        <v>3</v>
      </c>
      <c r="F16" s="12">
        <f>Input!DX16</f>
        <v>23</v>
      </c>
      <c r="G16" s="9">
        <f t="shared" si="0"/>
        <v>1</v>
      </c>
      <c r="H16" s="9">
        <f t="shared" si="1"/>
        <v>0</v>
      </c>
      <c r="I16" s="9">
        <f t="shared" si="2"/>
        <v>25.998881158028929</v>
      </c>
      <c r="J16" s="9">
        <f t="shared" si="3"/>
        <v>1.2518073562291326E-6</v>
      </c>
      <c r="K16" s="9">
        <f t="shared" si="4"/>
        <v>3</v>
      </c>
      <c r="L16" s="9">
        <f t="shared" si="5"/>
        <v>0</v>
      </c>
      <c r="M16" s="9">
        <f t="shared" si="6"/>
        <v>23.00552127326608</v>
      </c>
      <c r="N16" s="7">
        <f t="shared" si="7"/>
        <v>3.0484458478728315E-5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8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Input!DY2</f>
        <v>Kz5o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Input!DY3</f>
        <v>26</v>
      </c>
      <c r="D3" s="12">
        <f>Input!DZ3</f>
        <v>1</v>
      </c>
      <c r="E3" s="12" t="e">
        <f>Input!EA3</f>
        <v>#N/A</v>
      </c>
      <c r="F3" s="12" t="e">
        <f>Input!EB3</f>
        <v>#N/A</v>
      </c>
      <c r="G3" s="9">
        <f t="shared" ref="G3:G16" si="0">MIN(MAX(MinGrasNT,AgrasNT+BgrasNT*10000*((A3+CgrasNT)^-DgrasNT+(B3+CgrasNT)^-DgrasNT)),40)</f>
        <v>25.767354702398475</v>
      </c>
      <c r="H3" s="9">
        <f t="shared" ref="H3:H16" si="1">(G3-C3)^2</f>
        <v>5.4123834496102328E-2</v>
      </c>
      <c r="I3" s="9">
        <f t="shared" ref="I3:I16" si="2">MAX(MIN(MinGras+Agras*(1-(1/(1+(Bgras*(B3-Cgras))^Dgras))),40),0)</f>
        <v>0.80087368373229395</v>
      </c>
      <c r="J3" s="9">
        <f t="shared" ref="J3:J16" si="3">(I3-D3)^2</f>
        <v>3.9651289830346492E-2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0.59533783747979863</v>
      </c>
      <c r="N3" s="7" t="e">
        <f t="shared" ref="N3:N16" si="7">(M3-F3)^2</f>
        <v>#N/A</v>
      </c>
      <c r="O3" s="32" t="s">
        <v>19</v>
      </c>
      <c r="P3" s="25">
        <v>-12.567214369287907</v>
      </c>
      <c r="Q3" s="32" t="s">
        <v>7</v>
      </c>
      <c r="R3" s="26">
        <v>4.5691070822662288E-3</v>
      </c>
      <c r="S3" s="34" t="s">
        <v>24</v>
      </c>
      <c r="T3" s="27">
        <v>-5.7008620869689786</v>
      </c>
      <c r="U3" s="34" t="s">
        <v>29</v>
      </c>
      <c r="V3" s="56">
        <v>2.9150889712090478E-3</v>
      </c>
    </row>
    <row r="4" spans="1:22" x14ac:dyDescent="0.25">
      <c r="A4" s="11">
        <v>10</v>
      </c>
      <c r="B4" s="11">
        <v>70</v>
      </c>
      <c r="C4" s="12">
        <f>Input!DY4</f>
        <v>21</v>
      </c>
      <c r="D4" s="12">
        <f>Input!DZ4</f>
        <v>1</v>
      </c>
      <c r="E4" s="12" t="e">
        <f>Input!EA4</f>
        <v>#N/A</v>
      </c>
      <c r="F4" s="12" t="e">
        <f>Input!EB4</f>
        <v>#N/A</v>
      </c>
      <c r="G4" s="9">
        <f t="shared" si="0"/>
        <v>20.994847419343056</v>
      </c>
      <c r="H4" s="9">
        <f t="shared" si="1"/>
        <v>2.6549087426310206E-5</v>
      </c>
      <c r="I4" s="9">
        <f t="shared" si="2"/>
        <v>0.80087368373229395</v>
      </c>
      <c r="J4" s="9">
        <f t="shared" si="3"/>
        <v>3.9651289830346492E-2</v>
      </c>
      <c r="K4" s="9">
        <f t="shared" si="4"/>
        <v>37.811888951257416</v>
      </c>
      <c r="L4" s="9" t="e">
        <f t="shared" si="5"/>
        <v>#N/A</v>
      </c>
      <c r="M4" s="9">
        <f t="shared" si="6"/>
        <v>0.59533783747979863</v>
      </c>
      <c r="N4" s="7" t="e">
        <f t="shared" si="7"/>
        <v>#N/A</v>
      </c>
      <c r="O4" s="32" t="s">
        <v>20</v>
      </c>
      <c r="P4" s="25">
        <v>2371.5111683419791</v>
      </c>
      <c r="Q4" s="32" t="s">
        <v>8</v>
      </c>
      <c r="R4" s="25">
        <v>1.5080443941200282E-2</v>
      </c>
      <c r="S4" s="34" t="s">
        <v>25</v>
      </c>
      <c r="T4" s="27">
        <v>2059.365827647664</v>
      </c>
      <c r="U4" s="34" t="s">
        <v>30</v>
      </c>
      <c r="V4" s="57">
        <v>6.8471757570617083E-4</v>
      </c>
    </row>
    <row r="5" spans="1:22" x14ac:dyDescent="0.25">
      <c r="A5" s="11">
        <v>15</v>
      </c>
      <c r="B5" s="11">
        <v>70</v>
      </c>
      <c r="C5" s="12">
        <f>Input!DY5</f>
        <v>17</v>
      </c>
      <c r="D5" s="12">
        <f>Input!DZ5</f>
        <v>1</v>
      </c>
      <c r="E5" s="12" t="e">
        <f>Input!EA5</f>
        <v>#N/A</v>
      </c>
      <c r="F5" s="12" t="e">
        <f>Input!EB5</f>
        <v>#N/A</v>
      </c>
      <c r="G5" s="9">
        <f t="shared" si="0"/>
        <v>17.125447288399787</v>
      </c>
      <c r="H5" s="9">
        <f t="shared" si="1"/>
        <v>1.5737022166859342E-2</v>
      </c>
      <c r="I5" s="9">
        <f t="shared" si="2"/>
        <v>0.80087368373229395</v>
      </c>
      <c r="J5" s="9">
        <f t="shared" si="3"/>
        <v>3.9651289830346492E-2</v>
      </c>
      <c r="K5" s="9">
        <f t="shared" si="4"/>
        <v>31.929732770957816</v>
      </c>
      <c r="L5" s="9" t="e">
        <f t="shared" si="5"/>
        <v>#N/A</v>
      </c>
      <c r="M5" s="9">
        <f t="shared" si="6"/>
        <v>0.59533783747979863</v>
      </c>
      <c r="N5" s="7" t="e">
        <f t="shared" si="7"/>
        <v>#N/A</v>
      </c>
      <c r="O5" s="32" t="s">
        <v>21</v>
      </c>
      <c r="P5" s="25">
        <v>85.472438715420367</v>
      </c>
      <c r="Q5" s="32" t="s">
        <v>9</v>
      </c>
      <c r="R5" s="64">
        <v>5.1640375297258592</v>
      </c>
      <c r="S5" s="34" t="s">
        <v>26</v>
      </c>
      <c r="T5" s="27">
        <v>72.689065343251784</v>
      </c>
      <c r="U5" s="34" t="s">
        <v>27</v>
      </c>
      <c r="V5" s="65">
        <v>4.055891029817591</v>
      </c>
    </row>
    <row r="6" spans="1:22" x14ac:dyDescent="0.25">
      <c r="A6" s="11">
        <v>25</v>
      </c>
      <c r="B6" s="11">
        <v>75</v>
      </c>
      <c r="C6" s="12">
        <f>Input!DY6</f>
        <v>11</v>
      </c>
      <c r="D6" s="12">
        <f>Input!DZ6</f>
        <v>1</v>
      </c>
      <c r="E6" s="12" t="e">
        <f>Input!EA6</f>
        <v>#N/A</v>
      </c>
      <c r="F6" s="12" t="e">
        <f>Input!EB6</f>
        <v>#N/A</v>
      </c>
      <c r="G6" s="9">
        <f t="shared" si="0"/>
        <v>10.761520844272518</v>
      </c>
      <c r="H6" s="9">
        <f t="shared" si="1"/>
        <v>5.6872307716492779E-2</v>
      </c>
      <c r="I6" s="9">
        <f t="shared" si="2"/>
        <v>0.82623576586007841</v>
      </c>
      <c r="J6" s="9">
        <f t="shared" si="3"/>
        <v>3.0194009066233492E-2</v>
      </c>
      <c r="K6" s="9">
        <f t="shared" si="4"/>
        <v>22.781895096404295</v>
      </c>
      <c r="L6" s="9" t="e">
        <f t="shared" si="5"/>
        <v>#N/A</v>
      </c>
      <c r="M6" s="9">
        <f t="shared" si="6"/>
        <v>0.62133725467783929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21.507467038985354</v>
      </c>
      <c r="S6" s="34" t="s">
        <v>113</v>
      </c>
      <c r="T6" s="24">
        <v>3</v>
      </c>
      <c r="U6" s="34" t="s">
        <v>28</v>
      </c>
      <c r="V6" s="57">
        <v>50.94294726568446</v>
      </c>
    </row>
    <row r="7" spans="1:22" x14ac:dyDescent="0.25">
      <c r="A7" s="11">
        <v>10</v>
      </c>
      <c r="B7" s="11">
        <v>105</v>
      </c>
      <c r="C7" s="12">
        <f>Input!DY7</f>
        <v>18</v>
      </c>
      <c r="D7" s="12">
        <f>Input!DZ7</f>
        <v>1</v>
      </c>
      <c r="E7" s="12">
        <f>Input!EA7</f>
        <v>34</v>
      </c>
      <c r="F7" s="12">
        <f>Input!EB7</f>
        <v>1</v>
      </c>
      <c r="G7" s="9">
        <f t="shared" si="0"/>
        <v>18.116183966608144</v>
      </c>
      <c r="H7" s="9">
        <f t="shared" si="1"/>
        <v>1.3498714096802348E-2</v>
      </c>
      <c r="I7" s="9">
        <f t="shared" si="2"/>
        <v>1.2149593980442523</v>
      </c>
      <c r="J7" s="9">
        <f t="shared" si="3"/>
        <v>4.6207542807547318E-2</v>
      </c>
      <c r="K7" s="9">
        <f t="shared" si="4"/>
        <v>34.393994554971911</v>
      </c>
      <c r="L7" s="9">
        <f t="shared" si="5"/>
        <v>0.1552317093475144</v>
      </c>
      <c r="M7" s="9">
        <f t="shared" si="6"/>
        <v>0.92974613850488974</v>
      </c>
      <c r="N7" s="7">
        <f t="shared" si="7"/>
        <v>4.9356050549741355E-3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0.74139790555361018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0.51465167526304689</v>
      </c>
    </row>
    <row r="8" spans="1:22" x14ac:dyDescent="0.25">
      <c r="A8" s="11">
        <v>15</v>
      </c>
      <c r="B8" s="11">
        <v>105</v>
      </c>
      <c r="C8" s="12">
        <f>Input!DY8</f>
        <v>14</v>
      </c>
      <c r="D8" s="12">
        <f>Input!DZ8</f>
        <v>1</v>
      </c>
      <c r="E8" s="12">
        <f>Input!EA8</f>
        <v>29</v>
      </c>
      <c r="F8" s="12">
        <f>Input!EB8</f>
        <v>1</v>
      </c>
      <c r="G8" s="9">
        <f t="shared" si="0"/>
        <v>14.246783835664878</v>
      </c>
      <c r="H8" s="9">
        <f t="shared" si="1"/>
        <v>6.0902261545469696E-2</v>
      </c>
      <c r="I8" s="9">
        <f t="shared" si="2"/>
        <v>1.2149593980442523</v>
      </c>
      <c r="J8" s="9">
        <f t="shared" si="3"/>
        <v>4.6207542807547318E-2</v>
      </c>
      <c r="K8" s="9">
        <f t="shared" si="4"/>
        <v>28.511838374672319</v>
      </c>
      <c r="L8" s="9">
        <f t="shared" si="5"/>
        <v>0.23830177244256323</v>
      </c>
      <c r="M8" s="9">
        <f t="shared" si="6"/>
        <v>0.92974613850488974</v>
      </c>
      <c r="N8" s="7">
        <f t="shared" si="7"/>
        <v>4.9356050549741355E-3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Input!DY9</f>
        <v>11</v>
      </c>
      <c r="D9" s="12">
        <f>Input!DZ9</f>
        <v>1</v>
      </c>
      <c r="E9" s="12">
        <f>Input!EA9</f>
        <v>25</v>
      </c>
      <c r="F9" s="12">
        <f>Input!EB9</f>
        <v>1</v>
      </c>
      <c r="G9" s="9">
        <f t="shared" si="0"/>
        <v>11.076588981657565</v>
      </c>
      <c r="H9" s="9">
        <f t="shared" si="1"/>
        <v>5.8658721113428458E-3</v>
      </c>
      <c r="I9" s="9">
        <f t="shared" si="2"/>
        <v>1.2149593980442523</v>
      </c>
      <c r="J9" s="9">
        <f t="shared" si="3"/>
        <v>4.6207542807547318E-2</v>
      </c>
      <c r="K9" s="9">
        <f t="shared" si="4"/>
        <v>23.831018588515484</v>
      </c>
      <c r="L9" s="9">
        <f t="shared" si="5"/>
        <v>1.3665175403963319</v>
      </c>
      <c r="M9" s="9">
        <f t="shared" si="6"/>
        <v>0.92974613850488974</v>
      </c>
      <c r="N9" s="7">
        <f t="shared" si="7"/>
        <v>4.9356050549741355E-3</v>
      </c>
      <c r="O9" s="32" t="s">
        <v>11</v>
      </c>
      <c r="P9" s="10">
        <f>AVERAGEIF(wrnGrasNat,"&lt;&gt;#N/A")</f>
        <v>9.8571428571428577</v>
      </c>
      <c r="Q9" s="32"/>
      <c r="R9" s="10">
        <f>AVERAGEIF(wrnGrasDroog,"&lt;&gt;#N/A")</f>
        <v>3.2857142857142856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Input!DY10</f>
        <v>6</v>
      </c>
      <c r="D10" s="12">
        <f>Input!DZ10</f>
        <v>1</v>
      </c>
      <c r="E10" s="12">
        <f>Input!EA10</f>
        <v>18</v>
      </c>
      <c r="F10" s="12">
        <f>Input!EB10</f>
        <v>1</v>
      </c>
      <c r="G10" s="9">
        <f t="shared" si="0"/>
        <v>6.0104298210716465</v>
      </c>
      <c r="H10" s="9">
        <f t="shared" si="1"/>
        <v>1.0878116758656077E-4</v>
      </c>
      <c r="I10" s="9">
        <f t="shared" si="2"/>
        <v>1.3399924611385376</v>
      </c>
      <c r="J10" s="9">
        <f t="shared" si="3"/>
        <v>0.11559487363104004</v>
      </c>
      <c r="K10" s="9">
        <f t="shared" si="4"/>
        <v>16.694468950313667</v>
      </c>
      <c r="L10" s="9">
        <f t="shared" si="5"/>
        <v>1.7044113216950998</v>
      </c>
      <c r="M10" s="9">
        <f t="shared" si="6"/>
        <v>1.015096241222698</v>
      </c>
      <c r="N10" s="7">
        <f t="shared" si="7"/>
        <v>2.2789649905388752E-4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Input!DY11</f>
        <v>1</v>
      </c>
      <c r="D11" s="12">
        <f>Input!DZ11</f>
        <v>1</v>
      </c>
      <c r="E11" s="12">
        <f>Input!EA11</f>
        <v>8</v>
      </c>
      <c r="F11" s="12">
        <f>Input!EB11</f>
        <v>1</v>
      </c>
      <c r="G11" s="9">
        <f t="shared" si="0"/>
        <v>1</v>
      </c>
      <c r="H11" s="9">
        <f t="shared" si="1"/>
        <v>0</v>
      </c>
      <c r="I11" s="9">
        <f t="shared" si="2"/>
        <v>1.3399924611385376</v>
      </c>
      <c r="J11" s="9">
        <f t="shared" si="3"/>
        <v>0.11559487363104004</v>
      </c>
      <c r="K11" s="9">
        <f t="shared" si="4"/>
        <v>8.8276958988514274</v>
      </c>
      <c r="L11" s="9">
        <f t="shared" si="5"/>
        <v>0.68508050097547224</v>
      </c>
      <c r="M11" s="9">
        <f t="shared" si="6"/>
        <v>1.015096241222698</v>
      </c>
      <c r="N11" s="7">
        <f t="shared" si="7"/>
        <v>2.2789649905388752E-4</v>
      </c>
      <c r="O11" s="32" t="s">
        <v>14</v>
      </c>
      <c r="P11" s="10">
        <f>SUMIF(SQRgrasNat,"&lt;&gt;#N/A")</f>
        <v>0.25073832655217437</v>
      </c>
      <c r="Q11" s="32"/>
      <c r="R11" s="10">
        <f>SUMIF(SQRgraDrg,"&lt;&gt;#N/A")</f>
        <v>1.0667635212549236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Input!DY12</f>
        <v>7</v>
      </c>
      <c r="D12" s="12">
        <f>Input!DZ12</f>
        <v>3</v>
      </c>
      <c r="E12" s="12">
        <f>Input!EA12</f>
        <v>17</v>
      </c>
      <c r="F12" s="12">
        <f>Input!EB12</f>
        <v>2</v>
      </c>
      <c r="G12" s="9">
        <f t="shared" si="0"/>
        <v>7.0916100064563174</v>
      </c>
      <c r="H12" s="9">
        <f t="shared" si="1"/>
        <v>8.3923932829265257E-3</v>
      </c>
      <c r="I12" s="9">
        <f t="shared" si="2"/>
        <v>2.6873323285406565</v>
      </c>
      <c r="J12" s="9">
        <f t="shared" si="3"/>
        <v>9.7761072775807964E-2</v>
      </c>
      <c r="K12" s="9">
        <f t="shared" si="4"/>
        <v>18.52954912152202</v>
      </c>
      <c r="L12" s="9">
        <f t="shared" si="5"/>
        <v>2.3395205151487839</v>
      </c>
      <c r="M12" s="9">
        <f t="shared" si="6"/>
        <v>1.8242274923990935</v>
      </c>
      <c r="N12" s="7">
        <f t="shared" si="7"/>
        <v>3.089597442831072E-2</v>
      </c>
      <c r="O12" s="32" t="s">
        <v>13</v>
      </c>
      <c r="P12" s="10">
        <f>SQRT(P11/P10)</f>
        <v>0.15097812200092087</v>
      </c>
      <c r="Q12" s="32" t="s">
        <v>126</v>
      </c>
      <c r="R12" s="10">
        <f>SQRT(R11/R10)</f>
        <v>0.3114137150676986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Input!DY13</f>
        <v>3</v>
      </c>
      <c r="D13" s="12">
        <f>Input!DZ13</f>
        <v>4</v>
      </c>
      <c r="E13" s="12">
        <f>Input!EA13</f>
        <v>11</v>
      </c>
      <c r="F13" s="12">
        <f>Input!EB13</f>
        <v>2</v>
      </c>
      <c r="G13" s="9">
        <f t="shared" si="0"/>
        <v>2.8123551469366515</v>
      </c>
      <c r="H13" s="9">
        <f t="shared" si="1"/>
        <v>3.5210590881165668E-2</v>
      </c>
      <c r="I13" s="9">
        <f t="shared" si="2"/>
        <v>3.4167003203180659</v>
      </c>
      <c r="J13" s="9">
        <f t="shared" si="3"/>
        <v>0.34023851631704688</v>
      </c>
      <c r="K13" s="9">
        <f t="shared" si="4"/>
        <v>12.65388245867786</v>
      </c>
      <c r="L13" s="9">
        <f t="shared" si="5"/>
        <v>2.7353271871223219</v>
      </c>
      <c r="M13" s="9">
        <f t="shared" si="6"/>
        <v>2.2328317725934403</v>
      </c>
      <c r="N13" s="7">
        <f t="shared" si="7"/>
        <v>5.4210634329003519E-2</v>
      </c>
      <c r="O13" s="32" t="s">
        <v>15</v>
      </c>
      <c r="P13" s="13">
        <f t="array" ref="P13">1-P11/(SUMIF(wrnGrasNat,"&lt;&gt;#N/A")-P9)^2</f>
        <v>0.99998473025034385</v>
      </c>
      <c r="Q13" s="32"/>
      <c r="R13" s="13">
        <f t="array" ref="R13">1-R11/(SUMIF(wrnGrasDroog,"&lt;&gt;#N/A")-R9)^2</f>
        <v>0.99941531512464632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Input!DY14</f>
        <v>1</v>
      </c>
      <c r="D14" s="12">
        <f>Input!DZ14</f>
        <v>5</v>
      </c>
      <c r="E14" s="12">
        <f>Input!EA14</f>
        <v>6</v>
      </c>
      <c r="F14" s="12">
        <f>Input!EB14</f>
        <v>3</v>
      </c>
      <c r="G14" s="9">
        <f t="shared" si="0"/>
        <v>1</v>
      </c>
      <c r="H14" s="9">
        <f t="shared" si="1"/>
        <v>0</v>
      </c>
      <c r="I14" s="9">
        <f t="shared" si="2"/>
        <v>5.3291273670466008</v>
      </c>
      <c r="J14" s="9">
        <f t="shared" si="3"/>
        <v>0.10832482373902791</v>
      </c>
      <c r="K14" s="9">
        <f t="shared" si="4"/>
        <v>4.5549861545331449</v>
      </c>
      <c r="L14" s="9">
        <f t="shared" si="5"/>
        <v>2.0880650135909082</v>
      </c>
      <c r="M14" s="9">
        <f t="shared" si="6"/>
        <v>3.3069198776142934</v>
      </c>
      <c r="N14" s="7">
        <f t="shared" si="7"/>
        <v>9.4199811274772838E-2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Input!DY15</f>
        <v>1</v>
      </c>
      <c r="D15" s="12">
        <f>Input!DZ15</f>
        <v>9</v>
      </c>
      <c r="E15" s="12">
        <f>Input!EA15</f>
        <v>3</v>
      </c>
      <c r="F15" s="12">
        <f>Input!EB15</f>
        <v>6</v>
      </c>
      <c r="G15" s="9">
        <f t="shared" si="0"/>
        <v>1</v>
      </c>
      <c r="H15" s="9">
        <f t="shared" si="1"/>
        <v>0</v>
      </c>
      <c r="I15" s="9">
        <f t="shared" si="2"/>
        <v>9.0350470049068328</v>
      </c>
      <c r="J15" s="9">
        <f t="shared" si="3"/>
        <v>1.2282925529395602E-3</v>
      </c>
      <c r="K15" s="9">
        <f t="shared" si="4"/>
        <v>3</v>
      </c>
      <c r="L15" s="9">
        <f t="shared" si="5"/>
        <v>0</v>
      </c>
      <c r="M15" s="9">
        <f t="shared" si="6"/>
        <v>5.6499207492426908</v>
      </c>
      <c r="N15" s="7">
        <f t="shared" si="7"/>
        <v>0.12255548181079895</v>
      </c>
      <c r="O15" s="32" t="s">
        <v>16</v>
      </c>
      <c r="P15" s="10">
        <f>P14*P12</f>
        <v>0.3323006060225317</v>
      </c>
      <c r="Q15" s="32"/>
      <c r="R15" s="10">
        <f>R14*R12</f>
        <v>0.68541696551301046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Input!DY16</f>
        <v>1</v>
      </c>
      <c r="D16" s="12">
        <f>Input!DZ16</f>
        <v>16</v>
      </c>
      <c r="E16" s="12">
        <f>Input!EA16</f>
        <v>3</v>
      </c>
      <c r="F16" s="12">
        <f>Input!EB16</f>
        <v>13</v>
      </c>
      <c r="G16" s="9">
        <f t="shared" si="0"/>
        <v>1</v>
      </c>
      <c r="H16" s="9">
        <f t="shared" si="1"/>
        <v>0</v>
      </c>
      <c r="I16" s="9">
        <f t="shared" si="2"/>
        <v>15.984170861422486</v>
      </c>
      <c r="J16" s="9">
        <f t="shared" si="3"/>
        <v>2.5056162810614197E-4</v>
      </c>
      <c r="K16" s="9">
        <f t="shared" si="4"/>
        <v>3</v>
      </c>
      <c r="L16" s="9">
        <f t="shared" si="5"/>
        <v>0</v>
      </c>
      <c r="M16" s="9">
        <f t="shared" si="6"/>
        <v>13.007589696962352</v>
      </c>
      <c r="N16" s="7">
        <f t="shared" si="7"/>
        <v>5.7603499980337023E-5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9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Input!EC2</f>
        <v>Kk5oz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Input!EC3</f>
        <v>28</v>
      </c>
      <c r="D3" s="12">
        <f>Input!ED3</f>
        <v>2</v>
      </c>
      <c r="E3" s="12" t="e">
        <f>Input!EE3</f>
        <v>#N/A</v>
      </c>
      <c r="F3" s="12" t="e">
        <f>Input!EF3</f>
        <v>#N/A</v>
      </c>
      <c r="G3" s="9">
        <f t="shared" ref="G3:G16" si="0">MIN(MAX(MinGrasNT,AgrasNT+BgrasNT*10000*((A3+CgrasNT)^-DgrasNT+(B3+CgrasNT)^-DgrasNT)),40)</f>
        <v>27.93778048811976</v>
      </c>
      <c r="H3" s="9">
        <f t="shared" ref="H3:H16" si="1">(G3-C3)^2</f>
        <v>3.8712676586153539E-3</v>
      </c>
      <c r="I3" s="9">
        <f t="shared" ref="I3:I16" si="2">MAX(MIN(MinGras+Agras*(1-(1/(1+(Bgras*(B3-Cgras))^Dgras))),40),0)</f>
        <v>1.5347431396641349</v>
      </c>
      <c r="J3" s="9">
        <f t="shared" ref="J3:J16" si="3">(I3-D3)^2</f>
        <v>0.21646394608958669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1.9578544770717961</v>
      </c>
      <c r="N3" s="7" t="e">
        <f t="shared" ref="N3:N16" si="7">(M3-F3)^2</f>
        <v>#N/A</v>
      </c>
      <c r="O3" s="32" t="s">
        <v>19</v>
      </c>
      <c r="P3" s="25">
        <v>-13.908574513689675</v>
      </c>
      <c r="Q3" s="32" t="s">
        <v>7</v>
      </c>
      <c r="R3" s="26">
        <v>4.3079695220007768E-3</v>
      </c>
      <c r="S3" s="34" t="s">
        <v>24</v>
      </c>
      <c r="T3" s="27">
        <v>-3.9674663282913523</v>
      </c>
      <c r="U3" s="34" t="s">
        <v>29</v>
      </c>
      <c r="V3" s="56">
        <v>4.7151176247095927E-3</v>
      </c>
    </row>
    <row r="4" spans="1:22" x14ac:dyDescent="0.25">
      <c r="A4" s="11">
        <v>10</v>
      </c>
      <c r="B4" s="11">
        <v>70</v>
      </c>
      <c r="C4" s="12">
        <f>Input!EC4</f>
        <v>23</v>
      </c>
      <c r="D4" s="12">
        <f>Input!ED4</f>
        <v>2</v>
      </c>
      <c r="E4" s="12" t="e">
        <f>Input!EE4</f>
        <v>#N/A</v>
      </c>
      <c r="F4" s="12" t="e">
        <f>Input!EF4</f>
        <v>#N/A</v>
      </c>
      <c r="G4" s="9">
        <f t="shared" si="0"/>
        <v>23.176387109463423</v>
      </c>
      <c r="H4" s="9">
        <f t="shared" si="1"/>
        <v>3.1112412384861669E-2</v>
      </c>
      <c r="I4" s="9">
        <f t="shared" si="2"/>
        <v>1.5347431396641349</v>
      </c>
      <c r="J4" s="9">
        <f t="shared" si="3"/>
        <v>0.21646394608958669</v>
      </c>
      <c r="K4" s="9">
        <f t="shared" si="4"/>
        <v>41.03099267988901</v>
      </c>
      <c r="L4" s="9" t="e">
        <f t="shared" si="5"/>
        <v>#N/A</v>
      </c>
      <c r="M4" s="9">
        <f t="shared" si="6"/>
        <v>1.9578544770717961</v>
      </c>
      <c r="N4" s="7" t="e">
        <f t="shared" si="7"/>
        <v>#N/A</v>
      </c>
      <c r="O4" s="32" t="s">
        <v>20</v>
      </c>
      <c r="P4" s="25">
        <v>3245.0194839744163</v>
      </c>
      <c r="Q4" s="32" t="s">
        <v>8</v>
      </c>
      <c r="R4" s="25">
        <v>1.5079089181733174E-2</v>
      </c>
      <c r="S4" s="34" t="s">
        <v>25</v>
      </c>
      <c r="T4" s="27">
        <v>2005.8207055676244</v>
      </c>
      <c r="U4" s="34" t="s">
        <v>30</v>
      </c>
      <c r="V4" s="57">
        <v>6.8473702079782759E-4</v>
      </c>
    </row>
    <row r="5" spans="1:22" x14ac:dyDescent="0.25">
      <c r="A5" s="11">
        <v>15</v>
      </c>
      <c r="B5" s="11">
        <v>70</v>
      </c>
      <c r="C5" s="12">
        <f>Input!EC5</f>
        <v>19</v>
      </c>
      <c r="D5" s="12">
        <f>Input!ED5</f>
        <v>2</v>
      </c>
      <c r="E5" s="12" t="e">
        <f>Input!EE5</f>
        <v>#N/A</v>
      </c>
      <c r="F5" s="12" t="e">
        <f>Input!EF5</f>
        <v>#N/A</v>
      </c>
      <c r="G5" s="9">
        <f t="shared" si="0"/>
        <v>19.255437508375035</v>
      </c>
      <c r="H5" s="9">
        <f t="shared" si="1"/>
        <v>6.5248320684846123E-2</v>
      </c>
      <c r="I5" s="9">
        <f t="shared" si="2"/>
        <v>1.5347431396641349</v>
      </c>
      <c r="J5" s="9">
        <f t="shared" si="3"/>
        <v>0.21646394608958669</v>
      </c>
      <c r="K5" s="9">
        <f t="shared" si="4"/>
        <v>34.804003520964038</v>
      </c>
      <c r="L5" s="9" t="e">
        <f t="shared" si="5"/>
        <v>#N/A</v>
      </c>
      <c r="M5" s="9">
        <f t="shared" si="6"/>
        <v>1.9578544770717961</v>
      </c>
      <c r="N5" s="7" t="e">
        <f t="shared" si="7"/>
        <v>#N/A</v>
      </c>
      <c r="O5" s="32" t="s">
        <v>21</v>
      </c>
      <c r="P5" s="25">
        <v>93.104445347971492</v>
      </c>
      <c r="Q5" s="32" t="s">
        <v>9</v>
      </c>
      <c r="R5" s="64">
        <v>4.8313731904529824</v>
      </c>
      <c r="S5" s="34" t="s">
        <v>26</v>
      </c>
      <c r="T5" s="27">
        <v>70.935594413119276</v>
      </c>
      <c r="U5" s="34" t="s">
        <v>27</v>
      </c>
      <c r="V5" s="65">
        <v>9.3655266322466844</v>
      </c>
    </row>
    <row r="6" spans="1:22" x14ac:dyDescent="0.25">
      <c r="A6" s="11">
        <v>25</v>
      </c>
      <c r="B6" s="11">
        <v>75</v>
      </c>
      <c r="C6" s="12">
        <f>Input!EC6</f>
        <v>13</v>
      </c>
      <c r="D6" s="12">
        <f>Input!ED6</f>
        <v>2</v>
      </c>
      <c r="E6" s="12" t="e">
        <f>Input!EE6</f>
        <v>#N/A</v>
      </c>
      <c r="F6" s="12" t="e">
        <f>Input!EF6</f>
        <v>#N/A</v>
      </c>
      <c r="G6" s="9">
        <f t="shared" si="0"/>
        <v>12.620192238994576</v>
      </c>
      <c r="H6" s="9">
        <f t="shared" si="1"/>
        <v>0.14425393531995295</v>
      </c>
      <c r="I6" s="9">
        <f t="shared" si="2"/>
        <v>1.5943220527479525</v>
      </c>
      <c r="J6" s="9">
        <f t="shared" si="3"/>
        <v>0.16457459688663506</v>
      </c>
      <c r="K6" s="9">
        <f t="shared" si="4"/>
        <v>25.203323548769259</v>
      </c>
      <c r="L6" s="9" t="e">
        <f t="shared" si="5"/>
        <v>#N/A</v>
      </c>
      <c r="M6" s="9">
        <f t="shared" si="6"/>
        <v>1.9588579660527259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49.738681661341005</v>
      </c>
      <c r="S6" s="34" t="s">
        <v>113</v>
      </c>
      <c r="T6" s="24">
        <v>3</v>
      </c>
      <c r="U6" s="34" t="s">
        <v>28</v>
      </c>
      <c r="V6" s="57">
        <v>35.650251932953275</v>
      </c>
    </row>
    <row r="7" spans="1:22" x14ac:dyDescent="0.25">
      <c r="A7" s="11">
        <v>10</v>
      </c>
      <c r="B7" s="11">
        <v>105</v>
      </c>
      <c r="C7" s="12">
        <f>Input!EC7</f>
        <v>20</v>
      </c>
      <c r="D7" s="12">
        <f>Input!ED7</f>
        <v>2</v>
      </c>
      <c r="E7" s="12">
        <f>Input!EE7</f>
        <v>37</v>
      </c>
      <c r="F7" s="12">
        <f>Input!EF7</f>
        <v>2</v>
      </c>
      <c r="G7" s="9">
        <f t="shared" si="0"/>
        <v>19.871622757547637</v>
      </c>
      <c r="H7" s="9">
        <f t="shared" si="1"/>
        <v>1.6480716379672689E-2</v>
      </c>
      <c r="I7" s="9">
        <f t="shared" si="2"/>
        <v>2.4367271052311654</v>
      </c>
      <c r="J7" s="9">
        <f t="shared" si="3"/>
        <v>0.19073056444359343</v>
      </c>
      <c r="K7" s="9">
        <f t="shared" si="4"/>
        <v>37.549012418643862</v>
      </c>
      <c r="L7" s="9">
        <f t="shared" si="5"/>
        <v>0.3014146358251833</v>
      </c>
      <c r="M7" s="9">
        <f t="shared" si="6"/>
        <v>2.0059501426068991</v>
      </c>
      <c r="N7" s="7">
        <f t="shared" si="7"/>
        <v>3.5404197042435755E-5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1.383538421046133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1.9567494916996107</v>
      </c>
    </row>
    <row r="8" spans="1:22" x14ac:dyDescent="0.25">
      <c r="A8" s="11">
        <v>15</v>
      </c>
      <c r="B8" s="11">
        <v>105</v>
      </c>
      <c r="C8" s="12">
        <f>Input!EC8</f>
        <v>16</v>
      </c>
      <c r="D8" s="12">
        <f>Input!ED8</f>
        <v>2</v>
      </c>
      <c r="E8" s="12">
        <f>Input!EE8</f>
        <v>32</v>
      </c>
      <c r="F8" s="12">
        <f>Input!EF8</f>
        <v>2</v>
      </c>
      <c r="G8" s="9">
        <f t="shared" si="0"/>
        <v>15.950673156459253</v>
      </c>
      <c r="H8" s="9">
        <f t="shared" si="1"/>
        <v>2.4331374936933572E-3</v>
      </c>
      <c r="I8" s="9">
        <f t="shared" si="2"/>
        <v>2.4367271052311654</v>
      </c>
      <c r="J8" s="9">
        <f t="shared" si="3"/>
        <v>0.19073056444359343</v>
      </c>
      <c r="K8" s="9">
        <f t="shared" si="4"/>
        <v>31.32202325971889</v>
      </c>
      <c r="L8" s="9">
        <f t="shared" si="5"/>
        <v>0.45965246036220014</v>
      </c>
      <c r="M8" s="9">
        <f t="shared" si="6"/>
        <v>2.0059501426068991</v>
      </c>
      <c r="N8" s="7">
        <f t="shared" si="7"/>
        <v>3.5404197042435755E-5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Input!EC9</f>
        <v>13</v>
      </c>
      <c r="D9" s="12">
        <f>Input!ED9</f>
        <v>2</v>
      </c>
      <c r="E9" s="12">
        <f>Input!EE9</f>
        <v>28</v>
      </c>
      <c r="F9" s="12">
        <f>Input!EF9</f>
        <v>2</v>
      </c>
      <c r="G9" s="9">
        <f t="shared" si="0"/>
        <v>12.69262120994442</v>
      </c>
      <c r="H9" s="9">
        <f t="shared" si="1"/>
        <v>9.4481720576032324E-2</v>
      </c>
      <c r="I9" s="9">
        <f t="shared" si="2"/>
        <v>2.4367271052311654</v>
      </c>
      <c r="J9" s="9">
        <f t="shared" si="3"/>
        <v>0.19073056444359343</v>
      </c>
      <c r="K9" s="9">
        <f t="shared" si="4"/>
        <v>26.389918932164363</v>
      </c>
      <c r="L9" s="9">
        <f t="shared" si="5"/>
        <v>2.5923610450027446</v>
      </c>
      <c r="M9" s="9">
        <f t="shared" si="6"/>
        <v>2.0059501426068991</v>
      </c>
      <c r="N9" s="7">
        <f t="shared" si="7"/>
        <v>3.5404197042435755E-5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6.5714285714285712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Input!EC10</f>
        <v>7</v>
      </c>
      <c r="D10" s="12">
        <f>Input!ED10</f>
        <v>2</v>
      </c>
      <c r="E10" s="12">
        <f>Input!EE10</f>
        <v>20</v>
      </c>
      <c r="F10" s="12">
        <f>Input!EF10</f>
        <v>2</v>
      </c>
      <c r="G10" s="9">
        <f t="shared" si="0"/>
        <v>7.3583935261633435</v>
      </c>
      <c r="H10" s="9">
        <f t="shared" si="1"/>
        <v>0.12844591959579521</v>
      </c>
      <c r="I10" s="9">
        <f t="shared" si="2"/>
        <v>2.6951892887536903</v>
      </c>
      <c r="J10" s="9">
        <f t="shared" si="3"/>
        <v>0.48328814719786184</v>
      </c>
      <c r="K10" s="9">
        <f t="shared" si="4"/>
        <v>18.924381199574491</v>
      </c>
      <c r="L10" s="9">
        <f t="shared" si="5"/>
        <v>1.1569558038288119</v>
      </c>
      <c r="M10" s="9">
        <f t="shared" si="6"/>
        <v>2.0327576585635758</v>
      </c>
      <c r="N10" s="7">
        <f t="shared" si="7"/>
        <v>1.0730641945678123E-3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Input!EC11</f>
        <v>2</v>
      </c>
      <c r="D11" s="12">
        <f>Input!ED11</f>
        <v>2</v>
      </c>
      <c r="E11" s="12">
        <f>Input!EE11</f>
        <v>10</v>
      </c>
      <c r="F11" s="12">
        <f>Input!EF11</f>
        <v>2</v>
      </c>
      <c r="G11" s="9">
        <f t="shared" si="0"/>
        <v>2</v>
      </c>
      <c r="H11" s="9">
        <f t="shared" si="1"/>
        <v>0</v>
      </c>
      <c r="I11" s="9">
        <f t="shared" si="2"/>
        <v>2.6951892887536903</v>
      </c>
      <c r="J11" s="9">
        <f t="shared" si="3"/>
        <v>0.48328814719786184</v>
      </c>
      <c r="K11" s="9">
        <f t="shared" si="4"/>
        <v>10.759226023304461</v>
      </c>
      <c r="L11" s="9">
        <f t="shared" si="5"/>
        <v>0.57642415446270523</v>
      </c>
      <c r="M11" s="9">
        <f t="shared" si="6"/>
        <v>2.0327576585635758</v>
      </c>
      <c r="N11" s="7">
        <f t="shared" si="7"/>
        <v>1.0730641945678123E-3</v>
      </c>
      <c r="O11" s="32" t="s">
        <v>14</v>
      </c>
      <c r="P11" s="10">
        <f>SUMIF(SQRgrasNat,"&lt;&gt;#N/A")</f>
        <v>0.65559791572944848</v>
      </c>
      <c r="Q11" s="32"/>
      <c r="R11" s="10">
        <f>SUMIF(SQRgraDrg,"&lt;&gt;#N/A")</f>
        <v>4.8103180978327424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Input!EC12</f>
        <v>8</v>
      </c>
      <c r="D12" s="12">
        <f>Input!ED12</f>
        <v>5</v>
      </c>
      <c r="E12" s="12">
        <f>Input!EE12</f>
        <v>19</v>
      </c>
      <c r="F12" s="12">
        <f>Input!EF12</f>
        <v>3</v>
      </c>
      <c r="G12" s="9">
        <f t="shared" si="0"/>
        <v>8.3511845896574997</v>
      </c>
      <c r="H12" s="9">
        <f t="shared" si="1"/>
        <v>0.12333061601290642</v>
      </c>
      <c r="I12" s="9">
        <f t="shared" si="2"/>
        <v>5.3584663305514706</v>
      </c>
      <c r="J12" s="9">
        <f t="shared" si="3"/>
        <v>0.12849811013903617</v>
      </c>
      <c r="K12" s="9">
        <f t="shared" si="4"/>
        <v>20.88681572690605</v>
      </c>
      <c r="L12" s="9">
        <f t="shared" si="5"/>
        <v>3.5600735873000073</v>
      </c>
      <c r="M12" s="9">
        <f t="shared" si="6"/>
        <v>2.6710876166331534</v>
      </c>
      <c r="N12" s="7">
        <f t="shared" si="7"/>
        <v>0.10818335593205945</v>
      </c>
      <c r="O12" s="32" t="s">
        <v>13</v>
      </c>
      <c r="P12" s="10">
        <f>SQRT(P11/P10)</f>
        <v>0.24413072424596408</v>
      </c>
      <c r="Q12" s="32" t="s">
        <v>126</v>
      </c>
      <c r="R12" s="10">
        <f>SQRT(R11/R10)</f>
        <v>0.6612878686756033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Input!EC13</f>
        <v>4</v>
      </c>
      <c r="D13" s="12">
        <f>Input!ED13</f>
        <v>8</v>
      </c>
      <c r="E13" s="12">
        <f>Input!EE13</f>
        <v>13</v>
      </c>
      <c r="F13" s="12">
        <f>Input!EF13</f>
        <v>3</v>
      </c>
      <c r="G13" s="9">
        <f t="shared" si="0"/>
        <v>3.7856641196087963</v>
      </c>
      <c r="H13" s="9">
        <f t="shared" si="1"/>
        <v>4.5939869623072359E-2</v>
      </c>
      <c r="I13" s="9">
        <f t="shared" si="2"/>
        <v>6.7611365499982634</v>
      </c>
      <c r="J13" s="9">
        <f t="shared" si="3"/>
        <v>1.5347826477502053</v>
      </c>
      <c r="K13" s="9">
        <f t="shared" si="4"/>
        <v>14.76445000476177</v>
      </c>
      <c r="L13" s="9">
        <f t="shared" si="5"/>
        <v>3.1132838193038093</v>
      </c>
      <c r="M13" s="9">
        <f t="shared" si="6"/>
        <v>3.2954836489224508</v>
      </c>
      <c r="N13" s="7">
        <f t="shared" si="7"/>
        <v>8.7310586780526181E-2</v>
      </c>
      <c r="O13" s="32" t="s">
        <v>15</v>
      </c>
      <c r="P13" s="13">
        <f t="array" ref="P13">1-P11/(SUMIF(wrnGrasNat,"&lt;&gt;#N/A")-P9)^2</f>
        <v>0.99996992451203903</v>
      </c>
      <c r="Q13" s="32"/>
      <c r="R13" s="13">
        <f t="array" ref="R13">1-R11/(SUMIF(wrnGrasDroog,"&lt;&gt;#N/A")-R9)^2</f>
        <v>0.99934087541863681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Input!EC14</f>
        <v>2</v>
      </c>
      <c r="D14" s="12">
        <f>Input!ED14</f>
        <v>11</v>
      </c>
      <c r="E14" s="12">
        <f>Input!EE14</f>
        <v>8</v>
      </c>
      <c r="F14" s="12">
        <f>Input!EF14</f>
        <v>6</v>
      </c>
      <c r="G14" s="9">
        <f t="shared" si="0"/>
        <v>2</v>
      </c>
      <c r="H14" s="9">
        <f t="shared" si="1"/>
        <v>0</v>
      </c>
      <c r="I14" s="9">
        <f t="shared" si="2"/>
        <v>10.417494928667944</v>
      </c>
      <c r="J14" s="9">
        <f t="shared" si="3"/>
        <v>0.33931215812756377</v>
      </c>
      <c r="K14" s="9">
        <f t="shared" si="4"/>
        <v>6.4021675821584081</v>
      </c>
      <c r="L14" s="9">
        <f t="shared" si="5"/>
        <v>2.5530684355055078</v>
      </c>
      <c r="M14" s="9">
        <f t="shared" si="6"/>
        <v>5.9458211176282756</v>
      </c>
      <c r="N14" s="7">
        <f t="shared" si="7"/>
        <v>2.9353512950491501E-3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Input!EC15</f>
        <v>2</v>
      </c>
      <c r="D15" s="12">
        <f>Input!ED15</f>
        <v>17</v>
      </c>
      <c r="E15" s="12">
        <f>Input!EE15</f>
        <v>5</v>
      </c>
      <c r="F15" s="12">
        <f>Input!EF15</f>
        <v>15</v>
      </c>
      <c r="G15" s="9">
        <f t="shared" si="0"/>
        <v>2</v>
      </c>
      <c r="H15" s="9">
        <f t="shared" si="1"/>
        <v>0</v>
      </c>
      <c r="I15" s="9">
        <f t="shared" si="2"/>
        <v>17.666539897164885</v>
      </c>
      <c r="J15" s="9">
        <f t="shared" si="3"/>
        <v>0.44427543451257523</v>
      </c>
      <c r="K15" s="9">
        <f t="shared" si="4"/>
        <v>5</v>
      </c>
      <c r="L15" s="9">
        <f t="shared" si="5"/>
        <v>0</v>
      </c>
      <c r="M15" s="9">
        <f t="shared" si="6"/>
        <v>15.004442537689629</v>
      </c>
      <c r="N15" s="7">
        <f t="shared" si="7"/>
        <v>1.973614112377309E-5</v>
      </c>
      <c r="O15" s="32" t="s">
        <v>16</v>
      </c>
      <c r="P15" s="10">
        <f>P14*P12</f>
        <v>0.53732810118779084</v>
      </c>
      <c r="Q15" s="32"/>
      <c r="R15" s="10">
        <f>R14*R12</f>
        <v>1.455484785503631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Input!EC16</f>
        <v>2</v>
      </c>
      <c r="D16" s="12">
        <f>Input!ED16</f>
        <v>33</v>
      </c>
      <c r="E16" s="12">
        <f>Input!EE16</f>
        <v>5</v>
      </c>
      <c r="F16" s="12">
        <f>Input!EF16</f>
        <v>33</v>
      </c>
      <c r="G16" s="9">
        <f t="shared" si="0"/>
        <v>2</v>
      </c>
      <c r="H16" s="9">
        <f t="shared" si="1"/>
        <v>0</v>
      </c>
      <c r="I16" s="9">
        <f t="shared" si="2"/>
        <v>32.896485148787903</v>
      </c>
      <c r="J16" s="9">
        <f t="shared" si="3"/>
        <v>1.0715324421462563E-2</v>
      </c>
      <c r="K16" s="9">
        <f t="shared" si="4"/>
        <v>5</v>
      </c>
      <c r="L16" s="9">
        <f t="shared" si="5"/>
        <v>0</v>
      </c>
      <c r="M16" s="9">
        <f t="shared" si="6"/>
        <v>32.999722812998002</v>
      </c>
      <c r="N16" s="7">
        <f t="shared" si="7"/>
        <v>7.6832634076868498E-8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0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Input!EG2</f>
        <v>Kk5o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Input!EG3</f>
        <v>28</v>
      </c>
      <c r="D3" s="12">
        <f>Input!EH3</f>
        <v>2</v>
      </c>
      <c r="E3" s="12" t="e">
        <f>Input!EI3</f>
        <v>#N/A</v>
      </c>
      <c r="F3" s="12" t="e">
        <f>Input!EJ3</f>
        <v>#N/A</v>
      </c>
      <c r="G3" s="9">
        <f t="shared" ref="G3:G16" si="0">MIN(MAX(MinGrasNT,AgrasNT+BgrasNT*10000*((A3+CgrasNT)^-DgrasNT+(B3+CgrasNT)^-DgrasNT)),40)</f>
        <v>27.935303005046229</v>
      </c>
      <c r="H3" s="9">
        <f t="shared" ref="H3:H16" si="1">(G3-C3)^2</f>
        <v>4.1857011560482143E-3</v>
      </c>
      <c r="I3" s="9">
        <f t="shared" ref="I3:I16" si="2">MAX(MIN(MinGras+Agras*(1-(1/(1+(Bgras*(B3-Cgras))^Dgras))),40),0)</f>
        <v>2.0118876285425351</v>
      </c>
      <c r="J3" s="9">
        <f t="shared" ref="J3:J16" si="3">(I3-D3)^2</f>
        <v>1.4131571236529545E-4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1.5399968612253006</v>
      </c>
      <c r="N3" s="7" t="e">
        <f t="shared" ref="N3:N16" si="7">(M3-F3)^2</f>
        <v>#N/A</v>
      </c>
      <c r="O3" s="32" t="s">
        <v>19</v>
      </c>
      <c r="P3" s="25">
        <v>-13.911185845475586</v>
      </c>
      <c r="Q3" s="32" t="s">
        <v>7</v>
      </c>
      <c r="R3" s="26">
        <v>5.04993987321041E-3</v>
      </c>
      <c r="S3" s="34" t="s">
        <v>24</v>
      </c>
      <c r="T3" s="27">
        <v>-3.9674663282913523</v>
      </c>
      <c r="U3" s="34" t="s">
        <v>29</v>
      </c>
      <c r="V3" s="56">
        <v>3.3405381373651398E-3</v>
      </c>
    </row>
    <row r="4" spans="1:22" x14ac:dyDescent="0.25">
      <c r="A4" s="11">
        <v>10</v>
      </c>
      <c r="B4" s="11">
        <v>70</v>
      </c>
      <c r="C4" s="12">
        <f>Input!EG4</f>
        <v>23</v>
      </c>
      <c r="D4" s="12">
        <f>Input!EH4</f>
        <v>2</v>
      </c>
      <c r="E4" s="12" t="e">
        <f>Input!EI4</f>
        <v>#N/A</v>
      </c>
      <c r="F4" s="12" t="e">
        <f>Input!EJ4</f>
        <v>#N/A</v>
      </c>
      <c r="G4" s="9">
        <f t="shared" si="0"/>
        <v>23.174039273274992</v>
      </c>
      <c r="H4" s="9">
        <f t="shared" si="1"/>
        <v>3.0289668642087507E-2</v>
      </c>
      <c r="I4" s="9">
        <f t="shared" si="2"/>
        <v>2.0118876285425351</v>
      </c>
      <c r="J4" s="9">
        <f t="shared" si="3"/>
        <v>1.4131571236529545E-4</v>
      </c>
      <c r="K4" s="9">
        <f t="shared" si="4"/>
        <v>41.03099267988901</v>
      </c>
      <c r="L4" s="9" t="e">
        <f t="shared" si="5"/>
        <v>#N/A</v>
      </c>
      <c r="M4" s="9">
        <f t="shared" si="6"/>
        <v>1.5399968612253006</v>
      </c>
      <c r="N4" s="7" t="e">
        <f t="shared" si="7"/>
        <v>#N/A</v>
      </c>
      <c r="O4" s="32" t="s">
        <v>20</v>
      </c>
      <c r="P4" s="25">
        <v>3245.2758921385325</v>
      </c>
      <c r="Q4" s="32" t="s">
        <v>8</v>
      </c>
      <c r="R4" s="25">
        <v>1.5079248212285198E-2</v>
      </c>
      <c r="S4" s="34" t="s">
        <v>25</v>
      </c>
      <c r="T4" s="27">
        <v>2005.8207055676244</v>
      </c>
      <c r="U4" s="34" t="s">
        <v>30</v>
      </c>
      <c r="V4" s="57">
        <v>6.8471629406567397E-4</v>
      </c>
    </row>
    <row r="5" spans="1:22" x14ac:dyDescent="0.25">
      <c r="A5" s="11">
        <v>15</v>
      </c>
      <c r="B5" s="11">
        <v>70</v>
      </c>
      <c r="C5" s="12">
        <f>Input!EG5</f>
        <v>19</v>
      </c>
      <c r="D5" s="12">
        <f>Input!EH5</f>
        <v>2</v>
      </c>
      <c r="E5" s="12" t="e">
        <f>Input!EI5</f>
        <v>#N/A</v>
      </c>
      <c r="F5" s="12" t="e">
        <f>Input!EJ5</f>
        <v>#N/A</v>
      </c>
      <c r="G5" s="9">
        <f t="shared" si="0"/>
        <v>19.253176674708541</v>
      </c>
      <c r="H5" s="9">
        <f t="shared" si="1"/>
        <v>6.4098428616474551E-2</v>
      </c>
      <c r="I5" s="9">
        <f t="shared" si="2"/>
        <v>2.0118876285425351</v>
      </c>
      <c r="J5" s="9">
        <f t="shared" si="3"/>
        <v>1.4131571236529545E-4</v>
      </c>
      <c r="K5" s="9">
        <f t="shared" si="4"/>
        <v>34.804003520964038</v>
      </c>
      <c r="L5" s="9" t="e">
        <f t="shared" si="5"/>
        <v>#N/A</v>
      </c>
      <c r="M5" s="9">
        <f t="shared" si="6"/>
        <v>1.5399968612253006</v>
      </c>
      <c r="N5" s="7" t="e">
        <f t="shared" si="7"/>
        <v>#N/A</v>
      </c>
      <c r="O5" s="32" t="s">
        <v>21</v>
      </c>
      <c r="P5" s="25">
        <v>93.107114737282842</v>
      </c>
      <c r="Q5" s="32" t="s">
        <v>9</v>
      </c>
      <c r="R5" s="64">
        <v>5.3935694671160395</v>
      </c>
      <c r="S5" s="34" t="s">
        <v>26</v>
      </c>
      <c r="T5" s="27">
        <v>70.935594413119276</v>
      </c>
      <c r="U5" s="34" t="s">
        <v>27</v>
      </c>
      <c r="V5" s="65">
        <v>4.6796777412648884</v>
      </c>
    </row>
    <row r="6" spans="1:22" x14ac:dyDescent="0.25">
      <c r="A6" s="11">
        <v>25</v>
      </c>
      <c r="B6" s="11">
        <v>75</v>
      </c>
      <c r="C6" s="12">
        <f>Input!EG6</f>
        <v>13</v>
      </c>
      <c r="D6" s="12">
        <f>Input!EH6</f>
        <v>2</v>
      </c>
      <c r="E6" s="12" t="e">
        <f>Input!EI6</f>
        <v>#N/A</v>
      </c>
      <c r="F6" s="12" t="e">
        <f>Input!EJ6</f>
        <v>#N/A</v>
      </c>
      <c r="G6" s="9">
        <f t="shared" si="0"/>
        <v>12.618016001235301</v>
      </c>
      <c r="H6" s="9">
        <f t="shared" si="1"/>
        <v>0.14591177531226984</v>
      </c>
      <c r="I6" s="9">
        <f t="shared" si="2"/>
        <v>2.0603542517607072</v>
      </c>
      <c r="J6" s="9">
        <f t="shared" si="3"/>
        <v>3.6426357055948269E-3</v>
      </c>
      <c r="K6" s="9">
        <f t="shared" si="4"/>
        <v>25.203323548769259</v>
      </c>
      <c r="L6" s="9" t="e">
        <f t="shared" si="5"/>
        <v>#N/A</v>
      </c>
      <c r="M6" s="9">
        <f t="shared" si="6"/>
        <v>1.5704460680063625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29.618350303433289</v>
      </c>
      <c r="S6" s="34" t="s">
        <v>113</v>
      </c>
      <c r="T6" s="24">
        <v>3</v>
      </c>
      <c r="U6" s="34" t="s">
        <v>28</v>
      </c>
      <c r="V6" s="57">
        <v>71.945676797011544</v>
      </c>
    </row>
    <row r="7" spans="1:22" x14ac:dyDescent="0.25">
      <c r="A7" s="11">
        <v>10</v>
      </c>
      <c r="B7" s="11">
        <v>105</v>
      </c>
      <c r="C7" s="12">
        <f>Input!EG7</f>
        <v>20</v>
      </c>
      <c r="D7" s="12">
        <f>Input!EH7</f>
        <v>3</v>
      </c>
      <c r="E7" s="12">
        <f>Input!EI7</f>
        <v>37</v>
      </c>
      <c r="F7" s="12">
        <f>Input!EJ7</f>
        <v>2</v>
      </c>
      <c r="G7" s="9">
        <f t="shared" si="0"/>
        <v>19.869212264872402</v>
      </c>
      <c r="H7" s="9">
        <f t="shared" si="1"/>
        <v>1.7105431659806644E-2</v>
      </c>
      <c r="I7" s="9">
        <f t="shared" si="2"/>
        <v>2.8397107516531053</v>
      </c>
      <c r="J7" s="9">
        <f t="shared" si="3"/>
        <v>2.5692643135612495E-2</v>
      </c>
      <c r="K7" s="9">
        <f t="shared" si="4"/>
        <v>37.549012418643862</v>
      </c>
      <c r="L7" s="9">
        <f t="shared" si="5"/>
        <v>0.3014146358251833</v>
      </c>
      <c r="M7" s="9">
        <f t="shared" si="6"/>
        <v>1.9903087983606773</v>
      </c>
      <c r="N7" s="7">
        <f t="shared" si="7"/>
        <v>9.3919389214010759E-5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1.9038318589706156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1.4599720602876638</v>
      </c>
    </row>
    <row r="8" spans="1:22" x14ac:dyDescent="0.25">
      <c r="A8" s="11">
        <v>15</v>
      </c>
      <c r="B8" s="11">
        <v>105</v>
      </c>
      <c r="C8" s="12">
        <f>Input!EG8</f>
        <v>16</v>
      </c>
      <c r="D8" s="12">
        <f>Input!EH8</f>
        <v>3</v>
      </c>
      <c r="E8" s="12">
        <f>Input!EI8</f>
        <v>32</v>
      </c>
      <c r="F8" s="12">
        <f>Input!EJ8</f>
        <v>2</v>
      </c>
      <c r="G8" s="9">
        <f t="shared" si="0"/>
        <v>15.948349666305955</v>
      </c>
      <c r="H8" s="9">
        <f t="shared" si="1"/>
        <v>2.6677569707062271E-3</v>
      </c>
      <c r="I8" s="9">
        <f t="shared" si="2"/>
        <v>2.8397107516531053</v>
      </c>
      <c r="J8" s="9">
        <f t="shared" si="3"/>
        <v>2.5692643135612495E-2</v>
      </c>
      <c r="K8" s="9">
        <f t="shared" si="4"/>
        <v>31.32202325971889</v>
      </c>
      <c r="L8" s="9">
        <f t="shared" si="5"/>
        <v>0.45965246036220014</v>
      </c>
      <c r="M8" s="9">
        <f t="shared" si="6"/>
        <v>1.9903087983606773</v>
      </c>
      <c r="N8" s="7">
        <f t="shared" si="7"/>
        <v>9.3919389214010759E-5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Input!EG9</f>
        <v>13</v>
      </c>
      <c r="D9" s="12">
        <f>Input!EH9</f>
        <v>3</v>
      </c>
      <c r="E9" s="12">
        <f>Input!EI9</f>
        <v>28</v>
      </c>
      <c r="F9" s="12">
        <f>Input!EJ9</f>
        <v>2</v>
      </c>
      <c r="G9" s="9">
        <f t="shared" si="0"/>
        <v>12.690355082216804</v>
      </c>
      <c r="H9" s="9">
        <f t="shared" si="1"/>
        <v>9.5879975108962026E-2</v>
      </c>
      <c r="I9" s="9">
        <f t="shared" si="2"/>
        <v>2.8397107516531053</v>
      </c>
      <c r="J9" s="9">
        <f t="shared" si="3"/>
        <v>2.5692643135612495E-2</v>
      </c>
      <c r="K9" s="9">
        <f t="shared" si="4"/>
        <v>26.389918932164363</v>
      </c>
      <c r="L9" s="9">
        <f t="shared" si="5"/>
        <v>2.5923610450027446</v>
      </c>
      <c r="M9" s="9">
        <f t="shared" si="6"/>
        <v>1.9903087983606773</v>
      </c>
      <c r="N9" s="7">
        <f t="shared" si="7"/>
        <v>9.3919389214010759E-5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6.4285714285714288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Input!EG10</f>
        <v>7</v>
      </c>
      <c r="D10" s="12">
        <f>Input!EH10</f>
        <v>3</v>
      </c>
      <c r="E10" s="12">
        <f>Input!EI10</f>
        <v>20</v>
      </c>
      <c r="F10" s="12">
        <f>Input!EJ10</f>
        <v>2</v>
      </c>
      <c r="G10" s="9">
        <f t="shared" si="0"/>
        <v>7.3561783603909916</v>
      </c>
      <c r="H10" s="9">
        <f t="shared" si="1"/>
        <v>0.1268630244108151</v>
      </c>
      <c r="I10" s="9">
        <f t="shared" si="2"/>
        <v>3.095915078388086</v>
      </c>
      <c r="J10" s="9">
        <f t="shared" si="3"/>
        <v>9.1997022621926813E-3</v>
      </c>
      <c r="K10" s="9">
        <f t="shared" si="4"/>
        <v>18.924381199574491</v>
      </c>
      <c r="L10" s="9">
        <f t="shared" si="5"/>
        <v>1.1569558038288119</v>
      </c>
      <c r="M10" s="9">
        <f t="shared" si="6"/>
        <v>2.1181142601804739</v>
      </c>
      <c r="N10" s="7">
        <f t="shared" si="7"/>
        <v>1.3950978457980679E-2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Input!EG11</f>
        <v>2</v>
      </c>
      <c r="D11" s="12">
        <f>Input!EH11</f>
        <v>3</v>
      </c>
      <c r="E11" s="12">
        <f>Input!EI11</f>
        <v>10</v>
      </c>
      <c r="F11" s="12">
        <f>Input!EJ11</f>
        <v>2</v>
      </c>
      <c r="G11" s="9">
        <f t="shared" si="0"/>
        <v>2</v>
      </c>
      <c r="H11" s="9">
        <f t="shared" si="1"/>
        <v>0</v>
      </c>
      <c r="I11" s="9">
        <f t="shared" si="2"/>
        <v>3.095915078388086</v>
      </c>
      <c r="J11" s="9">
        <f t="shared" si="3"/>
        <v>9.1997022621926813E-3</v>
      </c>
      <c r="K11" s="9">
        <f t="shared" si="4"/>
        <v>10.759226023304461</v>
      </c>
      <c r="L11" s="9">
        <f t="shared" si="5"/>
        <v>0.57642415446270523</v>
      </c>
      <c r="M11" s="9">
        <f t="shared" si="6"/>
        <v>2.1181142601804739</v>
      </c>
      <c r="N11" s="7">
        <f t="shared" si="7"/>
        <v>1.3950978457980679E-2</v>
      </c>
      <c r="O11" s="32" t="s">
        <v>14</v>
      </c>
      <c r="P11" s="10">
        <f>SUMIF(SQRgrasNat,"&lt;&gt;#N/A")</f>
        <v>0.65564942021865025</v>
      </c>
      <c r="Q11" s="32"/>
      <c r="R11" s="10">
        <f>SUMIF(SQRgraDrg,"&lt;&gt;#N/A")</f>
        <v>1.3206015159844453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Input!EG12</f>
        <v>8</v>
      </c>
      <c r="D12" s="12">
        <f>Input!EH12</f>
        <v>5</v>
      </c>
      <c r="E12" s="12">
        <f>Input!EI12</f>
        <v>19</v>
      </c>
      <c r="F12" s="12">
        <f>Input!EJ12</f>
        <v>4</v>
      </c>
      <c r="G12" s="9">
        <f t="shared" si="0"/>
        <v>8.3489084416200896</v>
      </c>
      <c r="H12" s="9">
        <f t="shared" si="1"/>
        <v>0.12173710063375948</v>
      </c>
      <c r="I12" s="9">
        <f t="shared" si="2"/>
        <v>5.8566215070130676</v>
      </c>
      <c r="J12" s="9">
        <f t="shared" si="3"/>
        <v>0.733800406277339</v>
      </c>
      <c r="K12" s="9">
        <f t="shared" si="4"/>
        <v>20.88681572690605</v>
      </c>
      <c r="L12" s="9">
        <f t="shared" si="5"/>
        <v>3.5600735873000073</v>
      </c>
      <c r="M12" s="9">
        <f t="shared" si="6"/>
        <v>3.4562478621060393</v>
      </c>
      <c r="N12" s="7">
        <f t="shared" si="7"/>
        <v>0.29566638746425283</v>
      </c>
      <c r="O12" s="32" t="s">
        <v>13</v>
      </c>
      <c r="P12" s="10">
        <f>SQRT(P11/P10)</f>
        <v>0.24414031364596472</v>
      </c>
      <c r="Q12" s="32" t="s">
        <v>126</v>
      </c>
      <c r="R12" s="10">
        <f>SQRT(R11/R10)</f>
        <v>0.34648908102754583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Input!EG13</f>
        <v>4</v>
      </c>
      <c r="D13" s="12">
        <f>Input!EH13</f>
        <v>8</v>
      </c>
      <c r="E13" s="12">
        <f>Input!EI13</f>
        <v>13</v>
      </c>
      <c r="F13" s="12">
        <f>Input!EJ13</f>
        <v>4</v>
      </c>
      <c r="G13" s="9">
        <f t="shared" si="0"/>
        <v>3.7834115476122498</v>
      </c>
      <c r="H13" s="9">
        <f t="shared" si="1"/>
        <v>4.6910557707720714E-2</v>
      </c>
      <c r="I13" s="9">
        <f t="shared" si="2"/>
        <v>7.3132864108382707</v>
      </c>
      <c r="J13" s="9">
        <f t="shared" si="3"/>
        <v>0.47157555353938435</v>
      </c>
      <c r="K13" s="9">
        <f t="shared" si="4"/>
        <v>14.76445000476177</v>
      </c>
      <c r="L13" s="9">
        <f t="shared" si="5"/>
        <v>3.1132838193038093</v>
      </c>
      <c r="M13" s="9">
        <f t="shared" si="6"/>
        <v>4.1881418056215569</v>
      </c>
      <c r="N13" s="7">
        <f t="shared" si="7"/>
        <v>3.5397339022539706E-2</v>
      </c>
      <c r="O13" s="32" t="s">
        <v>15</v>
      </c>
      <c r="P13" s="13">
        <f t="array" ref="P13">1-P11/(SUMIF(wrnGrasNat,"&lt;&gt;#N/A")-P9)^2</f>
        <v>0.99996992214927582</v>
      </c>
      <c r="Q13" s="32"/>
      <c r="R13" s="13">
        <f t="array" ref="R13">1-R11/(SUMIF(wrnGrasDroog,"&lt;&gt;#N/A")-R9)^2</f>
        <v>0.99981091540862521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Input!EG14</f>
        <v>2</v>
      </c>
      <c r="D14" s="12">
        <f>Input!EH14</f>
        <v>11</v>
      </c>
      <c r="E14" s="12">
        <f>Input!EI14</f>
        <v>8</v>
      </c>
      <c r="F14" s="12">
        <f>Input!EJ14</f>
        <v>6</v>
      </c>
      <c r="G14" s="9">
        <f t="shared" si="0"/>
        <v>2</v>
      </c>
      <c r="H14" s="9">
        <f t="shared" si="1"/>
        <v>0</v>
      </c>
      <c r="I14" s="9">
        <f t="shared" si="2"/>
        <v>10.93848398324225</v>
      </c>
      <c r="J14" s="9">
        <f t="shared" si="3"/>
        <v>3.7842203177397764E-3</v>
      </c>
      <c r="K14" s="9">
        <f t="shared" si="4"/>
        <v>6.4021675821584081</v>
      </c>
      <c r="L14" s="9">
        <f t="shared" si="5"/>
        <v>2.5530684355055078</v>
      </c>
      <c r="M14" s="9">
        <f t="shared" si="6"/>
        <v>6.2169291542011731</v>
      </c>
      <c r="N14" s="7">
        <f t="shared" si="7"/>
        <v>4.705825794243633E-2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Input!EG15</f>
        <v>2</v>
      </c>
      <c r="D15" s="12">
        <f>Input!EH15</f>
        <v>17</v>
      </c>
      <c r="E15" s="12">
        <f>Input!EI15</f>
        <v>5</v>
      </c>
      <c r="F15" s="12">
        <f>Input!EJ15</f>
        <v>11</v>
      </c>
      <c r="G15" s="9">
        <f t="shared" si="0"/>
        <v>2</v>
      </c>
      <c r="H15" s="9">
        <f t="shared" si="1"/>
        <v>0</v>
      </c>
      <c r="I15" s="9">
        <f t="shared" si="2"/>
        <v>17.106815343479997</v>
      </c>
      <c r="J15" s="9">
        <f t="shared" si="3"/>
        <v>1.1409517602749832E-2</v>
      </c>
      <c r="K15" s="9">
        <f t="shared" si="4"/>
        <v>5</v>
      </c>
      <c r="L15" s="9">
        <f t="shared" si="5"/>
        <v>0</v>
      </c>
      <c r="M15" s="9">
        <f t="shared" si="6"/>
        <v>10.924137149718868</v>
      </c>
      <c r="N15" s="7">
        <f t="shared" si="7"/>
        <v>5.7551720527773886E-3</v>
      </c>
      <c r="O15" s="32" t="s">
        <v>16</v>
      </c>
      <c r="P15" s="10">
        <f>P14*P12</f>
        <v>0.53734920731488645</v>
      </c>
      <c r="Q15" s="32"/>
      <c r="R15" s="10">
        <f>R14*R12</f>
        <v>0.76261732547541761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Input!EG16</f>
        <v>2</v>
      </c>
      <c r="D16" s="12">
        <f>Input!EH16</f>
        <v>26</v>
      </c>
      <c r="E16" s="12">
        <f>Input!EI16</f>
        <v>5</v>
      </c>
      <c r="F16" s="12">
        <f>Input!EJ16</f>
        <v>26</v>
      </c>
      <c r="G16" s="9">
        <f t="shared" si="0"/>
        <v>2</v>
      </c>
      <c r="H16" s="9">
        <f t="shared" si="1"/>
        <v>0</v>
      </c>
      <c r="I16" s="9">
        <f t="shared" si="2"/>
        <v>25.977911508124844</v>
      </c>
      <c r="J16" s="9">
        <f t="shared" si="3"/>
        <v>4.8790147331882489E-4</v>
      </c>
      <c r="K16" s="9">
        <f t="shared" si="4"/>
        <v>5</v>
      </c>
      <c r="L16" s="9">
        <f t="shared" si="5"/>
        <v>0</v>
      </c>
      <c r="M16" s="9">
        <f t="shared" si="6"/>
        <v>25.981595710568367</v>
      </c>
      <c r="N16" s="7">
        <f t="shared" si="7"/>
        <v>3.3871786948330885E-4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1">
    <tabColor rgb="FFFFFF66"/>
  </sheetPr>
  <dimension ref="A1:V16"/>
  <sheetViews>
    <sheetView workbookViewId="0"/>
  </sheetViews>
  <sheetFormatPr defaultRowHeight="15" x14ac:dyDescent="0.25"/>
  <cols>
    <col min="1" max="1" width="7.71093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Input!EK2</f>
        <v>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Input!EK3</f>
        <v>20</v>
      </c>
      <c r="D3" s="12">
        <f>Input!EL3</f>
        <v>2</v>
      </c>
      <c r="E3" s="12" t="e">
        <f>Input!EM3</f>
        <v>#N/A</v>
      </c>
      <c r="F3" s="12" t="e">
        <f>Input!EN3</f>
        <v>#N/A</v>
      </c>
      <c r="G3" s="9">
        <f t="shared" ref="G3:G16" si="0">MIN(MAX(MinGrasNT,AgrasNT+BgrasNT*10000*((A3+CgrasNT)^-DgrasNT+(B3+CgrasNT)^-DgrasNT)),40)</f>
        <v>19.489912216010932</v>
      </c>
      <c r="H3" s="9">
        <f t="shared" ref="H3:H16" si="1">(G3-C3)^2</f>
        <v>0.26018954737487793</v>
      </c>
      <c r="I3" s="9">
        <f t="shared" ref="I3:I16" si="2">MAX(MIN(MinGras+Agras*(1-(1/(1+(Bgras*(B3-Cgras))^Dgras))),40),0)</f>
        <v>2.1631321342275811</v>
      </c>
      <c r="J3" s="9">
        <f t="shared" ref="J3:J16" si="3">(I3-D3)^2</f>
        <v>2.661209321764554E-2</v>
      </c>
      <c r="K3" s="9">
        <f t="shared" ref="K3:K16" si="4">MIN(MAX(MinBouwNT,AbouwNT+BbouwNT*10000*((A3+CbouwNT)^-DbouwNT+(B3+CbouwNT)^-DbouwNT)),45)</f>
        <v>39.339220235396873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4.2841724212084724</v>
      </c>
      <c r="N3" s="7" t="e">
        <f t="shared" ref="N3:N16" si="7">(M3-F3)^2</f>
        <v>#N/A</v>
      </c>
      <c r="O3" s="32" t="s">
        <v>19</v>
      </c>
      <c r="P3" s="25">
        <v>-19.639135513341547</v>
      </c>
      <c r="Q3" s="32" t="s">
        <v>7</v>
      </c>
      <c r="R3" s="26">
        <v>7.5639530816938609E-3</v>
      </c>
      <c r="S3" s="34" t="s">
        <v>24</v>
      </c>
      <c r="T3" s="27">
        <v>-32.054461217739295</v>
      </c>
      <c r="U3" s="34" t="s">
        <v>29</v>
      </c>
      <c r="V3" s="56">
        <v>7.6468174229576535E-3</v>
      </c>
    </row>
    <row r="4" spans="1:22" x14ac:dyDescent="0.25">
      <c r="A4" s="11">
        <v>10</v>
      </c>
      <c r="B4" s="11">
        <v>70</v>
      </c>
      <c r="C4" s="12">
        <f>Input!EK4</f>
        <v>16</v>
      </c>
      <c r="D4" s="12">
        <f>Input!EL4</f>
        <v>2</v>
      </c>
      <c r="E4" s="12" t="e">
        <f>Input!EM4</f>
        <v>#N/A</v>
      </c>
      <c r="F4" s="12" t="e">
        <f>Input!EN4</f>
        <v>#N/A</v>
      </c>
      <c r="G4" s="9">
        <f t="shared" si="0"/>
        <v>15.92616502349097</v>
      </c>
      <c r="H4" s="9">
        <f t="shared" si="1"/>
        <v>5.451603756088985E-3</v>
      </c>
      <c r="I4" s="9">
        <f t="shared" si="2"/>
        <v>2.1631321342275811</v>
      </c>
      <c r="J4" s="9">
        <f t="shared" si="3"/>
        <v>2.661209321764554E-2</v>
      </c>
      <c r="K4" s="9">
        <f t="shared" si="4"/>
        <v>34.682718787432869</v>
      </c>
      <c r="L4" s="9" t="e">
        <f t="shared" si="5"/>
        <v>#N/A</v>
      </c>
      <c r="M4" s="9">
        <f t="shared" si="6"/>
        <v>4.2841724212084724</v>
      </c>
      <c r="N4" s="7" t="e">
        <f t="shared" si="7"/>
        <v>#N/A</v>
      </c>
      <c r="O4" s="32" t="s">
        <v>20</v>
      </c>
      <c r="P4" s="25">
        <v>5237.9694731862646</v>
      </c>
      <c r="Q4" s="32" t="s">
        <v>8</v>
      </c>
      <c r="R4" s="25">
        <v>1.5079691237693505E-2</v>
      </c>
      <c r="S4" s="34" t="s">
        <v>25</v>
      </c>
      <c r="T4" s="27">
        <v>21225.334987208622</v>
      </c>
      <c r="U4" s="34" t="s">
        <v>30</v>
      </c>
      <c r="V4" s="57">
        <v>6.8471869458315527E-4</v>
      </c>
    </row>
    <row r="5" spans="1:22" x14ac:dyDescent="0.25">
      <c r="A5" s="11">
        <v>15</v>
      </c>
      <c r="B5" s="11">
        <v>70</v>
      </c>
      <c r="C5" s="12">
        <f>Input!EK5</f>
        <v>13</v>
      </c>
      <c r="D5" s="12">
        <f>Input!EL5</f>
        <v>2</v>
      </c>
      <c r="E5" s="12" t="e">
        <f>Input!EM5</f>
        <v>#N/A</v>
      </c>
      <c r="F5" s="12" t="e">
        <f>Input!EN5</f>
        <v>#N/A</v>
      </c>
      <c r="G5" s="9">
        <f t="shared" si="0"/>
        <v>12.892093168762432</v>
      </c>
      <c r="H5" s="9">
        <f t="shared" si="1"/>
        <v>1.1643884227732874E-2</v>
      </c>
      <c r="I5" s="9">
        <f t="shared" si="2"/>
        <v>2.1631321342275811</v>
      </c>
      <c r="J5" s="9">
        <f t="shared" si="3"/>
        <v>2.661209321764554E-2</v>
      </c>
      <c r="K5" s="9">
        <f t="shared" si="4"/>
        <v>30.560331986094951</v>
      </c>
      <c r="L5" s="9" t="e">
        <f t="shared" si="5"/>
        <v>#N/A</v>
      </c>
      <c r="M5" s="9">
        <f t="shared" si="6"/>
        <v>4.2841724212084724</v>
      </c>
      <c r="N5" s="7" t="e">
        <f t="shared" si="7"/>
        <v>#N/A</v>
      </c>
      <c r="O5" s="32" t="s">
        <v>21</v>
      </c>
      <c r="P5" s="25">
        <v>114.39589848566412</v>
      </c>
      <c r="Q5" s="32" t="s">
        <v>9</v>
      </c>
      <c r="R5" s="64">
        <v>5.1089965727378868</v>
      </c>
      <c r="S5" s="34" t="s">
        <v>26</v>
      </c>
      <c r="T5" s="27">
        <v>154.2364836404694</v>
      </c>
      <c r="U5" s="34" t="s">
        <v>27</v>
      </c>
      <c r="V5" s="65">
        <v>6.4164197369565921</v>
      </c>
    </row>
    <row r="6" spans="1:22" x14ac:dyDescent="0.25">
      <c r="A6" s="11">
        <v>25</v>
      </c>
      <c r="B6" s="11">
        <v>75</v>
      </c>
      <c r="C6" s="12">
        <f>Input!EK6</f>
        <v>7</v>
      </c>
      <c r="D6" s="12">
        <f>Input!EL6</f>
        <v>3</v>
      </c>
      <c r="E6" s="12" t="e">
        <f>Input!EM6</f>
        <v>#N/A</v>
      </c>
      <c r="F6" s="12" t="e">
        <f>Input!EN6</f>
        <v>#N/A</v>
      </c>
      <c r="G6" s="9">
        <f t="shared" si="0"/>
        <v>7.4088722788870705</v>
      </c>
      <c r="H6" s="9">
        <f t="shared" si="1"/>
        <v>0.16717654044230632</v>
      </c>
      <c r="I6" s="9">
        <f t="shared" si="2"/>
        <v>2.6375807130361584</v>
      </c>
      <c r="J6" s="9">
        <f t="shared" si="3"/>
        <v>0.13134773956337939</v>
      </c>
      <c r="K6" s="9">
        <f t="shared" si="4"/>
        <v>22.427130274661408</v>
      </c>
      <c r="L6" s="9" t="e">
        <f t="shared" si="5"/>
        <v>#N/A</v>
      </c>
      <c r="M6" s="9">
        <f t="shared" si="6"/>
        <v>4.5665934389997966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31.721219451171681</v>
      </c>
      <c r="S6" s="34" t="s">
        <v>113</v>
      </c>
      <c r="T6" s="24">
        <v>3</v>
      </c>
      <c r="U6" s="34" t="s">
        <v>28</v>
      </c>
      <c r="V6" s="57">
        <v>29.281886259195112</v>
      </c>
    </row>
    <row r="7" spans="1:22" x14ac:dyDescent="0.25">
      <c r="A7" s="11">
        <v>10</v>
      </c>
      <c r="B7" s="11">
        <v>105</v>
      </c>
      <c r="C7" s="12">
        <f>Input!EK7</f>
        <v>12</v>
      </c>
      <c r="D7" s="12">
        <f>Input!EL7</f>
        <v>8</v>
      </c>
      <c r="E7" s="12">
        <f>Input!EM7</f>
        <v>28</v>
      </c>
      <c r="F7" s="12">
        <f>Input!EN7</f>
        <v>9</v>
      </c>
      <c r="G7" s="9">
        <f t="shared" si="0"/>
        <v>12.531833565887123</v>
      </c>
      <c r="H7" s="9">
        <f t="shared" si="1"/>
        <v>0.28284694180421249</v>
      </c>
      <c r="I7" s="9">
        <f t="shared" si="2"/>
        <v>8.447182266181203</v>
      </c>
      <c r="J7" s="9">
        <f t="shared" si="3"/>
        <v>0.19997197918695633</v>
      </c>
      <c r="K7" s="9">
        <f t="shared" si="4"/>
        <v>28.041021533072765</v>
      </c>
      <c r="L7" s="9">
        <f t="shared" si="5"/>
        <v>1.6827661756399722E-3</v>
      </c>
      <c r="M7" s="9">
        <f t="shared" si="6"/>
        <v>9.5158430565838721</v>
      </c>
      <c r="N7" s="7">
        <f t="shared" si="7"/>
        <v>0.26609405902579186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0.97877951436343646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3.7627189482999865</v>
      </c>
    </row>
    <row r="8" spans="1:22" x14ac:dyDescent="0.25">
      <c r="A8" s="11">
        <v>15</v>
      </c>
      <c r="B8" s="11">
        <v>105</v>
      </c>
      <c r="C8" s="12">
        <f>Input!EK8</f>
        <v>9</v>
      </c>
      <c r="D8" s="12">
        <f>Input!EL8</f>
        <v>8</v>
      </c>
      <c r="E8" s="12">
        <f>Input!EM8</f>
        <v>24</v>
      </c>
      <c r="F8" s="12">
        <f>Input!EN8</f>
        <v>9</v>
      </c>
      <c r="G8" s="9">
        <f t="shared" si="0"/>
        <v>9.4977617111585815</v>
      </c>
      <c r="H8" s="9">
        <f t="shared" si="1"/>
        <v>0.24776672109551909</v>
      </c>
      <c r="I8" s="9">
        <f t="shared" si="2"/>
        <v>8.447182266181203</v>
      </c>
      <c r="J8" s="9">
        <f t="shared" si="3"/>
        <v>0.19997197918695633</v>
      </c>
      <c r="K8" s="9">
        <f t="shared" si="4"/>
        <v>23.918634731734834</v>
      </c>
      <c r="L8" s="9">
        <f t="shared" si="5"/>
        <v>6.6203068798625E-3</v>
      </c>
      <c r="M8" s="9">
        <f t="shared" si="6"/>
        <v>9.5158430565838721</v>
      </c>
      <c r="N8" s="7">
        <f t="shared" si="7"/>
        <v>0.26609405902579186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Input!EK9</f>
        <v>7</v>
      </c>
      <c r="D9" s="12">
        <f>Input!EL9</f>
        <v>8</v>
      </c>
      <c r="E9" s="12">
        <f>Input!EM9</f>
        <v>20</v>
      </c>
      <c r="F9" s="12">
        <f>Input!EN9</f>
        <v>9</v>
      </c>
      <c r="G9" s="9">
        <f t="shared" si="0"/>
        <v>6.8985046481145744</v>
      </c>
      <c r="H9" s="9">
        <f t="shared" si="1"/>
        <v>1.0301306454346361E-2</v>
      </c>
      <c r="I9" s="9">
        <f t="shared" si="2"/>
        <v>8.447182266181203</v>
      </c>
      <c r="J9" s="9">
        <f t="shared" si="3"/>
        <v>0.19997197918695633</v>
      </c>
      <c r="K9" s="9">
        <f t="shared" si="4"/>
        <v>20.255926296396659</v>
      </c>
      <c r="L9" s="9">
        <f t="shared" si="5"/>
        <v>6.5498269187310484E-2</v>
      </c>
      <c r="M9" s="9">
        <f t="shared" si="6"/>
        <v>9.5158430565838721</v>
      </c>
      <c r="N9" s="7">
        <f t="shared" si="7"/>
        <v>0.26609405902579186</v>
      </c>
      <c r="O9" s="32" t="s">
        <v>11</v>
      </c>
      <c r="P9" s="10">
        <f>AVERAGEIF(wrnGrasNat,"&lt;&gt;#N/A")</f>
        <v>6.4285714285714288</v>
      </c>
      <c r="Q9" s="32"/>
      <c r="R9" s="10">
        <f>AVERAGEIF(wrnGrasDroog,"&lt;&gt;#N/A")</f>
        <v>13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Input!EK10</f>
        <v>3</v>
      </c>
      <c r="D10" s="12">
        <f>Input!EL10</f>
        <v>10</v>
      </c>
      <c r="E10" s="12">
        <f>Input!EM10</f>
        <v>14</v>
      </c>
      <c r="F10" s="12">
        <f>Input!EN10</f>
        <v>11</v>
      </c>
      <c r="G10" s="9">
        <f t="shared" si="0"/>
        <v>2.394557916824521</v>
      </c>
      <c r="H10" s="9">
        <f t="shared" si="1"/>
        <v>0.36656011607986361</v>
      </c>
      <c r="I10" s="9">
        <f t="shared" si="2"/>
        <v>9.8883348704824865</v>
      </c>
      <c r="J10" s="9">
        <f t="shared" si="3"/>
        <v>1.2469101150163066E-2</v>
      </c>
      <c r="K10" s="9">
        <f t="shared" si="4"/>
        <v>13.39149825623177</v>
      </c>
      <c r="L10" s="9">
        <f t="shared" si="5"/>
        <v>0.37027437216897618</v>
      </c>
      <c r="M10" s="9">
        <f t="shared" si="6"/>
        <v>11.020918636578244</v>
      </c>
      <c r="N10" s="7">
        <f t="shared" si="7"/>
        <v>4.3758935629266172E-4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Input!EK11</f>
        <v>0</v>
      </c>
      <c r="D11" s="12">
        <f>Input!EL11</f>
        <v>12</v>
      </c>
      <c r="E11" s="12">
        <f>Input!EM11</f>
        <v>4</v>
      </c>
      <c r="F11" s="12">
        <f>Input!EN11</f>
        <v>13</v>
      </c>
      <c r="G11" s="9">
        <f t="shared" si="0"/>
        <v>0</v>
      </c>
      <c r="H11" s="9">
        <f t="shared" si="1"/>
        <v>0</v>
      </c>
      <c r="I11" s="9">
        <f t="shared" si="2"/>
        <v>9.8883348704824865</v>
      </c>
      <c r="J11" s="9">
        <f t="shared" si="3"/>
        <v>4.4591296192202172</v>
      </c>
      <c r="K11" s="9">
        <f t="shared" si="4"/>
        <v>4.3649008022434543</v>
      </c>
      <c r="L11" s="9">
        <f t="shared" si="5"/>
        <v>0.13315259547791658</v>
      </c>
      <c r="M11" s="9">
        <f t="shared" si="6"/>
        <v>11.020918636578244</v>
      </c>
      <c r="N11" s="7">
        <f t="shared" si="7"/>
        <v>3.9167630430433151</v>
      </c>
      <c r="O11" s="32" t="s">
        <v>14</v>
      </c>
      <c r="P11" s="10">
        <f>SUMIF(SQRgrasNat,"&lt;&gt;#N/A")</f>
        <v>1.3662329236065351</v>
      </c>
      <c r="Q11" s="32"/>
      <c r="R11" s="10">
        <f>SUMIF(SQRgraDrg,"&lt;&gt;#N/A")</f>
        <v>9.6249549185594212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Input!EK12</f>
        <v>3</v>
      </c>
      <c r="D12" s="12">
        <f>Input!EL12</f>
        <v>18</v>
      </c>
      <c r="E12" s="12">
        <f>Input!EM12</f>
        <v>13</v>
      </c>
      <c r="F12" s="12">
        <f>Input!EN12</f>
        <v>21</v>
      </c>
      <c r="G12" s="9">
        <f t="shared" si="0"/>
        <v>2.8804330213997709</v>
      </c>
      <c r="H12" s="9">
        <f t="shared" si="1"/>
        <v>1.4296262371587652E-2</v>
      </c>
      <c r="I12" s="9">
        <f t="shared" si="2"/>
        <v>19.139489147972128</v>
      </c>
      <c r="J12" s="9">
        <f t="shared" si="3"/>
        <v>1.2984355183462464</v>
      </c>
      <c r="K12" s="9">
        <f t="shared" si="4"/>
        <v>13.139536059096052</v>
      </c>
      <c r="L12" s="9">
        <f t="shared" si="5"/>
        <v>1.9470311788056961E-2</v>
      </c>
      <c r="M12" s="9">
        <f t="shared" si="6"/>
        <v>21.555676076689252</v>
      </c>
      <c r="N12" s="7">
        <f t="shared" si="7"/>
        <v>0.30877590220475987</v>
      </c>
      <c r="O12" s="32" t="s">
        <v>13</v>
      </c>
      <c r="P12" s="10">
        <f>SQRT(P11/P10)</f>
        <v>0.35242445013809637</v>
      </c>
      <c r="Q12" s="32" t="s">
        <v>126</v>
      </c>
      <c r="R12" s="10">
        <f>SQRT(R11/R10)</f>
        <v>0.93541215605059358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Input!EK13</f>
        <v>0</v>
      </c>
      <c r="D13" s="12">
        <f>Input!EL13</f>
        <v>21</v>
      </c>
      <c r="E13" s="12">
        <f>Input!EM13</f>
        <v>7</v>
      </c>
      <c r="F13" s="12">
        <f>Input!EN13</f>
        <v>24</v>
      </c>
      <c r="G13" s="9">
        <f t="shared" si="0"/>
        <v>0</v>
      </c>
      <c r="H13" s="9">
        <f t="shared" si="1"/>
        <v>0</v>
      </c>
      <c r="I13" s="9">
        <f t="shared" si="2"/>
        <v>21.781459454197183</v>
      </c>
      <c r="J13" s="9">
        <f t="shared" si="3"/>
        <v>0.61067887855415892</v>
      </c>
      <c r="K13" s="9">
        <f t="shared" si="4"/>
        <v>6.8042352941397297</v>
      </c>
      <c r="L13" s="9">
        <f t="shared" si="5"/>
        <v>3.8323820060558143E-2</v>
      </c>
      <c r="M13" s="9">
        <f t="shared" si="6"/>
        <v>24.460462997162821</v>
      </c>
      <c r="N13" s="7">
        <f t="shared" si="7"/>
        <v>0.21202617175616842</v>
      </c>
      <c r="O13" s="32" t="s">
        <v>15</v>
      </c>
      <c r="P13" s="13">
        <f t="array" ref="P13">1-P11/(SUMIF(wrnGrasNat,"&lt;&gt;#N/A")-P9)^2</f>
        <v>0.99980438187374765</v>
      </c>
      <c r="Q13" s="32"/>
      <c r="R13" s="13">
        <f t="array" ref="R13">1-R11/(SUMIF(wrnGrasDroog,"&lt;&gt;#N/A")-R9)^2</f>
        <v>0.99966300357415494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Input!EK14</f>
        <v>0</v>
      </c>
      <c r="D14" s="12">
        <f>Input!EL14</f>
        <v>27</v>
      </c>
      <c r="E14" s="12">
        <f>Input!EM14</f>
        <v>0</v>
      </c>
      <c r="F14" s="12">
        <f>Input!EN14</f>
        <v>29</v>
      </c>
      <c r="G14" s="9">
        <f t="shared" si="0"/>
        <v>0</v>
      </c>
      <c r="H14" s="9">
        <f t="shared" si="1"/>
        <v>0</v>
      </c>
      <c r="I14" s="9">
        <f t="shared" si="2"/>
        <v>25.821358791128326</v>
      </c>
      <c r="J14" s="9">
        <f t="shared" si="3"/>
        <v>1.389195099250482</v>
      </c>
      <c r="K14" s="9">
        <f t="shared" si="4"/>
        <v>0</v>
      </c>
      <c r="L14" s="9">
        <f t="shared" si="5"/>
        <v>0</v>
      </c>
      <c r="M14" s="9">
        <f t="shared" si="6"/>
        <v>28.456989600112934</v>
      </c>
      <c r="N14" s="7">
        <f t="shared" si="7"/>
        <v>0.2948602943855117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Input!EK15</f>
        <v>0</v>
      </c>
      <c r="D15" s="12">
        <f>Input!EL15</f>
        <v>30</v>
      </c>
      <c r="E15" s="12">
        <f>Input!EM15</f>
        <v>0</v>
      </c>
      <c r="F15" s="12">
        <f>Input!EN15</f>
        <v>32</v>
      </c>
      <c r="G15" s="9">
        <f t="shared" si="0"/>
        <v>0</v>
      </c>
      <c r="H15" s="9">
        <f t="shared" si="1"/>
        <v>0</v>
      </c>
      <c r="I15" s="9">
        <f t="shared" si="2"/>
        <v>29.28381240601701</v>
      </c>
      <c r="J15" s="9">
        <f t="shared" si="3"/>
        <v>0.51292466977514484</v>
      </c>
      <c r="K15" s="9">
        <f t="shared" si="4"/>
        <v>0</v>
      </c>
      <c r="L15" s="9">
        <f t="shared" si="5"/>
        <v>0</v>
      </c>
      <c r="M15" s="9">
        <f t="shared" si="6"/>
        <v>31.245051056651558</v>
      </c>
      <c r="N15" s="7">
        <f t="shared" si="7"/>
        <v>0.56994790706292875</v>
      </c>
      <c r="O15" s="32" t="s">
        <v>16</v>
      </c>
      <c r="P15" s="10">
        <f>P14*P12</f>
        <v>0.77568098480740566</v>
      </c>
      <c r="Q15" s="32"/>
      <c r="R15" s="10">
        <f>R14*R12</f>
        <v>2.0588282740366801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Input!EK16</f>
        <v>0</v>
      </c>
      <c r="D16" s="12">
        <f>Input!EL16</f>
        <v>31</v>
      </c>
      <c r="E16" s="12">
        <f>Input!EM16</f>
        <v>0</v>
      </c>
      <c r="F16" s="12">
        <f>Input!EN16</f>
        <v>32</v>
      </c>
      <c r="G16" s="9">
        <f t="shared" si="0"/>
        <v>0</v>
      </c>
      <c r="H16" s="9">
        <f t="shared" si="1"/>
        <v>0</v>
      </c>
      <c r="I16" s="9">
        <f t="shared" si="2"/>
        <v>31.728712615154851</v>
      </c>
      <c r="J16" s="9">
        <f t="shared" si="3"/>
        <v>0.53102207548582248</v>
      </c>
      <c r="K16" s="9">
        <f t="shared" si="4"/>
        <v>0</v>
      </c>
      <c r="L16" s="9">
        <f t="shared" si="5"/>
        <v>0</v>
      </c>
      <c r="M16" s="9">
        <f t="shared" si="6"/>
        <v>32.692761464793421</v>
      </c>
      <c r="N16" s="7">
        <f t="shared" si="7"/>
        <v>0.47991844710272574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2">
    <tabColor rgb="FFFFFF66"/>
  </sheetPr>
  <dimension ref="A1:V16"/>
  <sheetViews>
    <sheetView topLeftCell="I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Input!EO2</f>
        <v>Z1b</v>
      </c>
      <c r="B1" s="11"/>
      <c r="C1" s="66"/>
      <c r="D1" s="66"/>
      <c r="E1" s="66"/>
      <c r="F1" s="66"/>
      <c r="G1" s="67"/>
      <c r="H1" s="67"/>
      <c r="I1" s="67" t="str">
        <f>Input!EO2</f>
        <v>Z1b</v>
      </c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 t="e">
        <f>Input!EO3</f>
        <v>#N/A</v>
      </c>
      <c r="D3" s="12" t="e">
        <f>Input!EP3</f>
        <v>#N/A</v>
      </c>
      <c r="E3" s="12" t="e">
        <f>Input!EQ3</f>
        <v>#N/A</v>
      </c>
      <c r="F3" s="12" t="e">
        <f>Input!ER3</f>
        <v>#N/A</v>
      </c>
      <c r="G3" s="9" t="e">
        <f t="shared" ref="G3:G16" si="0">MIN(MAX(MinGrasNT,AgrasNT+BgrasNT*10000*((A3+CgrasNT)^-DgrasNT+(B3+CgrasNT)^-DgrasNT)),40)</f>
        <v>#N/A</v>
      </c>
      <c r="H3" s="9" t="e">
        <f t="shared" ref="H3:H16" si="1">(G3-C3)^2</f>
        <v>#N/A</v>
      </c>
      <c r="I3" s="9" t="e">
        <f t="shared" ref="I3:I16" si="2">MAX(MIN(MinGras+Agras*(1-(1/(1+(Bgras*(B3-Cgras))^Dgras))),40),0)</f>
        <v>#N/A</v>
      </c>
      <c r="J3" s="9" t="e">
        <f t="shared" ref="J3:J16" si="3">(I3-D3)^2</f>
        <v>#N/A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 t="e">
        <v>#N/A</v>
      </c>
      <c r="Q3" s="32" t="s">
        <v>7</v>
      </c>
      <c r="R3" s="25" t="e">
        <v>#N/A</v>
      </c>
      <c r="S3" s="34" t="s">
        <v>24</v>
      </c>
      <c r="T3" s="27" t="e">
        <v>#N/A</v>
      </c>
      <c r="U3" s="34" t="s">
        <v>29</v>
      </c>
      <c r="V3" s="57" t="e">
        <v>#N/A</v>
      </c>
    </row>
    <row r="4" spans="1:22" x14ac:dyDescent="0.25">
      <c r="A4" s="11">
        <v>10</v>
      </c>
      <c r="B4" s="11">
        <v>70</v>
      </c>
      <c r="C4" s="12" t="e">
        <f>Input!EO4</f>
        <v>#N/A</v>
      </c>
      <c r="D4" s="12" t="e">
        <f>Input!EP4</f>
        <v>#N/A</v>
      </c>
      <c r="E4" s="12" t="e">
        <f>Input!EQ4</f>
        <v>#N/A</v>
      </c>
      <c r="F4" s="12" t="e">
        <f>Input!ER4</f>
        <v>#N/A</v>
      </c>
      <c r="G4" s="9" t="e">
        <f t="shared" si="0"/>
        <v>#N/A</v>
      </c>
      <c r="H4" s="9" t="e">
        <f t="shared" si="1"/>
        <v>#N/A</v>
      </c>
      <c r="I4" s="9" t="e">
        <f t="shared" si="2"/>
        <v>#N/A</v>
      </c>
      <c r="J4" s="9" t="e">
        <f t="shared" si="3"/>
        <v>#N/A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 t="e">
        <v>#N/A</v>
      </c>
      <c r="Q4" s="32" t="s">
        <v>8</v>
      </c>
      <c r="R4" s="25" t="e">
        <v>#N/A</v>
      </c>
      <c r="S4" s="34" t="s">
        <v>25</v>
      </c>
      <c r="T4" s="27" t="e">
        <v>#N/A</v>
      </c>
      <c r="U4" s="34" t="s">
        <v>30</v>
      </c>
      <c r="V4" s="57" t="e">
        <v>#N/A</v>
      </c>
    </row>
    <row r="5" spans="1:22" x14ac:dyDescent="0.25">
      <c r="A5" s="11">
        <v>15</v>
      </c>
      <c r="B5" s="11">
        <v>70</v>
      </c>
      <c r="C5" s="12" t="e">
        <f>Input!EO5</f>
        <v>#N/A</v>
      </c>
      <c r="D5" s="12" t="e">
        <f>Input!EP5</f>
        <v>#N/A</v>
      </c>
      <c r="E5" s="12" t="e">
        <f>Input!EQ5</f>
        <v>#N/A</v>
      </c>
      <c r="F5" s="12" t="e">
        <f>Input!ER5</f>
        <v>#N/A</v>
      </c>
      <c r="G5" s="9" t="e">
        <f t="shared" si="0"/>
        <v>#N/A</v>
      </c>
      <c r="H5" s="9" t="e">
        <f t="shared" si="1"/>
        <v>#N/A</v>
      </c>
      <c r="I5" s="9" t="e">
        <f t="shared" si="2"/>
        <v>#N/A</v>
      </c>
      <c r="J5" s="9" t="e">
        <f t="shared" si="3"/>
        <v>#N/A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 t="e">
        <v>#N/A</v>
      </c>
      <c r="Q5" s="32" t="s">
        <v>9</v>
      </c>
      <c r="R5" s="64" t="e">
        <v>#N/A</v>
      </c>
      <c r="S5" s="34" t="s">
        <v>26</v>
      </c>
      <c r="T5" s="27" t="e">
        <v>#N/A</v>
      </c>
      <c r="U5" s="34" t="s">
        <v>27</v>
      </c>
      <c r="V5" s="65" t="e">
        <v>#N/A</v>
      </c>
    </row>
    <row r="6" spans="1:22" x14ac:dyDescent="0.25">
      <c r="A6" s="11">
        <v>25</v>
      </c>
      <c r="B6" s="11">
        <v>75</v>
      </c>
      <c r="C6" s="12" t="e">
        <f>Input!EO6</f>
        <v>#N/A</v>
      </c>
      <c r="D6" s="12" t="e">
        <f>Input!EP6</f>
        <v>#N/A</v>
      </c>
      <c r="E6" s="12" t="e">
        <f>Input!EQ6</f>
        <v>#N/A</v>
      </c>
      <c r="F6" s="12" t="e">
        <f>Input!ER6</f>
        <v>#N/A</v>
      </c>
      <c r="G6" s="9" t="e">
        <f t="shared" si="0"/>
        <v>#N/A</v>
      </c>
      <c r="H6" s="9" t="e">
        <f t="shared" si="1"/>
        <v>#N/A</v>
      </c>
      <c r="I6" s="9" t="e">
        <f t="shared" si="2"/>
        <v>#N/A</v>
      </c>
      <c r="J6" s="9" t="e">
        <f t="shared" si="3"/>
        <v>#N/A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4" t="e">
        <v>#N/A</v>
      </c>
      <c r="Q6" s="32" t="s">
        <v>6</v>
      </c>
      <c r="R6" s="25" t="e">
        <v>#N/A</v>
      </c>
      <c r="S6" s="34" t="s">
        <v>113</v>
      </c>
      <c r="T6" s="17" t="e">
        <v>#N/A</v>
      </c>
      <c r="U6" s="34" t="s">
        <v>28</v>
      </c>
      <c r="V6" s="57" t="e">
        <v>#N/A</v>
      </c>
    </row>
    <row r="7" spans="1:22" x14ac:dyDescent="0.25">
      <c r="A7" s="11">
        <v>10</v>
      </c>
      <c r="B7" s="11">
        <v>105</v>
      </c>
      <c r="C7" s="12" t="e">
        <f>Input!EO7</f>
        <v>#N/A</v>
      </c>
      <c r="D7" s="12" t="e">
        <f>Input!EP7</f>
        <v>#N/A</v>
      </c>
      <c r="E7" s="12" t="e">
        <f>Input!EQ7</f>
        <v>#N/A</v>
      </c>
      <c r="F7" s="12" t="e">
        <f>Input!ER7</f>
        <v>#N/A</v>
      </c>
      <c r="G7" s="9" t="e">
        <f t="shared" si="0"/>
        <v>#N/A</v>
      </c>
      <c r="H7" s="9" t="e">
        <f t="shared" si="1"/>
        <v>#N/A</v>
      </c>
      <c r="I7" s="9" t="e">
        <f t="shared" si="2"/>
        <v>#N/A</v>
      </c>
      <c r="J7" s="9" t="e">
        <f t="shared" si="3"/>
        <v>#N/A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 t="e">
        <v>#N/A</v>
      </c>
      <c r="Q7" s="32" t="s">
        <v>122</v>
      </c>
      <c r="R7" s="25" t="e">
        <v>#N/A</v>
      </c>
      <c r="S7" s="34" t="s">
        <v>115</v>
      </c>
      <c r="T7" s="17" t="e">
        <v>#N/A</v>
      </c>
      <c r="U7" s="34" t="s">
        <v>123</v>
      </c>
      <c r="V7" s="57" t="e">
        <v>#N/A</v>
      </c>
    </row>
    <row r="8" spans="1:22" x14ac:dyDescent="0.25">
      <c r="A8" s="11">
        <v>15</v>
      </c>
      <c r="B8" s="11">
        <v>105</v>
      </c>
      <c r="C8" s="12" t="e">
        <f>Input!EO8</f>
        <v>#N/A</v>
      </c>
      <c r="D8" s="12" t="e">
        <f>Input!EP8</f>
        <v>#N/A</v>
      </c>
      <c r="E8" s="12" t="e">
        <f>Input!EQ8</f>
        <v>#N/A</v>
      </c>
      <c r="F8" s="12" t="e">
        <f>Input!ER8</f>
        <v>#N/A</v>
      </c>
      <c r="G8" s="9" t="e">
        <f t="shared" si="0"/>
        <v>#N/A</v>
      </c>
      <c r="H8" s="9" t="e">
        <f t="shared" si="1"/>
        <v>#N/A</v>
      </c>
      <c r="I8" s="9" t="e">
        <f t="shared" si="2"/>
        <v>#N/A</v>
      </c>
      <c r="J8" s="9" t="e">
        <f t="shared" si="3"/>
        <v>#N/A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 t="e">
        <f>Input!EO9</f>
        <v>#N/A</v>
      </c>
      <c r="D9" s="12" t="e">
        <f>Input!EP9</f>
        <v>#N/A</v>
      </c>
      <c r="E9" s="12" t="e">
        <f>Input!EQ9</f>
        <v>#N/A</v>
      </c>
      <c r="F9" s="12" t="e">
        <f>Input!ER9</f>
        <v>#N/A</v>
      </c>
      <c r="G9" s="9" t="e">
        <f t="shared" si="0"/>
        <v>#N/A</v>
      </c>
      <c r="H9" s="9" t="e">
        <f t="shared" si="1"/>
        <v>#N/A</v>
      </c>
      <c r="I9" s="9" t="e">
        <f t="shared" si="2"/>
        <v>#N/A</v>
      </c>
      <c r="J9" s="9" t="e">
        <f t="shared" si="3"/>
        <v>#N/A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 t="e">
        <f>AVERAGEIF(wrnGrasNat,"&lt;&gt;#N/A")</f>
        <v>#N/A</v>
      </c>
      <c r="Q9" s="32"/>
      <c r="R9" s="10" t="e">
        <f>AVERAGEIF(wrnGrasDroog,"&lt;&gt;#N/A")</f>
        <v>#N/A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 t="e">
        <f>Input!EO10</f>
        <v>#N/A</v>
      </c>
      <c r="D10" s="12" t="e">
        <f>Input!EP10</f>
        <v>#N/A</v>
      </c>
      <c r="E10" s="12" t="e">
        <f>Input!EQ10</f>
        <v>#N/A</v>
      </c>
      <c r="F10" s="12" t="e">
        <f>Input!ER10</f>
        <v>#N/A</v>
      </c>
      <c r="G10" s="9" t="e">
        <f t="shared" si="0"/>
        <v>#N/A</v>
      </c>
      <c r="H10" s="9" t="e">
        <f t="shared" si="1"/>
        <v>#N/A</v>
      </c>
      <c r="I10" s="9" t="e">
        <f t="shared" si="2"/>
        <v>#N/A</v>
      </c>
      <c r="J10" s="9" t="e">
        <f t="shared" si="3"/>
        <v>#N/A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0</v>
      </c>
      <c r="Q10" s="32"/>
      <c r="R10" s="10">
        <f>COUNT(wrnGrasDroog)-COUNT(prmGrasDroog)</f>
        <v>0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 t="e">
        <f>Input!EO11</f>
        <v>#N/A</v>
      </c>
      <c r="D11" s="12" t="e">
        <f>Input!EP11</f>
        <v>#N/A</v>
      </c>
      <c r="E11" s="12" t="e">
        <f>Input!EQ11</f>
        <v>#N/A</v>
      </c>
      <c r="F11" s="12" t="e">
        <f>Input!ER11</f>
        <v>#N/A</v>
      </c>
      <c r="G11" s="9" t="e">
        <f t="shared" si="0"/>
        <v>#N/A</v>
      </c>
      <c r="H11" s="9" t="e">
        <f t="shared" si="1"/>
        <v>#N/A</v>
      </c>
      <c r="I11" s="9" t="e">
        <f t="shared" si="2"/>
        <v>#N/A</v>
      </c>
      <c r="J11" s="9" t="e">
        <f t="shared" si="3"/>
        <v>#N/A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 t="e">
        <f>SUMIF(SQRgrasNat,"&lt;&gt;#N/A")</f>
        <v>#N/A</v>
      </c>
      <c r="Q11" s="32"/>
      <c r="R11" s="10" t="e">
        <f>SUMIF(SQRgraDrg,"&lt;&gt;#N/A")</f>
        <v>#N/A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 t="e">
        <f>Input!EO12</f>
        <v>#N/A</v>
      </c>
      <c r="D12" s="12" t="e">
        <f>Input!EP12</f>
        <v>#N/A</v>
      </c>
      <c r="E12" s="12" t="e">
        <f>Input!EQ12</f>
        <v>#N/A</v>
      </c>
      <c r="F12" s="12" t="e">
        <f>Input!ER12</f>
        <v>#N/A</v>
      </c>
      <c r="G12" s="9" t="e">
        <f t="shared" si="0"/>
        <v>#N/A</v>
      </c>
      <c r="H12" s="9" t="e">
        <f t="shared" si="1"/>
        <v>#N/A</v>
      </c>
      <c r="I12" s="9" t="e">
        <f t="shared" si="2"/>
        <v>#N/A</v>
      </c>
      <c r="J12" s="9" t="e">
        <f t="shared" si="3"/>
        <v>#N/A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 t="e">
        <f>SQRT(P11/P10)</f>
        <v>#N/A</v>
      </c>
      <c r="Q12" s="32" t="s">
        <v>126</v>
      </c>
      <c r="R12" s="10" t="e">
        <f>SQRT(R11/R10)</f>
        <v>#N/A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 t="e">
        <f>Input!EO13</f>
        <v>#N/A</v>
      </c>
      <c r="D13" s="12" t="e">
        <f>Input!EP13</f>
        <v>#N/A</v>
      </c>
      <c r="E13" s="12" t="e">
        <f>Input!EQ13</f>
        <v>#N/A</v>
      </c>
      <c r="F13" s="12" t="e">
        <f>Input!ER13</f>
        <v>#N/A</v>
      </c>
      <c r="G13" s="9" t="e">
        <f t="shared" si="0"/>
        <v>#N/A</v>
      </c>
      <c r="H13" s="9" t="e">
        <f t="shared" si="1"/>
        <v>#N/A</v>
      </c>
      <c r="I13" s="9" t="e">
        <f t="shared" si="2"/>
        <v>#N/A</v>
      </c>
      <c r="J13" s="9" t="e">
        <f t="shared" si="3"/>
        <v>#N/A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 t="e">
        <f t="array" ref="P13">1-P11/(SUMIF(wrnGrasNat,"&lt;&gt;#N/A")-P9)^2</f>
        <v>#N/A</v>
      </c>
      <c r="Q13" s="32"/>
      <c r="R13" s="13" t="e">
        <f t="array" ref="R13">1-R11/(SUMIF(wrnGrasDroog,"&lt;&gt;#N/A")-R9)^2</f>
        <v>#N/A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 t="e">
        <f>Input!EO14</f>
        <v>#N/A</v>
      </c>
      <c r="D14" s="12" t="e">
        <f>Input!EP14</f>
        <v>#N/A</v>
      </c>
      <c r="E14" s="12" t="e">
        <f>Input!EQ14</f>
        <v>#N/A</v>
      </c>
      <c r="F14" s="12" t="e">
        <f>Input!ER14</f>
        <v>#N/A</v>
      </c>
      <c r="G14" s="9" t="e">
        <f t="shared" si="0"/>
        <v>#N/A</v>
      </c>
      <c r="H14" s="9" t="e">
        <f t="shared" si="1"/>
        <v>#N/A</v>
      </c>
      <c r="I14" s="9" t="e">
        <f t="shared" si="2"/>
        <v>#N/A</v>
      </c>
      <c r="J14" s="9" t="e">
        <f t="shared" si="3"/>
        <v>#N/A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 t="e">
        <f>TINV(0.05,P10)</f>
        <v>#NUM!</v>
      </c>
      <c r="Q14" s="32"/>
      <c r="R14" s="10" t="e">
        <f>TINV(0.05,R10)</f>
        <v>#NUM!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12" t="e">
        <f>Input!EO15</f>
        <v>#N/A</v>
      </c>
      <c r="D15" s="12" t="e">
        <f>Input!EP15</f>
        <v>#N/A</v>
      </c>
      <c r="E15" s="12" t="e">
        <f>Input!EQ15</f>
        <v>#N/A</v>
      </c>
      <c r="F15" s="12" t="e">
        <f>Input!ER15</f>
        <v>#N/A</v>
      </c>
      <c r="G15" s="9" t="e">
        <f t="shared" si="0"/>
        <v>#N/A</v>
      </c>
      <c r="H15" s="9" t="e">
        <f t="shared" si="1"/>
        <v>#N/A</v>
      </c>
      <c r="I15" s="9" t="e">
        <f t="shared" si="2"/>
        <v>#N/A</v>
      </c>
      <c r="J15" s="9" t="e">
        <f t="shared" si="3"/>
        <v>#N/A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 t="e">
        <f>P14*P12</f>
        <v>#NUM!</v>
      </c>
      <c r="Q15" s="32"/>
      <c r="R15" s="10" t="e">
        <f>R14*R12</f>
        <v>#NUM!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12" t="e">
        <f>Input!EO16</f>
        <v>#N/A</v>
      </c>
      <c r="D16" s="12" t="e">
        <f>Input!EP16</f>
        <v>#N/A</v>
      </c>
      <c r="E16" s="12" t="e">
        <f>Input!EQ16</f>
        <v>#N/A</v>
      </c>
      <c r="F16" s="12" t="e">
        <f>Input!ER16</f>
        <v>#N/A</v>
      </c>
      <c r="G16" s="9" t="e">
        <f t="shared" si="0"/>
        <v>#N/A</v>
      </c>
      <c r="H16" s="9" t="e">
        <f t="shared" si="1"/>
        <v>#N/A</v>
      </c>
      <c r="I16" s="9" t="e">
        <f t="shared" si="2"/>
        <v>#N/A</v>
      </c>
      <c r="J16" s="9" t="e">
        <f t="shared" si="3"/>
        <v>#N/A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3"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Input!ES2</f>
        <v>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Input!ES3</f>
        <v>20</v>
      </c>
      <c r="D3" s="12">
        <f>Input!ET3</f>
        <v>7</v>
      </c>
      <c r="E3" s="12" t="e">
        <f>Input!EU3</f>
        <v>#N/A</v>
      </c>
      <c r="F3" s="12" t="e">
        <f>Input!EV3</f>
        <v>#N/A</v>
      </c>
      <c r="G3" s="9">
        <f t="shared" ref="G3:G16" si="0">MIN(MAX(MinGrasNT,AgrasNT+BgrasNT*10000*((A3+CgrasNT)^-DgrasNT+(B3+CgrasNT)^-DgrasNT)),40)</f>
        <v>19.489912216010932</v>
      </c>
      <c r="H3" s="9">
        <f t="shared" ref="H3:H16" si="1">(G3-C3)^2</f>
        <v>0.26018954737487793</v>
      </c>
      <c r="I3" s="9">
        <f t="shared" ref="I3:I16" si="2">MAX(MIN(MinGras+Agras*(1-(1/(1+(Bgras*(B3-Cgras))^Dgras))),40),0)</f>
        <v>7.4898467189381854</v>
      </c>
      <c r="J3" s="9">
        <f t="shared" ref="J3:J16" si="3">(I3-D3)^2</f>
        <v>0.23994980805450564</v>
      </c>
      <c r="K3" s="9">
        <f t="shared" ref="K3:K16" si="4">MIN(MAX(MinBouwNT,AbouwNT+BbouwNT*10000*((A3+CbouwNT)^-DbouwNT+(B3+CbouwNT)^-DbouwNT)),45)</f>
        <v>39.339220235396873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-19.639135513341547</v>
      </c>
      <c r="Q3" s="32" t="s">
        <v>7</v>
      </c>
      <c r="R3" s="26">
        <v>8.7911439264208129E-3</v>
      </c>
      <c r="S3" s="34" t="s">
        <v>24</v>
      </c>
      <c r="T3" s="27">
        <v>-32.054461217739295</v>
      </c>
      <c r="U3" s="34" t="s">
        <v>29</v>
      </c>
      <c r="V3" s="56">
        <v>1.08377753522708E-2</v>
      </c>
    </row>
    <row r="4" spans="1:22" x14ac:dyDescent="0.25">
      <c r="A4" s="11">
        <v>10</v>
      </c>
      <c r="B4" s="11">
        <v>70</v>
      </c>
      <c r="C4" s="12">
        <f>Input!ES4</f>
        <v>16</v>
      </c>
      <c r="D4" s="12">
        <f>Input!ET4</f>
        <v>7</v>
      </c>
      <c r="E4" s="12" t="e">
        <f>Input!EU4</f>
        <v>#N/A</v>
      </c>
      <c r="F4" s="12" t="e">
        <f>Input!EV4</f>
        <v>#N/A</v>
      </c>
      <c r="G4" s="9">
        <f t="shared" si="0"/>
        <v>15.92616502349097</v>
      </c>
      <c r="H4" s="9">
        <f t="shared" si="1"/>
        <v>5.451603756088985E-3</v>
      </c>
      <c r="I4" s="9">
        <f t="shared" si="2"/>
        <v>7.4898467189381854</v>
      </c>
      <c r="J4" s="9">
        <f t="shared" si="3"/>
        <v>0.23994980805450564</v>
      </c>
      <c r="K4" s="9">
        <f t="shared" si="4"/>
        <v>34.682718787432869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5237.9694731862646</v>
      </c>
      <c r="Q4" s="32" t="s">
        <v>8</v>
      </c>
      <c r="R4" s="25">
        <v>1.5078210421115724E-2</v>
      </c>
      <c r="S4" s="34" t="s">
        <v>25</v>
      </c>
      <c r="T4" s="27">
        <v>21225.334987208622</v>
      </c>
      <c r="U4" s="34" t="s">
        <v>30</v>
      </c>
      <c r="V4" s="57">
        <v>6.8472068764994468E-4</v>
      </c>
    </row>
    <row r="5" spans="1:22" x14ac:dyDescent="0.25">
      <c r="A5" s="11">
        <v>15</v>
      </c>
      <c r="B5" s="11">
        <v>70</v>
      </c>
      <c r="C5" s="12">
        <f>Input!ES5</f>
        <v>13</v>
      </c>
      <c r="D5" s="12">
        <f>Input!ET5</f>
        <v>7</v>
      </c>
      <c r="E5" s="12" t="e">
        <f>Input!EU5</f>
        <v>#N/A</v>
      </c>
      <c r="F5" s="12" t="e">
        <f>Input!EV5</f>
        <v>#N/A</v>
      </c>
      <c r="G5" s="9">
        <f t="shared" si="0"/>
        <v>12.892093168762432</v>
      </c>
      <c r="H5" s="9">
        <f t="shared" si="1"/>
        <v>1.1643884227732874E-2</v>
      </c>
      <c r="I5" s="9">
        <f t="shared" si="2"/>
        <v>7.4898467189381854</v>
      </c>
      <c r="J5" s="9">
        <f t="shared" si="3"/>
        <v>0.23994980805450564</v>
      </c>
      <c r="K5" s="9">
        <f t="shared" si="4"/>
        <v>30.560331986094951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114.39589848566412</v>
      </c>
      <c r="Q5" s="32" t="s">
        <v>9</v>
      </c>
      <c r="R5" s="64">
        <v>5.7187862273405745</v>
      </c>
      <c r="S5" s="34" t="s">
        <v>26</v>
      </c>
      <c r="T5" s="27">
        <v>154.2364836404694</v>
      </c>
      <c r="U5" s="34" t="s">
        <v>27</v>
      </c>
      <c r="V5" s="65">
        <v>5.5573894434639763</v>
      </c>
    </row>
    <row r="6" spans="1:22" x14ac:dyDescent="0.25">
      <c r="A6" s="11">
        <v>25</v>
      </c>
      <c r="B6" s="11">
        <v>75</v>
      </c>
      <c r="C6" s="12">
        <f>Input!ES6</f>
        <v>7</v>
      </c>
      <c r="D6" s="12">
        <f>Input!ET6</f>
        <v>10</v>
      </c>
      <c r="E6" s="12" t="e">
        <f>Input!EU6</f>
        <v>#N/A</v>
      </c>
      <c r="F6" s="12" t="e">
        <f>Input!EV6</f>
        <v>#N/A</v>
      </c>
      <c r="G6" s="9">
        <f t="shared" si="0"/>
        <v>7.4088722788870705</v>
      </c>
      <c r="H6" s="9">
        <f t="shared" si="1"/>
        <v>0.16717654044230632</v>
      </c>
      <c r="I6" s="9">
        <f t="shared" si="2"/>
        <v>8.1557027707015308</v>
      </c>
      <c r="J6" s="9">
        <f t="shared" si="3"/>
        <v>3.4014322699980104</v>
      </c>
      <c r="K6" s="9">
        <f t="shared" si="4"/>
        <v>22.427130274661408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25.678739328450906</v>
      </c>
      <c r="S6" s="34" t="s">
        <v>113</v>
      </c>
      <c r="T6" s="24">
        <v>3</v>
      </c>
      <c r="U6" s="34" t="s">
        <v>28</v>
      </c>
      <c r="V6" s="57">
        <v>52.144723471525126</v>
      </c>
    </row>
    <row r="7" spans="1:22" x14ac:dyDescent="0.25">
      <c r="A7" s="11">
        <v>10</v>
      </c>
      <c r="B7" s="11">
        <v>105</v>
      </c>
      <c r="C7" s="12">
        <f>Input!ES7</f>
        <v>12</v>
      </c>
      <c r="D7" s="12">
        <f>Input!ET7</f>
        <v>15</v>
      </c>
      <c r="E7" s="12">
        <f>Input!EU7</f>
        <v>28</v>
      </c>
      <c r="F7" s="12">
        <f>Input!EV7</f>
        <v>15</v>
      </c>
      <c r="G7" s="9">
        <f t="shared" si="0"/>
        <v>12.531833565887123</v>
      </c>
      <c r="H7" s="9">
        <f t="shared" si="1"/>
        <v>0.28284694180421249</v>
      </c>
      <c r="I7" s="9">
        <f t="shared" si="2"/>
        <v>15.932482690548312</v>
      </c>
      <c r="J7" s="9">
        <f t="shared" si="3"/>
        <v>0.86952396817221922</v>
      </c>
      <c r="K7" s="9">
        <f t="shared" si="4"/>
        <v>28.041021533072765</v>
      </c>
      <c r="L7" s="9">
        <f t="shared" si="5"/>
        <v>1.6827661756399722E-3</v>
      </c>
      <c r="M7" s="9">
        <f t="shared" si="6"/>
        <v>15.252052426314737</v>
      </c>
      <c r="N7" s="7">
        <f t="shared" si="7"/>
        <v>6.3530425611146038E-2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5.9867095538500559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-19.800368287058742</v>
      </c>
    </row>
    <row r="8" spans="1:22" x14ac:dyDescent="0.25">
      <c r="A8" s="11">
        <v>15</v>
      </c>
      <c r="B8" s="11">
        <v>105</v>
      </c>
      <c r="C8" s="12">
        <f>Input!ES8</f>
        <v>9</v>
      </c>
      <c r="D8" s="12">
        <f>Input!ET8</f>
        <v>15</v>
      </c>
      <c r="E8" s="12">
        <f>Input!EU8</f>
        <v>24</v>
      </c>
      <c r="F8" s="12">
        <f>Input!EV8</f>
        <v>15</v>
      </c>
      <c r="G8" s="9">
        <f t="shared" si="0"/>
        <v>9.4977617111585815</v>
      </c>
      <c r="H8" s="9">
        <f t="shared" si="1"/>
        <v>0.24776672109551909</v>
      </c>
      <c r="I8" s="9">
        <f t="shared" si="2"/>
        <v>15.932482690548312</v>
      </c>
      <c r="J8" s="9">
        <f t="shared" si="3"/>
        <v>0.86952396817221922</v>
      </c>
      <c r="K8" s="9">
        <f t="shared" si="4"/>
        <v>23.918634731734834</v>
      </c>
      <c r="L8" s="9">
        <f t="shared" si="5"/>
        <v>6.6203068798625E-3</v>
      </c>
      <c r="M8" s="9">
        <f t="shared" si="6"/>
        <v>15.252052426314737</v>
      </c>
      <c r="N8" s="7">
        <f t="shared" si="7"/>
        <v>6.3530425611146038E-2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Input!ES9</f>
        <v>7</v>
      </c>
      <c r="D9" s="12">
        <f>Input!ET9</f>
        <v>15</v>
      </c>
      <c r="E9" s="12">
        <f>Input!EU9</f>
        <v>20</v>
      </c>
      <c r="F9" s="12">
        <f>Input!EV9</f>
        <v>15</v>
      </c>
      <c r="G9" s="9">
        <f t="shared" si="0"/>
        <v>6.8985046481145744</v>
      </c>
      <c r="H9" s="9">
        <f t="shared" si="1"/>
        <v>1.0301306454346361E-2</v>
      </c>
      <c r="I9" s="9">
        <f t="shared" si="2"/>
        <v>15.932482690548312</v>
      </c>
      <c r="J9" s="9">
        <f t="shared" si="3"/>
        <v>0.86952396817221922</v>
      </c>
      <c r="K9" s="9">
        <f t="shared" si="4"/>
        <v>20.255926296396659</v>
      </c>
      <c r="L9" s="9">
        <f t="shared" si="5"/>
        <v>6.5498269187310484E-2</v>
      </c>
      <c r="M9" s="9">
        <f t="shared" si="6"/>
        <v>15.252052426314737</v>
      </c>
      <c r="N9" s="7">
        <f t="shared" si="7"/>
        <v>6.3530425611146038E-2</v>
      </c>
      <c r="O9" s="32" t="s">
        <v>11</v>
      </c>
      <c r="P9" s="10">
        <f>AVERAGEIF(wrnGrasNat,"&lt;&gt;#N/A")</f>
        <v>6.4285714285714288</v>
      </c>
      <c r="Q9" s="32"/>
      <c r="R9" s="10">
        <f>AVERAGEIF(wrnGrasDroog,"&lt;&gt;#N/A")</f>
        <v>18.428571428571427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Input!ES10</f>
        <v>3</v>
      </c>
      <c r="D10" s="12">
        <f>Input!ET10</f>
        <v>17</v>
      </c>
      <c r="E10" s="12">
        <f>Input!EU10</f>
        <v>14</v>
      </c>
      <c r="F10" s="12">
        <f>Input!EV10</f>
        <v>17</v>
      </c>
      <c r="G10" s="9">
        <f t="shared" si="0"/>
        <v>2.394557916824521</v>
      </c>
      <c r="H10" s="9">
        <f t="shared" si="1"/>
        <v>0.36656011607986361</v>
      </c>
      <c r="I10" s="9">
        <f t="shared" si="2"/>
        <v>17.593867673553564</v>
      </c>
      <c r="J10" s="9">
        <f t="shared" si="3"/>
        <v>0.35267881369192294</v>
      </c>
      <c r="K10" s="9">
        <f t="shared" si="4"/>
        <v>13.39149825623177</v>
      </c>
      <c r="L10" s="9">
        <f t="shared" si="5"/>
        <v>0.37027437216897618</v>
      </c>
      <c r="M10" s="9">
        <f t="shared" si="6"/>
        <v>18.080815767391758</v>
      </c>
      <c r="N10" s="7">
        <f t="shared" si="7"/>
        <v>1.1681627230426357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Input!ES11</f>
        <v>0</v>
      </c>
      <c r="D11" s="12">
        <f>Input!ET11</f>
        <v>21</v>
      </c>
      <c r="E11" s="12">
        <f>Input!EU11</f>
        <v>4</v>
      </c>
      <c r="F11" s="12">
        <f>Input!EV11</f>
        <v>20</v>
      </c>
      <c r="G11" s="9">
        <f t="shared" si="0"/>
        <v>0</v>
      </c>
      <c r="H11" s="9">
        <f t="shared" si="1"/>
        <v>0</v>
      </c>
      <c r="I11" s="9">
        <f t="shared" si="2"/>
        <v>17.593867673553564</v>
      </c>
      <c r="J11" s="9">
        <f t="shared" si="3"/>
        <v>11.601737425263408</v>
      </c>
      <c r="K11" s="9">
        <f t="shared" si="4"/>
        <v>4.3649008022434543</v>
      </c>
      <c r="L11" s="9">
        <f t="shared" si="5"/>
        <v>0.13315259547791658</v>
      </c>
      <c r="M11" s="9">
        <f t="shared" si="6"/>
        <v>18.080815767391758</v>
      </c>
      <c r="N11" s="7">
        <f t="shared" si="7"/>
        <v>3.683268118692085</v>
      </c>
      <c r="O11" s="32" t="s">
        <v>14</v>
      </c>
      <c r="P11" s="10">
        <f>SUMIF(SQRgrasNat,"&lt;&gt;#N/A")</f>
        <v>1.3662329236065351</v>
      </c>
      <c r="Q11" s="32"/>
      <c r="R11" s="10">
        <f>SUMIF(SQRgraDrg,"&lt;&gt;#N/A")</f>
        <v>19.957794278898533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Input!ES12</f>
        <v>3</v>
      </c>
      <c r="D12" s="12">
        <f>Input!ET12</f>
        <v>25</v>
      </c>
      <c r="E12" s="12">
        <f>Input!EU12</f>
        <v>13</v>
      </c>
      <c r="F12" s="12">
        <f>Input!EV12</f>
        <v>27</v>
      </c>
      <c r="G12" s="9">
        <f t="shared" si="0"/>
        <v>2.8804330213997709</v>
      </c>
      <c r="H12" s="9">
        <f t="shared" si="1"/>
        <v>1.4296262371587652E-2</v>
      </c>
      <c r="I12" s="9">
        <f t="shared" si="2"/>
        <v>25.660884684625117</v>
      </c>
      <c r="J12" s="9">
        <f t="shared" si="3"/>
        <v>0.43676856637204015</v>
      </c>
      <c r="K12" s="9">
        <f t="shared" si="4"/>
        <v>13.139536059096052</v>
      </c>
      <c r="L12" s="9">
        <f t="shared" si="5"/>
        <v>1.9470311788056961E-2</v>
      </c>
      <c r="M12" s="9">
        <f t="shared" si="6"/>
        <v>27.665625163892447</v>
      </c>
      <c r="N12" s="7">
        <f t="shared" si="7"/>
        <v>0.44305685880684642</v>
      </c>
      <c r="O12" s="32" t="s">
        <v>13</v>
      </c>
      <c r="P12" s="10">
        <f>SQRT(P11/P10)</f>
        <v>0.35242445013809637</v>
      </c>
      <c r="Q12" s="32" t="s">
        <v>126</v>
      </c>
      <c r="R12" s="10">
        <f>SQRT(R11/R10)</f>
        <v>1.3469762189605727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Input!ES13</f>
        <v>0</v>
      </c>
      <c r="D13" s="12">
        <f>Input!ET13</f>
        <v>27</v>
      </c>
      <c r="E13" s="12">
        <f>Input!EU13</f>
        <v>7</v>
      </c>
      <c r="F13" s="12">
        <f>Input!EV13</f>
        <v>29</v>
      </c>
      <c r="G13" s="9">
        <f t="shared" si="0"/>
        <v>0</v>
      </c>
      <c r="H13" s="9">
        <f t="shared" si="1"/>
        <v>0</v>
      </c>
      <c r="I13" s="9">
        <f t="shared" si="2"/>
        <v>27.28466549153498</v>
      </c>
      <c r="J13" s="9">
        <f t="shared" si="3"/>
        <v>8.1034442070851892E-2</v>
      </c>
      <c r="K13" s="9">
        <f t="shared" si="4"/>
        <v>6.8042352941397297</v>
      </c>
      <c r="L13" s="9">
        <f t="shared" si="5"/>
        <v>3.8323820060558143E-2</v>
      </c>
      <c r="M13" s="9">
        <f t="shared" si="6"/>
        <v>29.061884837051249</v>
      </c>
      <c r="N13" s="7">
        <f t="shared" si="7"/>
        <v>3.8297330568596174E-3</v>
      </c>
      <c r="O13" s="32" t="s">
        <v>15</v>
      </c>
      <c r="P13" s="13">
        <f t="array" ref="P13">1-P11/(SUMIF(wrnGrasNat,"&lt;&gt;#N/A")-P9)^2</f>
        <v>0.99980438187374765</v>
      </c>
      <c r="Q13" s="32"/>
      <c r="R13" s="13">
        <f t="array" ref="R13">1-R11/(SUMIF(wrnGrasDroog,"&lt;&gt;#N/A")-R9)^2</f>
        <v>0.99965226973100729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Input!ES14</f>
        <v>0</v>
      </c>
      <c r="D14" s="12">
        <f>Input!ET14</f>
        <v>30</v>
      </c>
      <c r="E14" s="12">
        <f>Input!EU14</f>
        <v>0</v>
      </c>
      <c r="F14" s="12">
        <f>Input!EV14</f>
        <v>31</v>
      </c>
      <c r="G14" s="9">
        <f t="shared" si="0"/>
        <v>0</v>
      </c>
      <c r="H14" s="9">
        <f t="shared" si="1"/>
        <v>0</v>
      </c>
      <c r="I14" s="9">
        <f t="shared" si="2"/>
        <v>29.319633665281764</v>
      </c>
      <c r="J14" s="9">
        <f t="shared" si="3"/>
        <v>0.4628983494179274</v>
      </c>
      <c r="K14" s="9">
        <f t="shared" si="4"/>
        <v>0</v>
      </c>
      <c r="L14" s="9">
        <f t="shared" si="5"/>
        <v>0</v>
      </c>
      <c r="M14" s="9">
        <f t="shared" si="6"/>
        <v>30.653773533252949</v>
      </c>
      <c r="N14" s="7">
        <f t="shared" si="7"/>
        <v>0.11987276627614707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Input!ES15</f>
        <v>0</v>
      </c>
      <c r="D15" s="12">
        <f>Input!ET15</f>
        <v>31</v>
      </c>
      <c r="E15" s="12">
        <f>Input!EU15</f>
        <v>0</v>
      </c>
      <c r="F15" s="12">
        <f>Input!EV15</f>
        <v>32</v>
      </c>
      <c r="G15" s="9">
        <f t="shared" si="0"/>
        <v>0</v>
      </c>
      <c r="H15" s="9">
        <f t="shared" si="1"/>
        <v>0</v>
      </c>
      <c r="I15" s="9">
        <f t="shared" si="2"/>
        <v>30.685226997832764</v>
      </c>
      <c r="J15" s="9">
        <f t="shared" si="3"/>
        <v>9.9082042893374703E-2</v>
      </c>
      <c r="K15" s="9">
        <f t="shared" si="4"/>
        <v>0</v>
      </c>
      <c r="L15" s="9">
        <f t="shared" si="5"/>
        <v>0</v>
      </c>
      <c r="M15" s="9">
        <f t="shared" si="6"/>
        <v>31.645730701642403</v>
      </c>
      <c r="N15" s="7">
        <f t="shared" si="7"/>
        <v>0.12550673575878393</v>
      </c>
      <c r="O15" s="32" t="s">
        <v>16</v>
      </c>
      <c r="P15" s="10">
        <f>P14*P12</f>
        <v>0.77568098480740566</v>
      </c>
      <c r="Q15" s="32"/>
      <c r="R15" s="10">
        <f>R14*R12</f>
        <v>2.9646746689285659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Input!ES16</f>
        <v>0</v>
      </c>
      <c r="D16" s="12">
        <f>Input!ET16</f>
        <v>31</v>
      </c>
      <c r="E16" s="12">
        <f>Input!EU16</f>
        <v>0</v>
      </c>
      <c r="F16" s="12">
        <f>Input!EV16</f>
        <v>32</v>
      </c>
      <c r="G16" s="9">
        <f t="shared" si="0"/>
        <v>0</v>
      </c>
      <c r="H16" s="9">
        <f t="shared" si="1"/>
        <v>0</v>
      </c>
      <c r="I16" s="9">
        <f t="shared" si="2"/>
        <v>31.440160244128002</v>
      </c>
      <c r="J16" s="9">
        <f t="shared" si="3"/>
        <v>0.19374104051082225</v>
      </c>
      <c r="K16" s="9">
        <f t="shared" si="4"/>
        <v>0</v>
      </c>
      <c r="L16" s="9">
        <f t="shared" si="5"/>
        <v>0</v>
      </c>
      <c r="M16" s="9">
        <f t="shared" si="6"/>
        <v>32.180106423024867</v>
      </c>
      <c r="N16" s="7">
        <f t="shared" si="7"/>
        <v>3.2438323614812345E-2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66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Input!EW2</f>
        <v>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 t="e">
        <f>Input!EW3</f>
        <v>#N/A</v>
      </c>
      <c r="D3" s="12" t="e">
        <f>Input!EX3</f>
        <v>#N/A</v>
      </c>
      <c r="E3" s="12" t="e">
        <f>Input!EY3</f>
        <v>#N/A</v>
      </c>
      <c r="F3" s="12" t="e">
        <f>Input!EZ3</f>
        <v>#N/A</v>
      </c>
      <c r="G3" s="9" t="e">
        <f t="shared" ref="G3:G16" si="0">MIN(MAX(MinGrasNT,AgrasNT+BgrasNT*10000*((A3+CgrasNT)^-DgrasNT+(B3+CgrasNT)^-DgrasNT)),40)</f>
        <v>#N/A</v>
      </c>
      <c r="H3" s="9" t="e">
        <f t="shared" ref="H3:H16" si="1">(G3-C3)^2</f>
        <v>#N/A</v>
      </c>
      <c r="I3" s="9" t="e">
        <f t="shared" ref="I3:I16" si="2">MAX(MIN(MinGras+Agras*(1-(1/(1+(Bgras*(B3-Cgras))^Dgras))),40),0)</f>
        <v>#N/A</v>
      </c>
      <c r="J3" s="9" t="e">
        <f t="shared" ref="J3:J16" si="3">(I3-D3)^2</f>
        <v>#N/A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 t="e">
        <v>#N/A</v>
      </c>
      <c r="Q3" s="32" t="s">
        <v>7</v>
      </c>
      <c r="R3" s="25" t="e">
        <v>#N/A</v>
      </c>
      <c r="S3" s="34" t="s">
        <v>24</v>
      </c>
      <c r="T3" s="27" t="e">
        <v>#N/A</v>
      </c>
      <c r="U3" s="34" t="s">
        <v>29</v>
      </c>
      <c r="V3" s="57" t="e">
        <v>#N/A</v>
      </c>
    </row>
    <row r="4" spans="1:22" x14ac:dyDescent="0.25">
      <c r="A4" s="11">
        <v>10</v>
      </c>
      <c r="B4" s="11">
        <v>70</v>
      </c>
      <c r="C4" s="12" t="e">
        <f>Input!EW4</f>
        <v>#N/A</v>
      </c>
      <c r="D4" s="12" t="e">
        <f>Input!EX4</f>
        <v>#N/A</v>
      </c>
      <c r="E4" s="12" t="e">
        <f>Input!EY4</f>
        <v>#N/A</v>
      </c>
      <c r="F4" s="12" t="e">
        <f>Input!EZ4</f>
        <v>#N/A</v>
      </c>
      <c r="G4" s="9" t="e">
        <f t="shared" si="0"/>
        <v>#N/A</v>
      </c>
      <c r="H4" s="9" t="e">
        <f t="shared" si="1"/>
        <v>#N/A</v>
      </c>
      <c r="I4" s="9" t="e">
        <f t="shared" si="2"/>
        <v>#N/A</v>
      </c>
      <c r="J4" s="9" t="e">
        <f t="shared" si="3"/>
        <v>#N/A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 t="e">
        <v>#N/A</v>
      </c>
      <c r="Q4" s="32" t="s">
        <v>8</v>
      </c>
      <c r="R4" s="25" t="e">
        <v>#N/A</v>
      </c>
      <c r="S4" s="34" t="s">
        <v>25</v>
      </c>
      <c r="T4" s="27" t="e">
        <v>#N/A</v>
      </c>
      <c r="U4" s="34" t="s">
        <v>30</v>
      </c>
      <c r="V4" s="57" t="e">
        <v>#N/A</v>
      </c>
    </row>
    <row r="5" spans="1:22" x14ac:dyDescent="0.25">
      <c r="A5" s="11">
        <v>15</v>
      </c>
      <c r="B5" s="11">
        <v>70</v>
      </c>
      <c r="C5" s="12" t="e">
        <f>Input!EW5</f>
        <v>#N/A</v>
      </c>
      <c r="D5" s="12" t="e">
        <f>Input!EX5</f>
        <v>#N/A</v>
      </c>
      <c r="E5" s="12" t="e">
        <f>Input!EY5</f>
        <v>#N/A</v>
      </c>
      <c r="F5" s="12" t="e">
        <f>Input!EZ5</f>
        <v>#N/A</v>
      </c>
      <c r="G5" s="9" t="e">
        <f t="shared" si="0"/>
        <v>#N/A</v>
      </c>
      <c r="H5" s="9" t="e">
        <f t="shared" si="1"/>
        <v>#N/A</v>
      </c>
      <c r="I5" s="9" t="e">
        <f t="shared" si="2"/>
        <v>#N/A</v>
      </c>
      <c r="J5" s="9" t="e">
        <f t="shared" si="3"/>
        <v>#N/A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 t="e">
        <v>#N/A</v>
      </c>
      <c r="Q5" s="32" t="s">
        <v>9</v>
      </c>
      <c r="R5" s="64" t="e">
        <v>#N/A</v>
      </c>
      <c r="S5" s="34" t="s">
        <v>26</v>
      </c>
      <c r="T5" s="27" t="e">
        <v>#N/A</v>
      </c>
      <c r="U5" s="34" t="s">
        <v>27</v>
      </c>
      <c r="V5" s="65" t="e">
        <v>#N/A</v>
      </c>
    </row>
    <row r="6" spans="1:22" x14ac:dyDescent="0.25">
      <c r="A6" s="11">
        <v>25</v>
      </c>
      <c r="B6" s="11">
        <v>75</v>
      </c>
      <c r="C6" s="12" t="e">
        <f>Input!EW6</f>
        <v>#N/A</v>
      </c>
      <c r="D6" s="12" t="e">
        <f>Input!EX6</f>
        <v>#N/A</v>
      </c>
      <c r="E6" s="12" t="e">
        <f>Input!EY6</f>
        <v>#N/A</v>
      </c>
      <c r="F6" s="12" t="e">
        <f>Input!EZ6</f>
        <v>#N/A</v>
      </c>
      <c r="G6" s="9" t="e">
        <f t="shared" si="0"/>
        <v>#N/A</v>
      </c>
      <c r="H6" s="9" t="e">
        <f t="shared" si="1"/>
        <v>#N/A</v>
      </c>
      <c r="I6" s="9" t="e">
        <f t="shared" si="2"/>
        <v>#N/A</v>
      </c>
      <c r="J6" s="9" t="e">
        <f t="shared" si="3"/>
        <v>#N/A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4" t="e">
        <v>#N/A</v>
      </c>
      <c r="Q6" s="32" t="s">
        <v>6</v>
      </c>
      <c r="R6" s="25" t="e">
        <v>#N/A</v>
      </c>
      <c r="S6" s="34" t="s">
        <v>113</v>
      </c>
      <c r="T6" s="17" t="e">
        <v>#N/A</v>
      </c>
      <c r="U6" s="34" t="s">
        <v>28</v>
      </c>
      <c r="V6" s="57" t="e">
        <v>#N/A</v>
      </c>
    </row>
    <row r="7" spans="1:22" x14ac:dyDescent="0.25">
      <c r="A7" s="11">
        <v>10</v>
      </c>
      <c r="B7" s="11">
        <v>105</v>
      </c>
      <c r="C7" s="12" t="e">
        <f>Input!EW7</f>
        <v>#N/A</v>
      </c>
      <c r="D7" s="12" t="e">
        <f>Input!EX7</f>
        <v>#N/A</v>
      </c>
      <c r="E7" s="12" t="e">
        <f>Input!EY7</f>
        <v>#N/A</v>
      </c>
      <c r="F7" s="12" t="e">
        <f>Input!EZ7</f>
        <v>#N/A</v>
      </c>
      <c r="G7" s="9" t="e">
        <f t="shared" si="0"/>
        <v>#N/A</v>
      </c>
      <c r="H7" s="9" t="e">
        <f t="shared" si="1"/>
        <v>#N/A</v>
      </c>
      <c r="I7" s="9" t="e">
        <f t="shared" si="2"/>
        <v>#N/A</v>
      </c>
      <c r="J7" s="9" t="e">
        <f t="shared" si="3"/>
        <v>#N/A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 t="e">
        <v>#N/A</v>
      </c>
      <c r="Q7" s="32" t="s">
        <v>122</v>
      </c>
      <c r="R7" s="25" t="e">
        <v>#N/A</v>
      </c>
      <c r="S7" s="34" t="s">
        <v>115</v>
      </c>
      <c r="T7" s="17" t="e">
        <v>#N/A</v>
      </c>
      <c r="U7" s="34" t="s">
        <v>123</v>
      </c>
      <c r="V7" s="57" t="e">
        <v>#N/A</v>
      </c>
    </row>
    <row r="8" spans="1:22" x14ac:dyDescent="0.25">
      <c r="A8" s="11">
        <v>15</v>
      </c>
      <c r="B8" s="11">
        <v>105</v>
      </c>
      <c r="C8" s="12" t="e">
        <f>Input!EW8</f>
        <v>#N/A</v>
      </c>
      <c r="D8" s="12" t="e">
        <f>Input!EX8</f>
        <v>#N/A</v>
      </c>
      <c r="E8" s="12" t="e">
        <f>Input!EY8</f>
        <v>#N/A</v>
      </c>
      <c r="F8" s="12" t="e">
        <f>Input!EZ8</f>
        <v>#N/A</v>
      </c>
      <c r="G8" s="9" t="e">
        <f t="shared" si="0"/>
        <v>#N/A</v>
      </c>
      <c r="H8" s="9" t="e">
        <f t="shared" si="1"/>
        <v>#N/A</v>
      </c>
      <c r="I8" s="9" t="e">
        <f t="shared" si="2"/>
        <v>#N/A</v>
      </c>
      <c r="J8" s="9" t="e">
        <f t="shared" si="3"/>
        <v>#N/A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 t="e">
        <f>Input!EW9</f>
        <v>#N/A</v>
      </c>
      <c r="D9" s="12" t="e">
        <f>Input!EX9</f>
        <v>#N/A</v>
      </c>
      <c r="E9" s="12" t="e">
        <f>Input!EY9</f>
        <v>#N/A</v>
      </c>
      <c r="F9" s="12" t="e">
        <f>Input!EZ9</f>
        <v>#N/A</v>
      </c>
      <c r="G9" s="9" t="e">
        <f t="shared" si="0"/>
        <v>#N/A</v>
      </c>
      <c r="H9" s="9" t="e">
        <f t="shared" si="1"/>
        <v>#N/A</v>
      </c>
      <c r="I9" s="9" t="e">
        <f t="shared" si="2"/>
        <v>#N/A</v>
      </c>
      <c r="J9" s="9" t="e">
        <f t="shared" si="3"/>
        <v>#N/A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 t="e">
        <f>AVERAGEIF(wrnGrasNat,"&lt;&gt;#N/A")</f>
        <v>#N/A</v>
      </c>
      <c r="Q9" s="32"/>
      <c r="R9" s="10" t="e">
        <f>AVERAGEIF(wrnGrasDroog,"&lt;&gt;#N/A")</f>
        <v>#N/A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 t="e">
        <f>Input!EW10</f>
        <v>#N/A</v>
      </c>
      <c r="D10" s="12" t="e">
        <f>Input!EX10</f>
        <v>#N/A</v>
      </c>
      <c r="E10" s="12" t="e">
        <f>Input!EY10</f>
        <v>#N/A</v>
      </c>
      <c r="F10" s="12" t="e">
        <f>Input!EZ10</f>
        <v>#N/A</v>
      </c>
      <c r="G10" s="9" t="e">
        <f t="shared" si="0"/>
        <v>#N/A</v>
      </c>
      <c r="H10" s="9" t="e">
        <f t="shared" si="1"/>
        <v>#N/A</v>
      </c>
      <c r="I10" s="9" t="e">
        <f t="shared" si="2"/>
        <v>#N/A</v>
      </c>
      <c r="J10" s="9" t="e">
        <f t="shared" si="3"/>
        <v>#N/A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0</v>
      </c>
      <c r="Q10" s="32"/>
      <c r="R10" s="10">
        <f>COUNT(wrnGrasDroog)-COUNT(prmGrasDroog)</f>
        <v>0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 t="e">
        <f>Input!EW11</f>
        <v>#N/A</v>
      </c>
      <c r="D11" s="12" t="e">
        <f>Input!EX11</f>
        <v>#N/A</v>
      </c>
      <c r="E11" s="12" t="e">
        <f>Input!EY11</f>
        <v>#N/A</v>
      </c>
      <c r="F11" s="12" t="e">
        <f>Input!EZ11</f>
        <v>#N/A</v>
      </c>
      <c r="G11" s="9" t="e">
        <f t="shared" si="0"/>
        <v>#N/A</v>
      </c>
      <c r="H11" s="9" t="e">
        <f t="shared" si="1"/>
        <v>#N/A</v>
      </c>
      <c r="I11" s="9" t="e">
        <f t="shared" si="2"/>
        <v>#N/A</v>
      </c>
      <c r="J11" s="9" t="e">
        <f t="shared" si="3"/>
        <v>#N/A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 t="e">
        <f>SUMIF(SQRgrasNat,"&lt;&gt;#N/A")</f>
        <v>#N/A</v>
      </c>
      <c r="Q11" s="32"/>
      <c r="R11" s="10" t="e">
        <f>SUMIF(SQRgraDrg,"&lt;&gt;#N/A")</f>
        <v>#N/A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 t="e">
        <f>Input!EW12</f>
        <v>#N/A</v>
      </c>
      <c r="D12" s="12" t="e">
        <f>Input!EX12</f>
        <v>#N/A</v>
      </c>
      <c r="E12" s="12" t="e">
        <f>Input!EY12</f>
        <v>#N/A</v>
      </c>
      <c r="F12" s="12" t="e">
        <f>Input!EZ12</f>
        <v>#N/A</v>
      </c>
      <c r="G12" s="9" t="e">
        <f t="shared" si="0"/>
        <v>#N/A</v>
      </c>
      <c r="H12" s="9" t="e">
        <f t="shared" si="1"/>
        <v>#N/A</v>
      </c>
      <c r="I12" s="9" t="e">
        <f t="shared" si="2"/>
        <v>#N/A</v>
      </c>
      <c r="J12" s="9" t="e">
        <f t="shared" si="3"/>
        <v>#N/A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 t="e">
        <f>SQRT(P11/P10)</f>
        <v>#N/A</v>
      </c>
      <c r="Q12" s="32" t="s">
        <v>126</v>
      </c>
      <c r="R12" s="10" t="e">
        <f>SQRT(R11/R10)</f>
        <v>#N/A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 t="e">
        <f>Input!EW13</f>
        <v>#N/A</v>
      </c>
      <c r="D13" s="12" t="e">
        <f>Input!EX13</f>
        <v>#N/A</v>
      </c>
      <c r="E13" s="12" t="e">
        <f>Input!EY13</f>
        <v>#N/A</v>
      </c>
      <c r="F13" s="12" t="e">
        <f>Input!EZ13</f>
        <v>#N/A</v>
      </c>
      <c r="G13" s="9" t="e">
        <f t="shared" si="0"/>
        <v>#N/A</v>
      </c>
      <c r="H13" s="9" t="e">
        <f t="shared" si="1"/>
        <v>#N/A</v>
      </c>
      <c r="I13" s="9" t="e">
        <f t="shared" si="2"/>
        <v>#N/A</v>
      </c>
      <c r="J13" s="9" t="e">
        <f t="shared" si="3"/>
        <v>#N/A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 t="e">
        <f t="array" ref="P13">1-P11/(SUMIF(wrnGrasNat,"&lt;&gt;#N/A")-P9)^2</f>
        <v>#N/A</v>
      </c>
      <c r="Q13" s="32"/>
      <c r="R13" s="13" t="e">
        <f t="array" ref="R13">1-R11/(SUMIF(wrnGrasDroog,"&lt;&gt;#N/A")-R9)^2</f>
        <v>#N/A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 t="e">
        <f>Input!EW14</f>
        <v>#N/A</v>
      </c>
      <c r="D14" s="12" t="e">
        <f>Input!EX14</f>
        <v>#N/A</v>
      </c>
      <c r="E14" s="12" t="e">
        <f>Input!EY14</f>
        <v>#N/A</v>
      </c>
      <c r="F14" s="12" t="e">
        <f>Input!EZ14</f>
        <v>#N/A</v>
      </c>
      <c r="G14" s="9" t="e">
        <f t="shared" si="0"/>
        <v>#N/A</v>
      </c>
      <c r="H14" s="9" t="e">
        <f t="shared" si="1"/>
        <v>#N/A</v>
      </c>
      <c r="I14" s="9" t="e">
        <f t="shared" si="2"/>
        <v>#N/A</v>
      </c>
      <c r="J14" s="9" t="e">
        <f t="shared" si="3"/>
        <v>#N/A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 t="e">
        <f>TINV(0.05,P10)</f>
        <v>#NUM!</v>
      </c>
      <c r="Q14" s="32"/>
      <c r="R14" s="10" t="e">
        <f>TINV(0.05,R10)</f>
        <v>#NUM!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12" t="e">
        <f>Input!EW15</f>
        <v>#N/A</v>
      </c>
      <c r="D15" s="12" t="e">
        <f>Input!EX15</f>
        <v>#N/A</v>
      </c>
      <c r="E15" s="12" t="e">
        <f>Input!EY15</f>
        <v>#N/A</v>
      </c>
      <c r="F15" s="12" t="e">
        <f>Input!EZ15</f>
        <v>#N/A</v>
      </c>
      <c r="G15" s="9" t="e">
        <f t="shared" si="0"/>
        <v>#N/A</v>
      </c>
      <c r="H15" s="9" t="e">
        <f t="shared" si="1"/>
        <v>#N/A</v>
      </c>
      <c r="I15" s="9" t="e">
        <f t="shared" si="2"/>
        <v>#N/A</v>
      </c>
      <c r="J15" s="9" t="e">
        <f t="shared" si="3"/>
        <v>#N/A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 t="e">
        <f>P14*P12</f>
        <v>#NUM!</v>
      </c>
      <c r="Q15" s="32"/>
      <c r="R15" s="10" t="e">
        <f>R14*R12</f>
        <v>#NUM!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12" t="e">
        <f>Input!EW16</f>
        <v>#N/A</v>
      </c>
      <c r="D16" s="12" t="e">
        <f>Input!EX16</f>
        <v>#N/A</v>
      </c>
      <c r="E16" s="12" t="e">
        <f>Input!EY16</f>
        <v>#N/A</v>
      </c>
      <c r="F16" s="12" t="e">
        <f>Input!EZ16</f>
        <v>#N/A</v>
      </c>
      <c r="G16" s="9" t="e">
        <f t="shared" si="0"/>
        <v>#N/A</v>
      </c>
      <c r="H16" s="9" t="e">
        <f t="shared" si="1"/>
        <v>#N/A</v>
      </c>
      <c r="I16" s="9" t="e">
        <f t="shared" si="2"/>
        <v>#N/A</v>
      </c>
      <c r="J16" s="9" t="e">
        <f t="shared" si="3"/>
        <v>#N/A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Input!FA2</f>
        <v>tZ1a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Input!FA3</f>
        <v>22</v>
      </c>
      <c r="D3" s="12">
        <f>Input!FB3</f>
        <v>2</v>
      </c>
      <c r="E3" s="12" t="e">
        <f>Input!FC3</f>
        <v>#N/A</v>
      </c>
      <c r="F3" s="12" t="e">
        <f>Input!FD3</f>
        <v>#N/A</v>
      </c>
      <c r="G3" s="9">
        <f t="shared" ref="G3:G16" si="0">MIN(MAX(MinGrasNT,AgrasNT+BgrasNT*10000*((A3+CgrasNT)^-DgrasNT+(B3+CgrasNT)^-DgrasNT)),40)</f>
        <v>21.209367371115921</v>
      </c>
      <c r="H3" s="9">
        <f t="shared" ref="H3:H16" si="1">(G3-C3)^2</f>
        <v>0.62509995385615058</v>
      </c>
      <c r="I3" s="9">
        <f t="shared" ref="I3:I16" si="2">MAX(MIN(MinGras+Agras*(1-(1/(1+(Bgras*(B3-Cgras))^Dgras))),40),0)</f>
        <v>2.0337451484569922</v>
      </c>
      <c r="J3" s="9">
        <f t="shared" ref="J3:J16" si="3">(I3-D3)^2</f>
        <v>1.1387350443844409E-3</v>
      </c>
      <c r="K3" s="9">
        <f t="shared" ref="K3:K16" si="4">MIN(MAX(MinBouwNT,AbouwNT+BbouwNT*10000*((A3+CbouwNT)^-DbouwNT+(B3+CbouwNT)^-DbouwNT)),45)</f>
        <v>41.128517239546809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3.1318126122872805</v>
      </c>
      <c r="N3" s="7" t="e">
        <f t="shared" ref="N3:N16" si="7">(M3-F3)^2</f>
        <v>#N/A</v>
      </c>
      <c r="O3" s="32" t="s">
        <v>19</v>
      </c>
      <c r="P3" s="25">
        <v>-22.520883984247082</v>
      </c>
      <c r="Q3" s="32" t="s">
        <v>7</v>
      </c>
      <c r="R3" s="26">
        <v>6.3859846002787476E-3</v>
      </c>
      <c r="S3" s="34" t="s">
        <v>24</v>
      </c>
      <c r="T3" s="27">
        <v>-35.257209754946857</v>
      </c>
      <c r="U3" s="34" t="s">
        <v>29</v>
      </c>
      <c r="V3" s="56">
        <v>6.1050541079996027E-3</v>
      </c>
    </row>
    <row r="4" spans="1:22" x14ac:dyDescent="0.25">
      <c r="A4" s="11">
        <v>10</v>
      </c>
      <c r="B4" s="11">
        <v>70</v>
      </c>
      <c r="C4" s="12">
        <f>Input!FA4</f>
        <v>17</v>
      </c>
      <c r="D4" s="12">
        <f>Input!FB4</f>
        <v>2</v>
      </c>
      <c r="E4" s="12" t="e">
        <f>Input!FC4</f>
        <v>#N/A</v>
      </c>
      <c r="F4" s="12" t="e">
        <f>Input!FD4</f>
        <v>#N/A</v>
      </c>
      <c r="G4" s="9">
        <f t="shared" si="0"/>
        <v>17.338153795748038</v>
      </c>
      <c r="H4" s="9">
        <f t="shared" si="1"/>
        <v>0.11434798957880599</v>
      </c>
      <c r="I4" s="9">
        <f t="shared" si="2"/>
        <v>2.0337451484569922</v>
      </c>
      <c r="J4" s="9">
        <f t="shared" si="3"/>
        <v>1.1387350443844409E-3</v>
      </c>
      <c r="K4" s="9">
        <f t="shared" si="4"/>
        <v>36.265481994517529</v>
      </c>
      <c r="L4" s="9" t="e">
        <f t="shared" si="5"/>
        <v>#N/A</v>
      </c>
      <c r="M4" s="9">
        <f t="shared" si="6"/>
        <v>3.1318126122872805</v>
      </c>
      <c r="N4" s="7" t="e">
        <f t="shared" si="7"/>
        <v>#N/A</v>
      </c>
      <c r="O4" s="32" t="s">
        <v>20</v>
      </c>
      <c r="P4" s="25">
        <v>6270.0212500129901</v>
      </c>
      <c r="Q4" s="32" t="s">
        <v>8</v>
      </c>
      <c r="R4" s="25">
        <v>1.5080226318224635E-2</v>
      </c>
      <c r="S4" s="34" t="s">
        <v>25</v>
      </c>
      <c r="T4" s="27">
        <v>24048.983498134359</v>
      </c>
      <c r="U4" s="34" t="s">
        <v>30</v>
      </c>
      <c r="V4" s="57">
        <v>6.8472037773373263E-4</v>
      </c>
    </row>
    <row r="5" spans="1:22" x14ac:dyDescent="0.25">
      <c r="A5" s="11">
        <v>15</v>
      </c>
      <c r="B5" s="11">
        <v>70</v>
      </c>
      <c r="C5" s="12">
        <f>Input!FA5</f>
        <v>14</v>
      </c>
      <c r="D5" s="12">
        <f>Input!FB5</f>
        <v>2</v>
      </c>
      <c r="E5" s="12" t="e">
        <f>Input!FC5</f>
        <v>#N/A</v>
      </c>
      <c r="F5" s="12" t="e">
        <f>Input!FD5</f>
        <v>#N/A</v>
      </c>
      <c r="G5" s="9">
        <f t="shared" si="0"/>
        <v>14.029811444826503</v>
      </c>
      <c r="H5" s="9">
        <f t="shared" si="1"/>
        <v>8.8872224264364562E-4</v>
      </c>
      <c r="I5" s="9">
        <f t="shared" si="2"/>
        <v>2.0337451484569922</v>
      </c>
      <c r="J5" s="9">
        <f t="shared" si="3"/>
        <v>1.1387350443844409E-3</v>
      </c>
      <c r="K5" s="9">
        <f t="shared" si="4"/>
        <v>31.949812574558067</v>
      </c>
      <c r="L5" s="9" t="e">
        <f t="shared" si="5"/>
        <v>#N/A</v>
      </c>
      <c r="M5" s="9">
        <f t="shared" si="6"/>
        <v>3.1318126122872805</v>
      </c>
      <c r="N5" s="7" t="e">
        <f t="shared" si="7"/>
        <v>#N/A</v>
      </c>
      <c r="O5" s="32" t="s">
        <v>21</v>
      </c>
      <c r="P5" s="25">
        <v>117.38875406793782</v>
      </c>
      <c r="Q5" s="32" t="s">
        <v>9</v>
      </c>
      <c r="R5" s="64">
        <v>5.9818418868729397</v>
      </c>
      <c r="S5" s="34" t="s">
        <v>26</v>
      </c>
      <c r="T5" s="27">
        <v>157.56430539150011</v>
      </c>
      <c r="U5" s="34" t="s">
        <v>27</v>
      </c>
      <c r="V5" s="65">
        <v>6.6371947889695626</v>
      </c>
    </row>
    <row r="6" spans="1:22" x14ac:dyDescent="0.25">
      <c r="A6" s="11">
        <v>25</v>
      </c>
      <c r="B6" s="11">
        <v>75</v>
      </c>
      <c r="C6" s="12">
        <f>Input!FA6</f>
        <v>8</v>
      </c>
      <c r="D6" s="12">
        <f>Input!FB6</f>
        <v>2</v>
      </c>
      <c r="E6" s="12" t="e">
        <f>Input!FC6</f>
        <v>#N/A</v>
      </c>
      <c r="F6" s="12" t="e">
        <f>Input!FD6</f>
        <v>#N/A</v>
      </c>
      <c r="G6" s="9">
        <f t="shared" si="0"/>
        <v>8.0032342151393756</v>
      </c>
      <c r="H6" s="9">
        <f t="shared" si="1"/>
        <v>1.0460147567766376E-5</v>
      </c>
      <c r="I6" s="9">
        <f t="shared" si="2"/>
        <v>2.1495160182732698</v>
      </c>
      <c r="J6" s="9">
        <f t="shared" si="3"/>
        <v>2.2355039720292739E-2</v>
      </c>
      <c r="K6" s="9">
        <f t="shared" si="4"/>
        <v>23.384823319911568</v>
      </c>
      <c r="L6" s="9" t="e">
        <f t="shared" si="5"/>
        <v>#N/A</v>
      </c>
      <c r="M6" s="9">
        <f t="shared" si="6"/>
        <v>3.1875387462797309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28.587830277568159</v>
      </c>
      <c r="S6" s="34" t="s">
        <v>113</v>
      </c>
      <c r="T6" s="24">
        <v>3</v>
      </c>
      <c r="U6" s="34" t="s">
        <v>28</v>
      </c>
      <c r="V6" s="57">
        <v>27.325400956987416</v>
      </c>
    </row>
    <row r="7" spans="1:22" x14ac:dyDescent="0.25">
      <c r="A7" s="11">
        <v>10</v>
      </c>
      <c r="B7" s="11">
        <v>105</v>
      </c>
      <c r="C7" s="12">
        <f>Input!FA7</f>
        <v>13</v>
      </c>
      <c r="D7" s="12">
        <f>Input!FB7</f>
        <v>4</v>
      </c>
      <c r="E7" s="12">
        <f>Input!FC7</f>
        <v>29</v>
      </c>
      <c r="F7" s="12">
        <f>Input!FD7</f>
        <v>4</v>
      </c>
      <c r="G7" s="9">
        <f t="shared" si="0"/>
        <v>13.510079732969967</v>
      </c>
      <c r="H7" s="9">
        <f t="shared" si="1"/>
        <v>0.2601813339867125</v>
      </c>
      <c r="I7" s="9">
        <f t="shared" si="2"/>
        <v>4.2002341729093704</v>
      </c>
      <c r="J7" s="9">
        <f t="shared" si="3"/>
        <v>4.0093724000699646E-2</v>
      </c>
      <c r="K7" s="9">
        <f t="shared" si="4"/>
        <v>29.144100645922322</v>
      </c>
      <c r="L7" s="9">
        <f t="shared" si="5"/>
        <v>2.0764996155230343E-2</v>
      </c>
      <c r="M7" s="9">
        <f t="shared" si="6"/>
        <v>4.3925149794225735</v>
      </c>
      <c r="N7" s="7">
        <f t="shared" si="7"/>
        <v>0.15406800907110332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1.804432158502681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3.0353259620525042</v>
      </c>
    </row>
    <row r="8" spans="1:22" x14ac:dyDescent="0.25">
      <c r="A8" s="11">
        <v>15</v>
      </c>
      <c r="B8" s="11">
        <v>105</v>
      </c>
      <c r="C8" s="12">
        <f>Input!FA8</f>
        <v>10</v>
      </c>
      <c r="D8" s="12">
        <f>Input!FB8</f>
        <v>4</v>
      </c>
      <c r="E8" s="12">
        <f>Input!FC8</f>
        <v>25</v>
      </c>
      <c r="F8" s="12">
        <f>Input!FD8</f>
        <v>4</v>
      </c>
      <c r="G8" s="9">
        <f t="shared" si="0"/>
        <v>10.201737382048432</v>
      </c>
      <c r="H8" s="9">
        <f t="shared" si="1"/>
        <v>4.0697971315754859E-2</v>
      </c>
      <c r="I8" s="9">
        <f t="shared" si="2"/>
        <v>4.2002341729093704</v>
      </c>
      <c r="J8" s="9">
        <f t="shared" si="3"/>
        <v>4.0093724000699646E-2</v>
      </c>
      <c r="K8" s="9">
        <f t="shared" si="4"/>
        <v>24.828431225962845</v>
      </c>
      <c r="L8" s="9">
        <f t="shared" si="5"/>
        <v>2.9435844224612345E-2</v>
      </c>
      <c r="M8" s="9">
        <f t="shared" si="6"/>
        <v>4.3925149794225735</v>
      </c>
      <c r="N8" s="7">
        <f t="shared" si="7"/>
        <v>0.15406800907110332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Input!FA9</f>
        <v>7</v>
      </c>
      <c r="D9" s="12">
        <f>Input!FB9</f>
        <v>4</v>
      </c>
      <c r="E9" s="12">
        <f>Input!FC9</f>
        <v>21</v>
      </c>
      <c r="F9" s="12">
        <f>Input!FD9</f>
        <v>4</v>
      </c>
      <c r="G9" s="9">
        <f t="shared" si="0"/>
        <v>7.3575733355011295</v>
      </c>
      <c r="H9" s="9">
        <f t="shared" si="1"/>
        <v>0.12785869026140328</v>
      </c>
      <c r="I9" s="9">
        <f t="shared" si="2"/>
        <v>4.2002341729093704</v>
      </c>
      <c r="J9" s="9">
        <f t="shared" si="3"/>
        <v>4.0093724000699646E-2</v>
      </c>
      <c r="K9" s="9">
        <f t="shared" si="4"/>
        <v>20.985232771243361</v>
      </c>
      <c r="L9" s="9">
        <f t="shared" si="5"/>
        <v>2.1807104515091715E-4</v>
      </c>
      <c r="M9" s="9">
        <f t="shared" si="6"/>
        <v>4.3925149794225735</v>
      </c>
      <c r="N9" s="7">
        <f t="shared" si="7"/>
        <v>0.15406800907110332</v>
      </c>
      <c r="O9" s="32" t="s">
        <v>11</v>
      </c>
      <c r="P9" s="10">
        <f>AVERAGEIF(wrnGrasNat,"&lt;&gt;#N/A")</f>
        <v>6.9285714285714288</v>
      </c>
      <c r="Q9" s="32"/>
      <c r="R9" s="10">
        <f>AVERAGEIF(wrnGrasDroog,"&lt;&gt;#N/A")</f>
        <v>9.2857142857142865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Input!FA10</f>
        <v>3</v>
      </c>
      <c r="D10" s="12">
        <f>Input!FB10</f>
        <v>5</v>
      </c>
      <c r="E10" s="12">
        <f>Input!FC10</f>
        <v>14</v>
      </c>
      <c r="F10" s="12">
        <f>Input!FD10</f>
        <v>5</v>
      </c>
      <c r="G10" s="9">
        <f t="shared" si="0"/>
        <v>2.3948524207680748</v>
      </c>
      <c r="H10" s="9">
        <f t="shared" si="1"/>
        <v>0.3662035926502592</v>
      </c>
      <c r="I10" s="9">
        <f t="shared" si="2"/>
        <v>4.8861728882528244</v>
      </c>
      <c r="J10" s="9">
        <f t="shared" si="3"/>
        <v>1.295661136870401E-2</v>
      </c>
      <c r="K10" s="9">
        <f t="shared" si="4"/>
        <v>13.743346933010912</v>
      </c>
      <c r="L10" s="9">
        <f t="shared" si="5"/>
        <v>6.5870796794905331E-2</v>
      </c>
      <c r="M10" s="9">
        <f t="shared" si="6"/>
        <v>4.8508473175612954</v>
      </c>
      <c r="N10" s="7">
        <f t="shared" si="7"/>
        <v>2.2246522678661063E-2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Input!FA11</f>
        <v>0</v>
      </c>
      <c r="D11" s="12">
        <f>Input!FB11</f>
        <v>6</v>
      </c>
      <c r="E11" s="12">
        <f>Input!FC11</f>
        <v>4</v>
      </c>
      <c r="F11" s="12">
        <f>Input!FD11</f>
        <v>6</v>
      </c>
      <c r="G11" s="9">
        <f t="shared" si="0"/>
        <v>0</v>
      </c>
      <c r="H11" s="9">
        <f t="shared" si="1"/>
        <v>0</v>
      </c>
      <c r="I11" s="9">
        <f t="shared" si="2"/>
        <v>4.8861728882528244</v>
      </c>
      <c r="J11" s="9">
        <f t="shared" si="3"/>
        <v>1.2406108348630553</v>
      </c>
      <c r="K11" s="9">
        <f t="shared" si="4"/>
        <v>4.1906262248336432</v>
      </c>
      <c r="L11" s="9">
        <f t="shared" si="5"/>
        <v>3.6338357594326694E-2</v>
      </c>
      <c r="M11" s="9">
        <f t="shared" si="6"/>
        <v>4.8508473175612954</v>
      </c>
      <c r="N11" s="7">
        <f t="shared" si="7"/>
        <v>1.3205518875560702</v>
      </c>
      <c r="O11" s="32" t="s">
        <v>14</v>
      </c>
      <c r="P11" s="10">
        <f>SUMIF(SQRgrasNat,"&lt;&gt;#N/A")</f>
        <v>1.5508441705384879</v>
      </c>
      <c r="Q11" s="32"/>
      <c r="R11" s="10">
        <f>SUMIF(SQRgraDrg,"&lt;&gt;#N/A")</f>
        <v>1.9176826172830197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Input!FA12</f>
        <v>3</v>
      </c>
      <c r="D12" s="12">
        <f>Input!FB12</f>
        <v>11</v>
      </c>
      <c r="E12" s="12">
        <f>Input!FC12</f>
        <v>13</v>
      </c>
      <c r="F12" s="12">
        <f>Input!FD12</f>
        <v>10</v>
      </c>
      <c r="G12" s="9">
        <f t="shared" si="0"/>
        <v>2.8752784842170769</v>
      </c>
      <c r="H12" s="9">
        <f t="shared" si="1"/>
        <v>1.5555456499189942E-2</v>
      </c>
      <c r="I12" s="9">
        <f t="shared" si="2"/>
        <v>11.477139098410285</v>
      </c>
      <c r="J12" s="9">
        <f t="shared" si="3"/>
        <v>0.22766171923178008</v>
      </c>
      <c r="K12" s="9">
        <f t="shared" si="4"/>
        <v>13.393268823992955</v>
      </c>
      <c r="L12" s="9">
        <f t="shared" si="5"/>
        <v>0.15466036792480159</v>
      </c>
      <c r="M12" s="9">
        <f t="shared" si="6"/>
        <v>10.160578735031796</v>
      </c>
      <c r="N12" s="7">
        <f t="shared" si="7"/>
        <v>2.5785530144411886E-2</v>
      </c>
      <c r="O12" s="32" t="s">
        <v>13</v>
      </c>
      <c r="P12" s="10">
        <f>SQRT(P11/P10)</f>
        <v>0.37548080335127265</v>
      </c>
      <c r="Q12" s="32" t="s">
        <v>126</v>
      </c>
      <c r="R12" s="10">
        <f>SQRT(R11/R10)</f>
        <v>0.4175341703254542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Input!FA13</f>
        <v>0</v>
      </c>
      <c r="D13" s="12">
        <f>Input!FB13</f>
        <v>14</v>
      </c>
      <c r="E13" s="12">
        <f>Input!FC13</f>
        <v>7</v>
      </c>
      <c r="F13" s="12">
        <f>Input!FD13</f>
        <v>13</v>
      </c>
      <c r="G13" s="9">
        <f t="shared" si="0"/>
        <v>0</v>
      </c>
      <c r="H13" s="9">
        <f t="shared" si="1"/>
        <v>0</v>
      </c>
      <c r="I13" s="9">
        <f t="shared" si="2"/>
        <v>14.265252396341907</v>
      </c>
      <c r="J13" s="9">
        <f t="shared" si="3"/>
        <v>7.0358833765124182E-2</v>
      </c>
      <c r="K13" s="9">
        <f t="shared" si="4"/>
        <v>6.6884560750034723</v>
      </c>
      <c r="L13" s="9">
        <f t="shared" si="5"/>
        <v>9.7059617202242085E-2</v>
      </c>
      <c r="M13" s="9">
        <f t="shared" si="6"/>
        <v>12.81739163237598</v>
      </c>
      <c r="N13" s="7">
        <f t="shared" si="7"/>
        <v>3.3345815926309315E-2</v>
      </c>
      <c r="O13" s="32" t="s">
        <v>15</v>
      </c>
      <c r="P13" s="13">
        <f t="array" ref="P13">1-P11/(SUMIF(wrnGrasNat,"&lt;&gt;#N/A")-P9)^2</f>
        <v>0.99980884130363312</v>
      </c>
      <c r="Q13" s="32"/>
      <c r="R13" s="13">
        <f t="array" ref="R13">1-R11/(SUMIF(wrnGrasDroog,"&lt;&gt;#N/A")-R9)^2</f>
        <v>0.99986839893806678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Input!FA14</f>
        <v>0</v>
      </c>
      <c r="D14" s="12">
        <f>Input!FB14</f>
        <v>20</v>
      </c>
      <c r="E14" s="12">
        <f>Input!FC14</f>
        <v>0</v>
      </c>
      <c r="F14" s="12">
        <f>Input!FD14</f>
        <v>18</v>
      </c>
      <c r="G14" s="9">
        <f t="shared" si="0"/>
        <v>0</v>
      </c>
      <c r="H14" s="9">
        <f t="shared" si="1"/>
        <v>0</v>
      </c>
      <c r="I14" s="9">
        <f t="shared" si="2"/>
        <v>19.537792913253682</v>
      </c>
      <c r="J14" s="9">
        <f t="shared" si="3"/>
        <v>0.21363539103851828</v>
      </c>
      <c r="K14" s="9">
        <f t="shared" si="4"/>
        <v>0</v>
      </c>
      <c r="L14" s="9">
        <f t="shared" si="5"/>
        <v>0</v>
      </c>
      <c r="M14" s="9">
        <f t="shared" si="6"/>
        <v>18.374234634942471</v>
      </c>
      <c r="N14" s="7">
        <f t="shared" si="7"/>
        <v>0.14005156199052488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Input!FA15</f>
        <v>0</v>
      </c>
      <c r="D15" s="12">
        <f>Input!FB15</f>
        <v>25</v>
      </c>
      <c r="E15" s="12">
        <f>Input!FC15</f>
        <v>0</v>
      </c>
      <c r="F15" s="12">
        <f>Input!FD15</f>
        <v>25</v>
      </c>
      <c r="G15" s="9">
        <f t="shared" si="0"/>
        <v>0</v>
      </c>
      <c r="H15" s="9">
        <f t="shared" si="1"/>
        <v>0</v>
      </c>
      <c r="I15" s="9">
        <f t="shared" si="2"/>
        <v>25.017988118945439</v>
      </c>
      <c r="J15" s="9">
        <f t="shared" si="3"/>
        <v>3.2357242319526756E-4</v>
      </c>
      <c r="K15" s="9">
        <f t="shared" si="4"/>
        <v>0</v>
      </c>
      <c r="L15" s="9">
        <f t="shared" si="5"/>
        <v>0</v>
      </c>
      <c r="M15" s="9">
        <f t="shared" si="6"/>
        <v>24.624027545088545</v>
      </c>
      <c r="N15" s="7">
        <f t="shared" si="7"/>
        <v>0.14135528685214618</v>
      </c>
      <c r="O15" s="32" t="s">
        <v>16</v>
      </c>
      <c r="P15" s="10">
        <f>P14*P12</f>
        <v>0.82642767607543777</v>
      </c>
      <c r="Q15" s="32"/>
      <c r="R15" s="10">
        <f>R14*R12</f>
        <v>0.9189865127174992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Input!FA16</f>
        <v>0</v>
      </c>
      <c r="D16" s="12">
        <f>Input!FB16</f>
        <v>29</v>
      </c>
      <c r="E16" s="12">
        <f>Input!FC16</f>
        <v>0</v>
      </c>
      <c r="F16" s="12">
        <f>Input!FD16</f>
        <v>29</v>
      </c>
      <c r="G16" s="9">
        <f t="shared" si="0"/>
        <v>0</v>
      </c>
      <c r="H16" s="9">
        <f t="shared" si="1"/>
        <v>0</v>
      </c>
      <c r="I16" s="9">
        <f t="shared" si="2"/>
        <v>29.077995113546283</v>
      </c>
      <c r="J16" s="9">
        <f t="shared" si="3"/>
        <v>6.0832377370975904E-3</v>
      </c>
      <c r="K16" s="9">
        <f t="shared" si="4"/>
        <v>0</v>
      </c>
      <c r="L16" s="9">
        <f t="shared" si="5"/>
        <v>0</v>
      </c>
      <c r="M16" s="9">
        <f t="shared" si="6"/>
        <v>29.144640235698827</v>
      </c>
      <c r="N16" s="7">
        <f t="shared" si="7"/>
        <v>2.0920797783012101E-2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Input!FE2</f>
        <v>tZ1b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Input!FE3</f>
        <v>26</v>
      </c>
      <c r="D3" s="12">
        <f>Input!FF3</f>
        <v>1</v>
      </c>
      <c r="E3" s="12" t="e">
        <f>Input!FG3</f>
        <v>#N/A</v>
      </c>
      <c r="F3" s="12" t="e">
        <f>Input!FH3</f>
        <v>#N/A</v>
      </c>
      <c r="G3" s="9">
        <f t="shared" ref="G3:G16" si="0">MIN(MAX(MinGrasNT,AgrasNT+BgrasNT*10000*((A3+CgrasNT)^-DgrasNT+(B3+CgrasNT)^-DgrasNT)),40)</f>
        <v>24.691950427658558</v>
      </c>
      <c r="H3" s="9">
        <f t="shared" ref="H3:H16" si="1">(G3-C3)^2</f>
        <v>1.7109936837026301</v>
      </c>
      <c r="I3" s="9">
        <f t="shared" ref="I3:I16" si="2">MAX(MIN(MinGras+Agras*(1-(1/(1+(Bgras*(B3-Cgras))^Dgras))),40),0)</f>
        <v>1.1570676202979202</v>
      </c>
      <c r="J3" s="9">
        <f t="shared" ref="J3:J16" si="3">(I3-D3)^2</f>
        <v>2.4670237346051636E-2</v>
      </c>
      <c r="K3" s="9">
        <f t="shared" ref="K3:K16" si="4">MIN(MAX(MinBouwNT,AbouwNT+BbouwNT*10000*((A3+CbouwNT)^-DbouwNT+(B3+CbouwNT)^-DbouwNT)),45)</f>
        <v>42.052968294493908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1.4513984852781114</v>
      </c>
      <c r="N3" s="7" t="e">
        <f t="shared" ref="N3:N16" si="7">(M3-F3)^2</f>
        <v>#N/A</v>
      </c>
      <c r="O3" s="32" t="s">
        <v>19</v>
      </c>
      <c r="P3" s="25">
        <v>-19.953612459761811</v>
      </c>
      <c r="Q3" s="32" t="s">
        <v>7</v>
      </c>
      <c r="R3" s="26">
        <v>5.9121772552424273E-3</v>
      </c>
      <c r="S3" s="34" t="s">
        <v>24</v>
      </c>
      <c r="T3" s="27">
        <v>-14.902064923418482</v>
      </c>
      <c r="U3" s="34" t="s">
        <v>29</v>
      </c>
      <c r="V3" s="56">
        <v>5.7454494307421708E-3</v>
      </c>
    </row>
    <row r="4" spans="1:22" x14ac:dyDescent="0.25">
      <c r="A4" s="11">
        <v>10</v>
      </c>
      <c r="B4" s="11">
        <v>70</v>
      </c>
      <c r="C4" s="12">
        <f>Input!FE4</f>
        <v>21</v>
      </c>
      <c r="D4" s="12">
        <f>Input!FF4</f>
        <v>1</v>
      </c>
      <c r="E4" s="12" t="e">
        <f>Input!FG4</f>
        <v>#N/A</v>
      </c>
      <c r="F4" s="12" t="e">
        <f>Input!FH4</f>
        <v>#N/A</v>
      </c>
      <c r="G4" s="9">
        <f t="shared" si="0"/>
        <v>20.387001487034791</v>
      </c>
      <c r="H4" s="9">
        <f t="shared" si="1"/>
        <v>0.37576717689755768</v>
      </c>
      <c r="I4" s="9">
        <f t="shared" si="2"/>
        <v>1.1570676202979202</v>
      </c>
      <c r="J4" s="9">
        <f t="shared" si="3"/>
        <v>2.4670237346051636E-2</v>
      </c>
      <c r="K4" s="9">
        <f t="shared" si="4"/>
        <v>36.043902880741712</v>
      </c>
      <c r="L4" s="9" t="e">
        <f t="shared" si="5"/>
        <v>#N/A</v>
      </c>
      <c r="M4" s="9">
        <f t="shared" si="6"/>
        <v>1.4513984852781114</v>
      </c>
      <c r="N4" s="7" t="e">
        <f t="shared" si="7"/>
        <v>#N/A</v>
      </c>
      <c r="O4" s="32" t="s">
        <v>20</v>
      </c>
      <c r="P4" s="25">
        <v>5203.4678253369757</v>
      </c>
      <c r="Q4" s="32" t="s">
        <v>8</v>
      </c>
      <c r="R4" s="25">
        <v>1.5081450138044569E-2</v>
      </c>
      <c r="S4" s="34" t="s">
        <v>25</v>
      </c>
      <c r="T4" s="27">
        <v>5325.2963080389363</v>
      </c>
      <c r="U4" s="34" t="s">
        <v>30</v>
      </c>
      <c r="V4" s="57">
        <v>6.8472437522705163E-4</v>
      </c>
    </row>
    <row r="5" spans="1:22" x14ac:dyDescent="0.25">
      <c r="A5" s="11">
        <v>15</v>
      </c>
      <c r="B5" s="11">
        <v>70</v>
      </c>
      <c r="C5" s="12">
        <f>Input!FE5</f>
        <v>17</v>
      </c>
      <c r="D5" s="12">
        <f>Input!FF5</f>
        <v>1</v>
      </c>
      <c r="E5" s="12" t="e">
        <f>Input!FG5</f>
        <v>#N/A</v>
      </c>
      <c r="F5" s="12" t="e">
        <f>Input!FH5</f>
        <v>#N/A</v>
      </c>
      <c r="G5" s="9">
        <f t="shared" si="0"/>
        <v>16.750732308845119</v>
      </c>
      <c r="H5" s="9">
        <f t="shared" si="1"/>
        <v>6.2134381853684924E-2</v>
      </c>
      <c r="I5" s="9">
        <f t="shared" si="2"/>
        <v>1.1570676202979202</v>
      </c>
      <c r="J5" s="9">
        <f t="shared" si="3"/>
        <v>2.4670237346051636E-2</v>
      </c>
      <c r="K5" s="9">
        <f t="shared" si="4"/>
        <v>31.035397190376809</v>
      </c>
      <c r="L5" s="9" t="e">
        <f t="shared" si="5"/>
        <v>#N/A</v>
      </c>
      <c r="M5" s="9">
        <f t="shared" si="6"/>
        <v>1.4513984852781114</v>
      </c>
      <c r="N5" s="7" t="e">
        <f t="shared" si="7"/>
        <v>#N/A</v>
      </c>
      <c r="O5" s="32" t="s">
        <v>21</v>
      </c>
      <c r="P5" s="25">
        <v>108.58388187816479</v>
      </c>
      <c r="Q5" s="32" t="s">
        <v>9</v>
      </c>
      <c r="R5" s="64">
        <v>6.8078557361948722</v>
      </c>
      <c r="S5" s="34" t="s">
        <v>26</v>
      </c>
      <c r="T5" s="27">
        <v>99.924435862708464</v>
      </c>
      <c r="U5" s="34" t="s">
        <v>27</v>
      </c>
      <c r="V5" s="65">
        <v>7.2695899555195043</v>
      </c>
    </row>
    <row r="6" spans="1:22" x14ac:dyDescent="0.25">
      <c r="A6" s="11">
        <v>25</v>
      </c>
      <c r="B6" s="11">
        <v>75</v>
      </c>
      <c r="C6" s="12">
        <f>Input!FE6</f>
        <v>10</v>
      </c>
      <c r="D6" s="12">
        <f>Input!FF6</f>
        <v>1</v>
      </c>
      <c r="E6" s="12" t="e">
        <f>Input!FG6</f>
        <v>#N/A</v>
      </c>
      <c r="F6" s="12" t="e">
        <f>Input!FH6</f>
        <v>#N/A</v>
      </c>
      <c r="G6" s="9">
        <f t="shared" si="0"/>
        <v>10.285098322753694</v>
      </c>
      <c r="H6" s="9">
        <f t="shared" si="1"/>
        <v>8.1281053636969261E-2</v>
      </c>
      <c r="I6" s="9">
        <f t="shared" si="2"/>
        <v>1.1960090284881935</v>
      </c>
      <c r="J6" s="9">
        <f t="shared" si="3"/>
        <v>3.8419539248885436E-2</v>
      </c>
      <c r="K6" s="9">
        <f t="shared" si="4"/>
        <v>22.362254645842963</v>
      </c>
      <c r="L6" s="9" t="e">
        <f t="shared" si="5"/>
        <v>#N/A</v>
      </c>
      <c r="M6" s="9">
        <f t="shared" si="6"/>
        <v>1.4746593766434175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26.569082520033575</v>
      </c>
      <c r="S6" s="34" t="s">
        <v>113</v>
      </c>
      <c r="T6" s="24">
        <v>3</v>
      </c>
      <c r="U6" s="34" t="s">
        <v>28</v>
      </c>
      <c r="V6" s="57">
        <v>26.921932340675617</v>
      </c>
    </row>
    <row r="7" spans="1:22" x14ac:dyDescent="0.25">
      <c r="A7" s="11">
        <v>10</v>
      </c>
      <c r="B7" s="11">
        <v>105</v>
      </c>
      <c r="C7" s="12">
        <f>Input!FE7</f>
        <v>15</v>
      </c>
      <c r="D7" s="12">
        <f>Input!FF7</f>
        <v>2</v>
      </c>
      <c r="E7" s="12">
        <f>Input!FG7</f>
        <v>31</v>
      </c>
      <c r="F7" s="12">
        <f>Input!FH7</f>
        <v>2</v>
      </c>
      <c r="G7" s="9">
        <f t="shared" si="0"/>
        <v>16.591358973776021</v>
      </c>
      <c r="H7" s="9">
        <f t="shared" si="1"/>
        <v>2.5324233834174712</v>
      </c>
      <c r="I7" s="9">
        <f t="shared" si="2"/>
        <v>2.0866425998271372</v>
      </c>
      <c r="J7" s="9">
        <f t="shared" si="3"/>
        <v>7.5069401048054318E-3</v>
      </c>
      <c r="K7" s="9">
        <f t="shared" si="4"/>
        <v>31.378415750983915</v>
      </c>
      <c r="L7" s="9">
        <f t="shared" si="5"/>
        <v>0.14319848059272069</v>
      </c>
      <c r="M7" s="9">
        <f t="shared" si="6"/>
        <v>2.0818355610793153</v>
      </c>
      <c r="N7" s="7">
        <f t="shared" si="7"/>
        <v>6.6970590571663506E-3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1.0918729845719017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1.4156046667428621</v>
      </c>
    </row>
    <row r="8" spans="1:22" x14ac:dyDescent="0.25">
      <c r="A8" s="11">
        <v>15</v>
      </c>
      <c r="B8" s="11">
        <v>105</v>
      </c>
      <c r="C8" s="12">
        <f>Input!FE8</f>
        <v>12</v>
      </c>
      <c r="D8" s="12">
        <f>Input!FF8</f>
        <v>2</v>
      </c>
      <c r="E8" s="12">
        <f>Input!FG8</f>
        <v>27</v>
      </c>
      <c r="F8" s="12">
        <f>Input!FH8</f>
        <v>2</v>
      </c>
      <c r="G8" s="9">
        <f t="shared" si="0"/>
        <v>12.95508979558635</v>
      </c>
      <c r="H8" s="9">
        <f t="shared" si="1"/>
        <v>0.91219651763317533</v>
      </c>
      <c r="I8" s="9">
        <f t="shared" si="2"/>
        <v>2.0866425998271372</v>
      </c>
      <c r="J8" s="9">
        <f t="shared" si="3"/>
        <v>7.5069401048054318E-3</v>
      </c>
      <c r="K8" s="9">
        <f t="shared" si="4"/>
        <v>26.369910060619002</v>
      </c>
      <c r="L8" s="9">
        <f t="shared" si="5"/>
        <v>0.39701333170914943</v>
      </c>
      <c r="M8" s="9">
        <f t="shared" si="6"/>
        <v>2.0818355610793153</v>
      </c>
      <c r="N8" s="7">
        <f t="shared" si="7"/>
        <v>6.6970590571663506E-3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Input!FE9</f>
        <v>9</v>
      </c>
      <c r="D9" s="12">
        <f>Input!FF9</f>
        <v>2</v>
      </c>
      <c r="E9" s="12">
        <f>Input!FG9</f>
        <v>23</v>
      </c>
      <c r="F9" s="12">
        <f>Input!FH9</f>
        <v>2</v>
      </c>
      <c r="G9" s="9">
        <f t="shared" si="0"/>
        <v>9.8625514725933563</v>
      </c>
      <c r="H9" s="9">
        <f t="shared" si="1"/>
        <v>0.74399504287296747</v>
      </c>
      <c r="I9" s="9">
        <f t="shared" si="2"/>
        <v>2.0866425998271372</v>
      </c>
      <c r="J9" s="9">
        <f t="shared" si="3"/>
        <v>7.5069401048054318E-3</v>
      </c>
      <c r="K9" s="9">
        <f t="shared" si="4"/>
        <v>22.162087471553182</v>
      </c>
      <c r="L9" s="9">
        <f t="shared" si="5"/>
        <v>0.70209740532813969</v>
      </c>
      <c r="M9" s="9">
        <f t="shared" si="6"/>
        <v>2.0818355610793153</v>
      </c>
      <c r="N9" s="7">
        <f t="shared" si="7"/>
        <v>6.6970590571663506E-3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6.7142857142857144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Input!FE10</f>
        <v>5</v>
      </c>
      <c r="D10" s="12">
        <f>Input!FF10</f>
        <v>3</v>
      </c>
      <c r="E10" s="12">
        <f>Input!FG10</f>
        <v>16</v>
      </c>
      <c r="F10" s="12">
        <f>Input!FH10</f>
        <v>2</v>
      </c>
      <c r="G10" s="9">
        <f t="shared" si="0"/>
        <v>4.5791438160241604</v>
      </c>
      <c r="H10" s="9">
        <f t="shared" si="1"/>
        <v>0.17711992759070572</v>
      </c>
      <c r="I10" s="9">
        <f t="shared" si="2"/>
        <v>2.4385577607621736</v>
      </c>
      <c r="J10" s="9">
        <f t="shared" si="3"/>
        <v>0.31521738800038474</v>
      </c>
      <c r="K10" s="9">
        <f t="shared" si="4"/>
        <v>15.13564800458748</v>
      </c>
      <c r="L10" s="9">
        <f t="shared" si="5"/>
        <v>0.74710437197360435</v>
      </c>
      <c r="M10" s="9">
        <f t="shared" si="6"/>
        <v>2.3407132302874603</v>
      </c>
      <c r="N10" s="7">
        <f t="shared" si="7"/>
        <v>0.11608550529291592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Input!FE11</f>
        <v>0</v>
      </c>
      <c r="D11" s="12">
        <f>Input!FF11</f>
        <v>3</v>
      </c>
      <c r="E11" s="12">
        <f>Input!FG11</f>
        <v>6</v>
      </c>
      <c r="F11" s="12">
        <f>Input!FH11</f>
        <v>3</v>
      </c>
      <c r="G11" s="9">
        <f t="shared" si="0"/>
        <v>0</v>
      </c>
      <c r="H11" s="9">
        <f t="shared" si="1"/>
        <v>0</v>
      </c>
      <c r="I11" s="9">
        <f t="shared" si="2"/>
        <v>2.4385577607621736</v>
      </c>
      <c r="J11" s="9">
        <f t="shared" si="3"/>
        <v>0.31521738800038474</v>
      </c>
      <c r="K11" s="9">
        <f t="shared" si="4"/>
        <v>6.6569116094990868</v>
      </c>
      <c r="L11" s="9">
        <f t="shared" si="5"/>
        <v>0.43153286269468066</v>
      </c>
      <c r="M11" s="9">
        <f t="shared" si="6"/>
        <v>2.3407132302874603</v>
      </c>
      <c r="N11" s="7">
        <f t="shared" si="7"/>
        <v>0.43465904471799544</v>
      </c>
      <c r="O11" s="32" t="s">
        <v>14</v>
      </c>
      <c r="P11" s="10">
        <f>SUMIF(SQRgrasNat,"&lt;&gt;#N/A")</f>
        <v>8.5305883770959117</v>
      </c>
      <c r="Q11" s="32"/>
      <c r="R11" s="10">
        <f>SUMIF(SQRgraDrg,"&lt;&gt;#N/A")</f>
        <v>1.9020716295341527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Input!FE12</f>
        <v>5</v>
      </c>
      <c r="D12" s="12">
        <f>Input!FF12</f>
        <v>7</v>
      </c>
      <c r="E12" s="12">
        <f>Input!FG12</f>
        <v>15</v>
      </c>
      <c r="F12" s="12">
        <f>Input!FH12</f>
        <v>6</v>
      </c>
      <c r="G12" s="9">
        <f t="shared" si="0"/>
        <v>5.2626878403255333</v>
      </c>
      <c r="H12" s="9">
        <f t="shared" si="1"/>
        <v>6.9004901454892867E-2</v>
      </c>
      <c r="I12" s="9">
        <f t="shared" si="2"/>
        <v>6.8354781425499187</v>
      </c>
      <c r="J12" s="9">
        <f t="shared" si="3"/>
        <v>2.7067441578824871E-2</v>
      </c>
      <c r="K12" s="9">
        <f t="shared" si="4"/>
        <v>16.268810879312912</v>
      </c>
      <c r="L12" s="9">
        <f t="shared" si="5"/>
        <v>1.6098810474628062</v>
      </c>
      <c r="M12" s="9">
        <f t="shared" si="6"/>
        <v>6.0036174724834925</v>
      </c>
      <c r="N12" s="7">
        <f t="shared" si="7"/>
        <v>1.3086107168825644E-5</v>
      </c>
      <c r="O12" s="32" t="s">
        <v>13</v>
      </c>
      <c r="P12" s="10">
        <f>SQRT(P11/P10)</f>
        <v>0.88062933989360503</v>
      </c>
      <c r="Q12" s="32" t="s">
        <v>126</v>
      </c>
      <c r="R12" s="10">
        <f>SQRT(R11/R10)</f>
        <v>0.41583121898785208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Input!FE13</f>
        <v>2</v>
      </c>
      <c r="D13" s="12">
        <f>Input!FF13</f>
        <v>9</v>
      </c>
      <c r="E13" s="12">
        <f>Input!FG13</f>
        <v>9</v>
      </c>
      <c r="F13" s="12">
        <f>Input!FH13</f>
        <v>8</v>
      </c>
      <c r="G13" s="9">
        <f t="shared" si="0"/>
        <v>0.63410384434399347</v>
      </c>
      <c r="H13" s="9">
        <f t="shared" si="1"/>
        <v>1.8656723080358577</v>
      </c>
      <c r="I13" s="9">
        <f t="shared" si="2"/>
        <v>9.2250551748103753</v>
      </c>
      <c r="J13" s="9">
        <f t="shared" si="3"/>
        <v>5.0649831708928582E-2</v>
      </c>
      <c r="K13" s="9">
        <f t="shared" si="4"/>
        <v>10.189849375606912</v>
      </c>
      <c r="L13" s="9">
        <f t="shared" si="5"/>
        <v>1.4157415366321571</v>
      </c>
      <c r="M13" s="9">
        <f t="shared" si="6"/>
        <v>8.2348364828571068</v>
      </c>
      <c r="N13" s="7">
        <f t="shared" si="7"/>
        <v>5.5148173680696209E-2</v>
      </c>
      <c r="O13" s="32" t="s">
        <v>15</v>
      </c>
      <c r="P13" s="13">
        <f t="array" ref="P13">1-P11/(SUMIF(wrnGrasNat,"&lt;&gt;#N/A")-P9)^2</f>
        <v>0.99933529538811749</v>
      </c>
      <c r="Q13" s="32"/>
      <c r="R13" s="13">
        <f t="array" ref="R13">1-R11/(SUMIF(wrnGrasDroog,"&lt;&gt;#N/A")-R9)^2</f>
        <v>0.99975034485108749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Input!FE14</f>
        <v>0</v>
      </c>
      <c r="D14" s="12">
        <f>Input!FF14</f>
        <v>14</v>
      </c>
      <c r="E14" s="12">
        <f>Input!FG14</f>
        <v>2</v>
      </c>
      <c r="F14" s="12">
        <f>Input!FH14</f>
        <v>14</v>
      </c>
      <c r="G14" s="9">
        <f t="shared" si="0"/>
        <v>0</v>
      </c>
      <c r="H14" s="9">
        <f t="shared" si="1"/>
        <v>0</v>
      </c>
      <c r="I14" s="9">
        <f t="shared" si="2"/>
        <v>14.601071264543759</v>
      </c>
      <c r="J14" s="9">
        <f t="shared" si="3"/>
        <v>0.36128666506023299</v>
      </c>
      <c r="K14" s="9">
        <f t="shared" si="4"/>
        <v>0.82538831149200753</v>
      </c>
      <c r="L14" s="9">
        <f t="shared" si="5"/>
        <v>1.3797126187795972</v>
      </c>
      <c r="M14" s="9">
        <f t="shared" si="6"/>
        <v>13.726993297654573</v>
      </c>
      <c r="N14" s="7">
        <f t="shared" si="7"/>
        <v>7.4532659525524458E-2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Input!FE15</f>
        <v>0</v>
      </c>
      <c r="D15" s="12">
        <f>Input!FF15</f>
        <v>22</v>
      </c>
      <c r="E15" s="12">
        <f>Input!FG15</f>
        <v>0</v>
      </c>
      <c r="F15" s="12">
        <f>Input!FH15</f>
        <v>21</v>
      </c>
      <c r="G15" s="9">
        <f t="shared" si="0"/>
        <v>0</v>
      </c>
      <c r="H15" s="9">
        <f t="shared" si="1"/>
        <v>0</v>
      </c>
      <c r="I15" s="9">
        <f t="shared" si="2"/>
        <v>21.224294384522103</v>
      </c>
      <c r="J15" s="9">
        <f t="shared" si="3"/>
        <v>0.60171920188394223</v>
      </c>
      <c r="K15" s="9">
        <f t="shared" si="4"/>
        <v>0</v>
      </c>
      <c r="L15" s="9">
        <f t="shared" si="5"/>
        <v>0</v>
      </c>
      <c r="M15" s="9">
        <f t="shared" si="6"/>
        <v>21.151144046858281</v>
      </c>
      <c r="N15" s="7">
        <f t="shared" si="7"/>
        <v>2.2844522900698303E-2</v>
      </c>
      <c r="O15" s="32" t="s">
        <v>16</v>
      </c>
      <c r="P15" s="10">
        <f>P14*P12</f>
        <v>1.9382521086471201</v>
      </c>
      <c r="Q15" s="32"/>
      <c r="R15" s="10">
        <f>R14*R12</f>
        <v>0.91523834209507871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Input!FE16</f>
        <v>0</v>
      </c>
      <c r="D16" s="12">
        <f>Input!FF16</f>
        <v>26</v>
      </c>
      <c r="E16" s="12">
        <f>Input!FG16</f>
        <v>0</v>
      </c>
      <c r="F16" s="12">
        <f>Input!FH16</f>
        <v>27</v>
      </c>
      <c r="G16" s="9">
        <f t="shared" si="0"/>
        <v>0</v>
      </c>
      <c r="H16" s="9">
        <f t="shared" si="1"/>
        <v>0</v>
      </c>
      <c r="I16" s="9">
        <f t="shared" si="2"/>
        <v>26.309778375132929</v>
      </c>
      <c r="J16" s="9">
        <f t="shared" si="3"/>
        <v>9.5962641699997575E-2</v>
      </c>
      <c r="K16" s="9">
        <f t="shared" si="4"/>
        <v>0</v>
      </c>
      <c r="L16" s="9">
        <f t="shared" si="5"/>
        <v>0</v>
      </c>
      <c r="M16" s="9">
        <f t="shared" si="6"/>
        <v>26.956594067700326</v>
      </c>
      <c r="N16" s="7">
        <f t="shared" si="7"/>
        <v>1.8840749588038672E-3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Input!FI2</f>
        <v>tZ2a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Input!FI3</f>
        <v>22</v>
      </c>
      <c r="D3" s="12">
        <f>Input!FJ3</f>
        <v>2</v>
      </c>
      <c r="E3" s="12" t="e">
        <f>Input!FK3</f>
        <v>#N/A</v>
      </c>
      <c r="F3" s="12" t="e">
        <f>Input!FL3</f>
        <v>#N/A</v>
      </c>
      <c r="G3" s="9">
        <f t="shared" ref="G3:G16" si="0">MIN(MAX(MinGrasNT,AgrasNT+BgrasNT*10000*((A3+CgrasNT)^-DgrasNT+(B3+CgrasNT)^-DgrasNT)),40)</f>
        <v>21.209367371115921</v>
      </c>
      <c r="H3" s="9">
        <f t="shared" ref="H3:H16" si="1">(G3-C3)^2</f>
        <v>0.62509995385615058</v>
      </c>
      <c r="I3" s="9">
        <f t="shared" ref="I3:I16" si="2">MAX(MIN(MinGras+Agras*(1-(1/(1+(Bgras*(B3-Cgras))^Dgras))),40),0)</f>
        <v>2.0672972193206247</v>
      </c>
      <c r="J3" s="9">
        <f t="shared" ref="J3:J16" si="3">(I3-D3)^2</f>
        <v>4.5289157282882644E-3</v>
      </c>
      <c r="K3" s="9">
        <f t="shared" ref="K3:K16" si="4">MIN(MAX(MinBouwNT,AbouwNT+BbouwNT*10000*((A3+CbouwNT)^-DbouwNT+(B3+CbouwNT)^-DbouwNT)),45)</f>
        <v>41.147099487346267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5.609376825123908</v>
      </c>
      <c r="N3" s="7" t="e">
        <f t="shared" ref="N3:N16" si="7">(M3-F3)^2</f>
        <v>#N/A</v>
      </c>
      <c r="O3" s="32" t="s">
        <v>19</v>
      </c>
      <c r="P3" s="25">
        <v>-22.520883984247082</v>
      </c>
      <c r="Q3" s="32" t="s">
        <v>7</v>
      </c>
      <c r="R3" s="26">
        <v>7.197787002163088E-3</v>
      </c>
      <c r="S3" s="34" t="s">
        <v>24</v>
      </c>
      <c r="T3" s="27">
        <v>-35.515675860805416</v>
      </c>
      <c r="U3" s="34" t="s">
        <v>29</v>
      </c>
      <c r="V3" s="56">
        <v>6.8164672127192629E-3</v>
      </c>
    </row>
    <row r="4" spans="1:22" x14ac:dyDescent="0.25">
      <c r="A4" s="11">
        <v>10</v>
      </c>
      <c r="B4" s="11">
        <v>70</v>
      </c>
      <c r="C4" s="12">
        <f>Input!FI4</f>
        <v>17</v>
      </c>
      <c r="D4" s="12">
        <f>Input!FJ4</f>
        <v>2</v>
      </c>
      <c r="E4" s="12" t="e">
        <f>Input!FK4</f>
        <v>#N/A</v>
      </c>
      <c r="F4" s="12" t="e">
        <f>Input!FL4</f>
        <v>#N/A</v>
      </c>
      <c r="G4" s="9">
        <f t="shared" si="0"/>
        <v>17.338153795748038</v>
      </c>
      <c r="H4" s="9">
        <f t="shared" si="1"/>
        <v>0.11434798957880599</v>
      </c>
      <c r="I4" s="9">
        <f t="shared" si="2"/>
        <v>2.0672972193206247</v>
      </c>
      <c r="J4" s="9">
        <f t="shared" si="3"/>
        <v>4.5289157282882644E-3</v>
      </c>
      <c r="K4" s="9">
        <f t="shared" si="4"/>
        <v>36.297996454307551</v>
      </c>
      <c r="L4" s="9" t="e">
        <f t="shared" si="5"/>
        <v>#N/A</v>
      </c>
      <c r="M4" s="9">
        <f t="shared" si="6"/>
        <v>5.609376825123908</v>
      </c>
      <c r="N4" s="7" t="e">
        <f t="shared" si="7"/>
        <v>#N/A</v>
      </c>
      <c r="O4" s="32" t="s">
        <v>20</v>
      </c>
      <c r="P4" s="25">
        <v>6270.0212500129901</v>
      </c>
      <c r="Q4" s="32" t="s">
        <v>8</v>
      </c>
      <c r="R4" s="25">
        <v>1.507839263059068E-2</v>
      </c>
      <c r="S4" s="34" t="s">
        <v>25</v>
      </c>
      <c r="T4" s="27">
        <v>24510.064905482708</v>
      </c>
      <c r="U4" s="34" t="s">
        <v>30</v>
      </c>
      <c r="V4" s="57">
        <v>6.8472248692959638E-4</v>
      </c>
    </row>
    <row r="5" spans="1:22" x14ac:dyDescent="0.25">
      <c r="A5" s="11">
        <v>15</v>
      </c>
      <c r="B5" s="11">
        <v>70</v>
      </c>
      <c r="C5" s="12">
        <f>Input!FI5</f>
        <v>14</v>
      </c>
      <c r="D5" s="12">
        <f>Input!FJ5</f>
        <v>2</v>
      </c>
      <c r="E5" s="12" t="e">
        <f>Input!FK5</f>
        <v>#N/A</v>
      </c>
      <c r="F5" s="12" t="e">
        <f>Input!FL5</f>
        <v>#N/A</v>
      </c>
      <c r="G5" s="9">
        <f t="shared" si="0"/>
        <v>14.029811444826503</v>
      </c>
      <c r="H5" s="9">
        <f t="shared" si="1"/>
        <v>8.8872224264364562E-4</v>
      </c>
      <c r="I5" s="9">
        <f t="shared" si="2"/>
        <v>2.0672972193206247</v>
      </c>
      <c r="J5" s="9">
        <f t="shared" si="3"/>
        <v>4.5289157282882644E-3</v>
      </c>
      <c r="K5" s="9">
        <f t="shared" si="4"/>
        <v>31.991929769593639</v>
      </c>
      <c r="L5" s="9" t="e">
        <f t="shared" si="5"/>
        <v>#N/A</v>
      </c>
      <c r="M5" s="9">
        <f t="shared" si="6"/>
        <v>5.609376825123908</v>
      </c>
      <c r="N5" s="7" t="e">
        <f t="shared" si="7"/>
        <v>#N/A</v>
      </c>
      <c r="O5" s="32" t="s">
        <v>21</v>
      </c>
      <c r="P5" s="25">
        <v>117.38875406793782</v>
      </c>
      <c r="Q5" s="32" t="s">
        <v>9</v>
      </c>
      <c r="R5" s="64">
        <v>4.6561237659036481</v>
      </c>
      <c r="S5" s="34" t="s">
        <v>26</v>
      </c>
      <c r="T5" s="27">
        <v>158.46851260216314</v>
      </c>
      <c r="U5" s="34" t="s">
        <v>27</v>
      </c>
      <c r="V5" s="65">
        <v>8.9011796492437174</v>
      </c>
    </row>
    <row r="6" spans="1:22" x14ac:dyDescent="0.25">
      <c r="A6" s="11">
        <v>25</v>
      </c>
      <c r="B6" s="11">
        <v>75</v>
      </c>
      <c r="C6" s="12">
        <f>Input!FI6</f>
        <v>8</v>
      </c>
      <c r="D6" s="12">
        <f>Input!FJ6</f>
        <v>2</v>
      </c>
      <c r="E6" s="12" t="e">
        <f>Input!FK6</f>
        <v>#N/A</v>
      </c>
      <c r="F6" s="12" t="e">
        <f>Input!FL6</f>
        <v>#N/A</v>
      </c>
      <c r="G6" s="9">
        <f t="shared" si="0"/>
        <v>8.0032342151393756</v>
      </c>
      <c r="H6" s="9">
        <f t="shared" si="1"/>
        <v>1.0460147567766376E-5</v>
      </c>
      <c r="I6" s="9">
        <f t="shared" si="2"/>
        <v>2.5008386365622921</v>
      </c>
      <c r="J6" s="9">
        <f t="shared" si="3"/>
        <v>0.25083933987357571</v>
      </c>
      <c r="K6" s="9">
        <f t="shared" si="4"/>
        <v>23.43252463755308</v>
      </c>
      <c r="L6" s="9" t="e">
        <f t="shared" si="5"/>
        <v>#N/A</v>
      </c>
      <c r="M6" s="9">
        <f t="shared" si="6"/>
        <v>5.6371199049314917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30.651099419084442</v>
      </c>
      <c r="S6" s="34" t="s">
        <v>113</v>
      </c>
      <c r="T6" s="24">
        <v>3</v>
      </c>
      <c r="U6" s="34" t="s">
        <v>28</v>
      </c>
      <c r="V6" s="57">
        <v>23.812792948251388</v>
      </c>
    </row>
    <row r="7" spans="1:22" x14ac:dyDescent="0.25">
      <c r="A7" s="11">
        <v>10</v>
      </c>
      <c r="B7" s="11">
        <v>105</v>
      </c>
      <c r="C7" s="12">
        <f>Input!FI7</f>
        <v>13</v>
      </c>
      <c r="D7" s="12">
        <f>Input!FJ7</f>
        <v>8</v>
      </c>
      <c r="E7" s="12">
        <f>Input!FK7</f>
        <v>29</v>
      </c>
      <c r="F7" s="12">
        <f>Input!FL7</f>
        <v>6</v>
      </c>
      <c r="G7" s="9">
        <f t="shared" si="0"/>
        <v>13.510079732969967</v>
      </c>
      <c r="H7" s="9">
        <f t="shared" si="1"/>
        <v>0.2601813339867125</v>
      </c>
      <c r="I7" s="9">
        <f t="shared" si="2"/>
        <v>7.3996902705369854</v>
      </c>
      <c r="J7" s="9">
        <f t="shared" si="3"/>
        <v>0.36037177128795783</v>
      </c>
      <c r="K7" s="9">
        <f t="shared" si="4"/>
        <v>29.147112311476661</v>
      </c>
      <c r="L7" s="9">
        <f t="shared" si="5"/>
        <v>2.1642032188006199E-2</v>
      </c>
      <c r="M7" s="9">
        <f t="shared" si="6"/>
        <v>6.7308252085584375</v>
      </c>
      <c r="N7" s="7">
        <f t="shared" si="7"/>
        <v>0.53410548546448366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0.85839086208046933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5.5765789546104125</v>
      </c>
    </row>
    <row r="8" spans="1:22" x14ac:dyDescent="0.25">
      <c r="A8" s="11">
        <v>15</v>
      </c>
      <c r="B8" s="11">
        <v>105</v>
      </c>
      <c r="C8" s="12">
        <f>Input!FI8</f>
        <v>10</v>
      </c>
      <c r="D8" s="12">
        <f>Input!FJ8</f>
        <v>8</v>
      </c>
      <c r="E8" s="12">
        <f>Input!FK8</f>
        <v>25</v>
      </c>
      <c r="F8" s="12">
        <f>Input!FL8</f>
        <v>6</v>
      </c>
      <c r="G8" s="9">
        <f t="shared" si="0"/>
        <v>10.201737382048432</v>
      </c>
      <c r="H8" s="9">
        <f t="shared" si="1"/>
        <v>4.0697971315754859E-2</v>
      </c>
      <c r="I8" s="9">
        <f t="shared" si="2"/>
        <v>7.3996902705369854</v>
      </c>
      <c r="J8" s="9">
        <f t="shared" si="3"/>
        <v>0.36037177128795783</v>
      </c>
      <c r="K8" s="9">
        <f t="shared" si="4"/>
        <v>24.841045626762742</v>
      </c>
      <c r="L8" s="9">
        <f t="shared" si="5"/>
        <v>2.5266492771249389E-2</v>
      </c>
      <c r="M8" s="9">
        <f t="shared" si="6"/>
        <v>6.7308252085584375</v>
      </c>
      <c r="N8" s="7">
        <f t="shared" si="7"/>
        <v>0.53410548546448366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Input!FI9</f>
        <v>7</v>
      </c>
      <c r="D9" s="12">
        <f>Input!FJ9</f>
        <v>8</v>
      </c>
      <c r="E9" s="12">
        <f>Input!FK9</f>
        <v>21</v>
      </c>
      <c r="F9" s="12">
        <f>Input!FL9</f>
        <v>6</v>
      </c>
      <c r="G9" s="9">
        <f t="shared" si="0"/>
        <v>7.3575733355011295</v>
      </c>
      <c r="H9" s="9">
        <f t="shared" si="1"/>
        <v>0.12785869026140328</v>
      </c>
      <c r="I9" s="9">
        <f t="shared" si="2"/>
        <v>7.3996902705369854</v>
      </c>
      <c r="J9" s="9">
        <f t="shared" si="3"/>
        <v>0.36037177128795783</v>
      </c>
      <c r="K9" s="9">
        <f t="shared" si="4"/>
        <v>21.004078408884077</v>
      </c>
      <c r="L9" s="9">
        <f t="shared" si="5"/>
        <v>1.6633419025715125E-5</v>
      </c>
      <c r="M9" s="9">
        <f t="shared" si="6"/>
        <v>6.7308252085584375</v>
      </c>
      <c r="N9" s="7">
        <f t="shared" si="7"/>
        <v>0.53410548546448366</v>
      </c>
      <c r="O9" s="32" t="s">
        <v>11</v>
      </c>
      <c r="P9" s="10">
        <f>AVERAGEIF(wrnGrasNat,"&lt;&gt;#N/A")</f>
        <v>6.9285714285714288</v>
      </c>
      <c r="Q9" s="32"/>
      <c r="R9" s="10">
        <f>AVERAGEIF(wrnGrasDroog,"&lt;&gt;#N/A")</f>
        <v>11.642857142857142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Input!FI10</f>
        <v>3</v>
      </c>
      <c r="D10" s="12">
        <f>Input!FJ10</f>
        <v>8</v>
      </c>
      <c r="E10" s="12">
        <f>Input!FK10</f>
        <v>14</v>
      </c>
      <c r="F10" s="12">
        <f>Input!FL10</f>
        <v>8</v>
      </c>
      <c r="G10" s="9">
        <f t="shared" si="0"/>
        <v>2.3948524207680748</v>
      </c>
      <c r="H10" s="9">
        <f t="shared" si="1"/>
        <v>0.3662035926502592</v>
      </c>
      <c r="I10" s="9">
        <f t="shared" si="2"/>
        <v>8.5831882467289642</v>
      </c>
      <c r="J10" s="9">
        <f t="shared" si="3"/>
        <v>0.3401085311228032</v>
      </c>
      <c r="K10" s="9">
        <f t="shared" si="4"/>
        <v>13.763438227374962</v>
      </c>
      <c r="L10" s="9">
        <f t="shared" si="5"/>
        <v>5.5961472267500062E-2</v>
      </c>
      <c r="M10" s="9">
        <f t="shared" si="6"/>
        <v>7.2805679523001379</v>
      </c>
      <c r="N10" s="7">
        <f t="shared" si="7"/>
        <v>0.51758247125761669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Input!FI11</f>
        <v>0</v>
      </c>
      <c r="D11" s="12">
        <f>Input!FJ11</f>
        <v>9</v>
      </c>
      <c r="E11" s="12">
        <f>Input!FK11</f>
        <v>4</v>
      </c>
      <c r="F11" s="12">
        <f>Input!FL11</f>
        <v>9</v>
      </c>
      <c r="G11" s="9">
        <f t="shared" si="0"/>
        <v>0</v>
      </c>
      <c r="H11" s="9">
        <f t="shared" si="1"/>
        <v>0</v>
      </c>
      <c r="I11" s="9">
        <f t="shared" si="2"/>
        <v>8.5831882467289642</v>
      </c>
      <c r="J11" s="9">
        <f t="shared" si="3"/>
        <v>0.17373203766487483</v>
      </c>
      <c r="K11" s="9">
        <f t="shared" si="4"/>
        <v>4.2045255875639072</v>
      </c>
      <c r="L11" s="9">
        <f t="shared" si="5"/>
        <v>4.1830715968361451E-2</v>
      </c>
      <c r="M11" s="9">
        <f t="shared" si="6"/>
        <v>7.2805679523001379</v>
      </c>
      <c r="N11" s="7">
        <f t="shared" si="7"/>
        <v>2.9564465666573412</v>
      </c>
      <c r="O11" s="32" t="s">
        <v>14</v>
      </c>
      <c r="P11" s="10">
        <f>SUMIF(SQRgrasNat,"&lt;&gt;#N/A")</f>
        <v>1.5508441705384879</v>
      </c>
      <c r="Q11" s="32"/>
      <c r="R11" s="10">
        <f>SUMIF(SQRgraDrg,"&lt;&gt;#N/A")</f>
        <v>8.3977578467043141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Input!FI12</f>
        <v>3</v>
      </c>
      <c r="D12" s="12">
        <f>Input!FJ12</f>
        <v>15</v>
      </c>
      <c r="E12" s="12">
        <f>Input!FK12</f>
        <v>13</v>
      </c>
      <c r="F12" s="12">
        <f>Input!FL12</f>
        <v>15</v>
      </c>
      <c r="G12" s="9">
        <f t="shared" si="0"/>
        <v>2.8752784842170769</v>
      </c>
      <c r="H12" s="9">
        <f t="shared" si="1"/>
        <v>1.5555456499189942E-2</v>
      </c>
      <c r="I12" s="9">
        <f t="shared" si="2"/>
        <v>16.453396879892903</v>
      </c>
      <c r="J12" s="9">
        <f t="shared" si="3"/>
        <v>2.1123624904824259</v>
      </c>
      <c r="K12" s="9">
        <f t="shared" si="4"/>
        <v>13.390640250234064</v>
      </c>
      <c r="L12" s="9">
        <f t="shared" si="5"/>
        <v>0.15259980510293214</v>
      </c>
      <c r="M12" s="9">
        <f t="shared" si="6"/>
        <v>15.039469438313958</v>
      </c>
      <c r="N12" s="7">
        <f t="shared" si="7"/>
        <v>1.5578365608193354E-3</v>
      </c>
      <c r="O12" s="32" t="s">
        <v>13</v>
      </c>
      <c r="P12" s="10">
        <f>SQRT(P11/P10)</f>
        <v>0.37548080335127265</v>
      </c>
      <c r="Q12" s="32" t="s">
        <v>126</v>
      </c>
      <c r="R12" s="10">
        <f>SQRT(R11/R10)</f>
        <v>0.87374626266358013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Input!FI13</f>
        <v>0</v>
      </c>
      <c r="D13" s="12">
        <f>Input!FJ13</f>
        <v>18</v>
      </c>
      <c r="E13" s="12">
        <f>Input!FK13</f>
        <v>7</v>
      </c>
      <c r="F13" s="12">
        <f>Input!FL13</f>
        <v>18</v>
      </c>
      <c r="G13" s="9">
        <f t="shared" si="0"/>
        <v>0</v>
      </c>
      <c r="H13" s="9">
        <f t="shared" si="1"/>
        <v>0</v>
      </c>
      <c r="I13" s="9">
        <f t="shared" si="2"/>
        <v>18.886710496135311</v>
      </c>
      <c r="J13" s="9">
        <f t="shared" si="3"/>
        <v>0.7862555039565301</v>
      </c>
      <c r="K13" s="9">
        <f t="shared" si="4"/>
        <v>6.6812995614238844</v>
      </c>
      <c r="L13" s="9">
        <f t="shared" si="5"/>
        <v>0.10156996954860845</v>
      </c>
      <c r="M13" s="9">
        <f t="shared" si="6"/>
        <v>18.656431895654286</v>
      </c>
      <c r="N13" s="7">
        <f t="shared" si="7"/>
        <v>0.43090283363227977</v>
      </c>
      <c r="O13" s="32" t="s">
        <v>15</v>
      </c>
      <c r="P13" s="13">
        <f t="array" ref="P13">1-P11/(SUMIF(wrnGrasNat,"&lt;&gt;#N/A")-P9)^2</f>
        <v>0.99980884130363312</v>
      </c>
      <c r="Q13" s="32"/>
      <c r="R13" s="13">
        <f t="array" ref="R13">1-R11/(SUMIF(wrnGrasDroog,"&lt;&gt;#N/A")-R9)^2</f>
        <v>0.99963342950554468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Input!FI14</f>
        <v>0</v>
      </c>
      <c r="D14" s="12">
        <f>Input!FJ14</f>
        <v>24</v>
      </c>
      <c r="E14" s="12">
        <f>Input!FK14</f>
        <v>0</v>
      </c>
      <c r="F14" s="12">
        <f>Input!FL14</f>
        <v>25</v>
      </c>
      <c r="G14" s="9">
        <f t="shared" si="0"/>
        <v>0</v>
      </c>
      <c r="H14" s="9">
        <f t="shared" si="1"/>
        <v>0</v>
      </c>
      <c r="I14" s="9">
        <f t="shared" si="2"/>
        <v>22.895071020059675</v>
      </c>
      <c r="J14" s="9">
        <f t="shared" si="3"/>
        <v>1.2208680507119682</v>
      </c>
      <c r="K14" s="9">
        <f t="shared" si="4"/>
        <v>0</v>
      </c>
      <c r="L14" s="9">
        <f t="shared" si="5"/>
        <v>0</v>
      </c>
      <c r="M14" s="9">
        <f t="shared" si="6"/>
        <v>24.336874281003919</v>
      </c>
      <c r="N14" s="7">
        <f t="shared" si="7"/>
        <v>0.43973571919406979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Input!FI15</f>
        <v>0</v>
      </c>
      <c r="D15" s="12">
        <f>Input!FJ15</f>
        <v>28</v>
      </c>
      <c r="E15" s="12">
        <f>Input!FK15</f>
        <v>0</v>
      </c>
      <c r="F15" s="12">
        <f>Input!FL15</f>
        <v>28</v>
      </c>
      <c r="G15" s="9">
        <f t="shared" si="0"/>
        <v>0</v>
      </c>
      <c r="H15" s="9">
        <f t="shared" si="1"/>
        <v>0</v>
      </c>
      <c r="I15" s="9">
        <f t="shared" si="2"/>
        <v>26.759090047700024</v>
      </c>
      <c r="J15" s="9">
        <f t="shared" si="3"/>
        <v>1.5398575097171288</v>
      </c>
      <c r="K15" s="9">
        <f t="shared" si="4"/>
        <v>0</v>
      </c>
      <c r="L15" s="9">
        <f t="shared" si="5"/>
        <v>0</v>
      </c>
      <c r="M15" s="9">
        <f t="shared" si="6"/>
        <v>27.969896940683583</v>
      </c>
      <c r="N15" s="7">
        <f t="shared" si="7"/>
        <v>9.0619418020772649E-4</v>
      </c>
      <c r="O15" s="32" t="s">
        <v>16</v>
      </c>
      <c r="P15" s="10">
        <f>P14*P12</f>
        <v>0.82642767607543777</v>
      </c>
      <c r="Q15" s="32"/>
      <c r="R15" s="10">
        <f>R14*R12</f>
        <v>1.9231025578080707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Input!FI16</f>
        <v>0</v>
      </c>
      <c r="D16" s="12">
        <f>Input!FJ16</f>
        <v>29</v>
      </c>
      <c r="E16" s="12">
        <f>Input!FK16</f>
        <v>0</v>
      </c>
      <c r="F16" s="12">
        <f>Input!FL16</f>
        <v>29</v>
      </c>
      <c r="G16" s="9">
        <f t="shared" si="0"/>
        <v>0</v>
      </c>
      <c r="H16" s="9">
        <f t="shared" si="1"/>
        <v>0</v>
      </c>
      <c r="I16" s="9">
        <f t="shared" si="2"/>
        <v>29.93756723605631</v>
      </c>
      <c r="J16" s="9">
        <f t="shared" si="3"/>
        <v>0.87903232212626869</v>
      </c>
      <c r="K16" s="9">
        <f t="shared" si="4"/>
        <v>0</v>
      </c>
      <c r="L16" s="9">
        <f t="shared" si="5"/>
        <v>0</v>
      </c>
      <c r="M16" s="9">
        <f t="shared" si="6"/>
        <v>29.244184043995769</v>
      </c>
      <c r="N16" s="7">
        <f t="shared" si="7"/>
        <v>5.9625847342127863E-2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Input!FM2</f>
        <v>tZ2b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Input!FM3</f>
        <v>26</v>
      </c>
      <c r="D3" s="12">
        <f>Input!FN3</f>
        <v>1</v>
      </c>
      <c r="E3" s="12" t="e">
        <f>Input!FO3</f>
        <v>#N/A</v>
      </c>
      <c r="F3" s="12" t="e">
        <f>Input!FP3</f>
        <v>#N/A</v>
      </c>
      <c r="G3" s="9">
        <f t="shared" ref="G3:G16" si="0">MIN(MAX(MinGrasNT,AgrasNT+BgrasNT*10000*((A3+CgrasNT)^-DgrasNT+(B3+CgrasNT)^-DgrasNT)),40)</f>
        <v>24.691950427658558</v>
      </c>
      <c r="H3" s="9">
        <f t="shared" ref="H3:H16" si="1">(G3-C3)^2</f>
        <v>1.7109936837026301</v>
      </c>
      <c r="I3" s="9">
        <f t="shared" ref="I3:I16" si="2">MAX(MIN(MinGras+Agras*(1-(1/(1+(Bgras*(B3-Cgras))^Dgras))),40),0)</f>
        <v>1.2837297902678704</v>
      </c>
      <c r="J3" s="9">
        <f t="shared" ref="J3:J16" si="3">(I3-D3)^2</f>
        <v>8.0502593885449711E-2</v>
      </c>
      <c r="K3" s="9">
        <f t="shared" ref="K3:K16" si="4">MIN(MAX(MinBouwNT,AbouwNT+BbouwNT*10000*((A3+CbouwNT)^-DbouwNT+(B3+CbouwNT)^-DbouwNT)),45)</f>
        <v>42.048720890694995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4.2686403200936462</v>
      </c>
      <c r="N3" s="7" t="e">
        <f t="shared" ref="N3:N16" si="7">(M3-F3)^2</f>
        <v>#N/A</v>
      </c>
      <c r="O3" s="32" t="s">
        <v>19</v>
      </c>
      <c r="P3" s="25">
        <v>-19.953612459761811</v>
      </c>
      <c r="Q3" s="32" t="s">
        <v>7</v>
      </c>
      <c r="R3" s="26">
        <v>7.2053940578873992E-3</v>
      </c>
      <c r="S3" s="34" t="s">
        <v>24</v>
      </c>
      <c r="T3" s="27">
        <v>-14.838772819954455</v>
      </c>
      <c r="U3" s="34" t="s">
        <v>29</v>
      </c>
      <c r="V3" s="56">
        <v>6.7328161721698478E-3</v>
      </c>
    </row>
    <row r="4" spans="1:22" x14ac:dyDescent="0.25">
      <c r="A4" s="11">
        <v>10</v>
      </c>
      <c r="B4" s="11">
        <v>70</v>
      </c>
      <c r="C4" s="12">
        <f>Input!FM4</f>
        <v>21</v>
      </c>
      <c r="D4" s="12">
        <f>Input!FN4</f>
        <v>1</v>
      </c>
      <c r="E4" s="12" t="e">
        <f>Input!FO4</f>
        <v>#N/A</v>
      </c>
      <c r="F4" s="12" t="e">
        <f>Input!FP4</f>
        <v>#N/A</v>
      </c>
      <c r="G4" s="9">
        <f t="shared" si="0"/>
        <v>20.387001487034791</v>
      </c>
      <c r="H4" s="9">
        <f t="shared" si="1"/>
        <v>0.37576717689755768</v>
      </c>
      <c r="I4" s="9">
        <f t="shared" si="2"/>
        <v>1.2837297902678704</v>
      </c>
      <c r="J4" s="9">
        <f t="shared" si="3"/>
        <v>8.0502593885449711E-2</v>
      </c>
      <c r="K4" s="9">
        <f t="shared" si="4"/>
        <v>36.032884416809736</v>
      </c>
      <c r="L4" s="9" t="e">
        <f t="shared" si="5"/>
        <v>#N/A</v>
      </c>
      <c r="M4" s="9">
        <f t="shared" si="6"/>
        <v>4.2686403200936462</v>
      </c>
      <c r="N4" s="7" t="e">
        <f t="shared" si="7"/>
        <v>#N/A</v>
      </c>
      <c r="O4" s="32" t="s">
        <v>20</v>
      </c>
      <c r="P4" s="25">
        <v>5203.4678253369757</v>
      </c>
      <c r="Q4" s="32" t="s">
        <v>8</v>
      </c>
      <c r="R4" s="25">
        <v>1.5078676748177287E-2</v>
      </c>
      <c r="S4" s="34" t="s">
        <v>25</v>
      </c>
      <c r="T4" s="27">
        <v>5288.7615125604143</v>
      </c>
      <c r="U4" s="34" t="s">
        <v>30</v>
      </c>
      <c r="V4" s="57">
        <v>6.8472450022920197E-4</v>
      </c>
    </row>
    <row r="5" spans="1:22" x14ac:dyDescent="0.25">
      <c r="A5" s="11">
        <v>15</v>
      </c>
      <c r="B5" s="11">
        <v>70</v>
      </c>
      <c r="C5" s="12">
        <f>Input!FM5</f>
        <v>17</v>
      </c>
      <c r="D5" s="12">
        <f>Input!FN5</f>
        <v>1</v>
      </c>
      <c r="E5" s="12" t="e">
        <f>Input!FO5</f>
        <v>#N/A</v>
      </c>
      <c r="F5" s="12" t="e">
        <f>Input!FP5</f>
        <v>#N/A</v>
      </c>
      <c r="G5" s="9">
        <f t="shared" si="0"/>
        <v>16.750732308845119</v>
      </c>
      <c r="H5" s="9">
        <f t="shared" si="1"/>
        <v>6.2134381853684924E-2</v>
      </c>
      <c r="I5" s="9">
        <f t="shared" si="2"/>
        <v>1.2837297902678704</v>
      </c>
      <c r="J5" s="9">
        <f t="shared" si="3"/>
        <v>8.0502593885449711E-2</v>
      </c>
      <c r="K5" s="9">
        <f t="shared" si="4"/>
        <v>31.020525847343492</v>
      </c>
      <c r="L5" s="9" t="e">
        <f t="shared" si="5"/>
        <v>#N/A</v>
      </c>
      <c r="M5" s="9">
        <f t="shared" si="6"/>
        <v>4.2686403200936462</v>
      </c>
      <c r="N5" s="7" t="e">
        <f t="shared" si="7"/>
        <v>#N/A</v>
      </c>
      <c r="O5" s="32" t="s">
        <v>21</v>
      </c>
      <c r="P5" s="25">
        <v>108.58388187816479</v>
      </c>
      <c r="Q5" s="32" t="s">
        <v>9</v>
      </c>
      <c r="R5" s="64">
        <v>5.0015579331486339</v>
      </c>
      <c r="S5" s="34" t="s">
        <v>26</v>
      </c>
      <c r="T5" s="27">
        <v>99.709716302945424</v>
      </c>
      <c r="U5" s="34" t="s">
        <v>27</v>
      </c>
      <c r="V5" s="65">
        <v>8.5418415524166651</v>
      </c>
    </row>
    <row r="6" spans="1:22" x14ac:dyDescent="0.25">
      <c r="A6" s="11">
        <v>25</v>
      </c>
      <c r="B6" s="11">
        <v>75</v>
      </c>
      <c r="C6" s="12">
        <f>Input!FM6</f>
        <v>10</v>
      </c>
      <c r="D6" s="12">
        <f>Input!FN6</f>
        <v>2</v>
      </c>
      <c r="E6" s="12" t="e">
        <f>Input!FO6</f>
        <v>#N/A</v>
      </c>
      <c r="F6" s="12" t="e">
        <f>Input!FP6</f>
        <v>#N/A</v>
      </c>
      <c r="G6" s="9">
        <f t="shared" si="0"/>
        <v>10.285098322753694</v>
      </c>
      <c r="H6" s="9">
        <f t="shared" si="1"/>
        <v>8.1281053636969261E-2</v>
      </c>
      <c r="I6" s="9">
        <f t="shared" si="2"/>
        <v>1.6262320685145706</v>
      </c>
      <c r="J6" s="9">
        <f t="shared" si="3"/>
        <v>0.13970246660689667</v>
      </c>
      <c r="K6" s="9">
        <f t="shared" si="4"/>
        <v>22.346729846196844</v>
      </c>
      <c r="L6" s="9" t="e">
        <f t="shared" si="5"/>
        <v>#N/A</v>
      </c>
      <c r="M6" s="9">
        <f t="shared" si="6"/>
        <v>4.2986554507347021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27.552856768143243</v>
      </c>
      <c r="S6" s="34" t="s">
        <v>113</v>
      </c>
      <c r="T6" s="24">
        <v>3</v>
      </c>
      <c r="U6" s="34" t="s">
        <v>28</v>
      </c>
      <c r="V6" s="57">
        <v>23.195877195117404</v>
      </c>
    </row>
    <row r="7" spans="1:22" x14ac:dyDescent="0.25">
      <c r="A7" s="11">
        <v>10</v>
      </c>
      <c r="B7" s="11">
        <v>105</v>
      </c>
      <c r="C7" s="12">
        <f>Input!FM7</f>
        <v>15</v>
      </c>
      <c r="D7" s="12">
        <f>Input!FN7</f>
        <v>6</v>
      </c>
      <c r="E7" s="12">
        <f>Input!FO7</f>
        <v>31</v>
      </c>
      <c r="F7" s="12">
        <f>Input!FP7</f>
        <v>5</v>
      </c>
      <c r="G7" s="9">
        <f t="shared" si="0"/>
        <v>16.591358973776021</v>
      </c>
      <c r="H7" s="9">
        <f t="shared" si="1"/>
        <v>2.5324233834174712</v>
      </c>
      <c r="I7" s="9">
        <f t="shared" si="2"/>
        <v>5.8825868185256809</v>
      </c>
      <c r="J7" s="9">
        <f t="shared" si="3"/>
        <v>1.3785855183921393E-2</v>
      </c>
      <c r="K7" s="9">
        <f t="shared" si="4"/>
        <v>31.377798521092267</v>
      </c>
      <c r="L7" s="9">
        <f t="shared" si="5"/>
        <v>0.14273172253950375</v>
      </c>
      <c r="M7" s="9">
        <f t="shared" si="6"/>
        <v>5.3713291755402208</v>
      </c>
      <c r="N7" s="7">
        <f t="shared" si="7"/>
        <v>0.13788535660738013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0.41458120242801538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4.2311423468004952</v>
      </c>
    </row>
    <row r="8" spans="1:22" x14ac:dyDescent="0.25">
      <c r="A8" s="11">
        <v>15</v>
      </c>
      <c r="B8" s="11">
        <v>105</v>
      </c>
      <c r="C8" s="12">
        <f>Input!FM8</f>
        <v>12</v>
      </c>
      <c r="D8" s="12">
        <f>Input!FN8</f>
        <v>6</v>
      </c>
      <c r="E8" s="12">
        <f>Input!FO8</f>
        <v>27</v>
      </c>
      <c r="F8" s="12">
        <f>Input!FP8</f>
        <v>5</v>
      </c>
      <c r="G8" s="9">
        <f t="shared" si="0"/>
        <v>12.95508979558635</v>
      </c>
      <c r="H8" s="9">
        <f t="shared" si="1"/>
        <v>0.91219651763317533</v>
      </c>
      <c r="I8" s="9">
        <f t="shared" si="2"/>
        <v>5.8825868185256809</v>
      </c>
      <c r="J8" s="9">
        <f t="shared" si="3"/>
        <v>1.3785855183921393E-2</v>
      </c>
      <c r="K8" s="9">
        <f t="shared" si="4"/>
        <v>26.36543995162603</v>
      </c>
      <c r="L8" s="9">
        <f t="shared" si="5"/>
        <v>0.40266645499237536</v>
      </c>
      <c r="M8" s="9">
        <f t="shared" si="6"/>
        <v>5.3713291755402208</v>
      </c>
      <c r="N8" s="7">
        <f t="shared" si="7"/>
        <v>0.13788535660738013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Input!FM9</f>
        <v>9</v>
      </c>
      <c r="D9" s="12">
        <f>Input!FN9</f>
        <v>6</v>
      </c>
      <c r="E9" s="12">
        <f>Input!FO9</f>
        <v>23</v>
      </c>
      <c r="F9" s="12">
        <f>Input!FP9</f>
        <v>5</v>
      </c>
      <c r="G9" s="9">
        <f t="shared" si="0"/>
        <v>9.8625514725933563</v>
      </c>
      <c r="H9" s="9">
        <f t="shared" si="1"/>
        <v>0.74399504287296747</v>
      </c>
      <c r="I9" s="9">
        <f t="shared" si="2"/>
        <v>5.8825868185256809</v>
      </c>
      <c r="J9" s="9">
        <f t="shared" si="3"/>
        <v>1.3785855183921393E-2</v>
      </c>
      <c r="K9" s="9">
        <f t="shared" si="4"/>
        <v>22.155755874967014</v>
      </c>
      <c r="L9" s="9">
        <f t="shared" si="5"/>
        <v>0.7127481426527128</v>
      </c>
      <c r="M9" s="9">
        <f t="shared" si="6"/>
        <v>5.3713291755402208</v>
      </c>
      <c r="N9" s="7">
        <f t="shared" si="7"/>
        <v>0.13788535660738013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10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Input!FM10</f>
        <v>5</v>
      </c>
      <c r="D10" s="12">
        <f>Input!FN10</f>
        <v>7</v>
      </c>
      <c r="E10" s="12">
        <f>Input!FO10</f>
        <v>16</v>
      </c>
      <c r="F10" s="12">
        <f>Input!FP10</f>
        <v>6</v>
      </c>
      <c r="G10" s="9">
        <f t="shared" si="0"/>
        <v>4.5791438160241604</v>
      </c>
      <c r="H10" s="9">
        <f t="shared" si="1"/>
        <v>0.17711992759070572</v>
      </c>
      <c r="I10" s="9">
        <f t="shared" si="2"/>
        <v>6.9741757092851389</v>
      </c>
      <c r="J10" s="9">
        <f t="shared" si="3"/>
        <v>6.6689399092566336E-4</v>
      </c>
      <c r="K10" s="9">
        <f t="shared" si="4"/>
        <v>15.13039718248289</v>
      </c>
      <c r="L10" s="9">
        <f t="shared" si="5"/>
        <v>0.75620906023369683</v>
      </c>
      <c r="M10" s="9">
        <f t="shared" si="6"/>
        <v>5.8878983958766566</v>
      </c>
      <c r="N10" s="7">
        <f t="shared" si="7"/>
        <v>1.2566769647026792E-2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Input!FM11</f>
        <v>0</v>
      </c>
      <c r="D11" s="12">
        <f>Input!FN11</f>
        <v>8</v>
      </c>
      <c r="E11" s="12">
        <f>Input!FO11</f>
        <v>6</v>
      </c>
      <c r="F11" s="12">
        <f>Input!FP11</f>
        <v>7</v>
      </c>
      <c r="G11" s="9">
        <f t="shared" si="0"/>
        <v>0</v>
      </c>
      <c r="H11" s="9">
        <f t="shared" si="1"/>
        <v>0</v>
      </c>
      <c r="I11" s="9">
        <f t="shared" si="2"/>
        <v>6.9741757092851389</v>
      </c>
      <c r="J11" s="9">
        <f t="shared" si="3"/>
        <v>1.0523154754206479</v>
      </c>
      <c r="K11" s="9">
        <f t="shared" si="4"/>
        <v>6.6574987377023138</v>
      </c>
      <c r="L11" s="9">
        <f t="shared" si="5"/>
        <v>0.43230459008013605</v>
      </c>
      <c r="M11" s="9">
        <f t="shared" si="6"/>
        <v>5.8878983958766566</v>
      </c>
      <c r="N11" s="7">
        <f t="shared" si="7"/>
        <v>1.2367699778937136</v>
      </c>
      <c r="O11" s="32" t="s">
        <v>14</v>
      </c>
      <c r="P11" s="10">
        <f>SUMIF(SQRgrasNat,"&lt;&gt;#N/A")</f>
        <v>8.5305883770959117</v>
      </c>
      <c r="Q11" s="32"/>
      <c r="R11" s="10">
        <f>SUMIF(SQRgraDrg,"&lt;&gt;#N/A")</f>
        <v>7.6479791588966446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Input!FM12</f>
        <v>5</v>
      </c>
      <c r="D12" s="12">
        <f>Input!FN12</f>
        <v>13</v>
      </c>
      <c r="E12" s="12">
        <f>Input!FO12</f>
        <v>15</v>
      </c>
      <c r="F12" s="12">
        <f>Input!FP12</f>
        <v>13</v>
      </c>
      <c r="G12" s="9">
        <f t="shared" si="0"/>
        <v>5.2626878403255333</v>
      </c>
      <c r="H12" s="9">
        <f t="shared" si="1"/>
        <v>6.9004901454892867E-2</v>
      </c>
      <c r="I12" s="9">
        <f t="shared" si="2"/>
        <v>14.487571500407938</v>
      </c>
      <c r="J12" s="9">
        <f t="shared" si="3"/>
        <v>2.2128689688259242</v>
      </c>
      <c r="K12" s="9">
        <f t="shared" si="4"/>
        <v>16.26891418705992</v>
      </c>
      <c r="L12" s="9">
        <f t="shared" si="5"/>
        <v>1.6101432141219378</v>
      </c>
      <c r="M12" s="9">
        <f t="shared" si="6"/>
        <v>12.961127724487923</v>
      </c>
      <c r="N12" s="7">
        <f t="shared" si="7"/>
        <v>1.5110538034867999E-3</v>
      </c>
      <c r="O12" s="32" t="s">
        <v>13</v>
      </c>
      <c r="P12" s="10">
        <f>SQRT(P11/P10)</f>
        <v>0.88062933989360503</v>
      </c>
      <c r="Q12" s="32" t="s">
        <v>126</v>
      </c>
      <c r="R12" s="10">
        <f>SQRT(R11/R10)</f>
        <v>0.83382901882038596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Input!FM13</f>
        <v>2</v>
      </c>
      <c r="D13" s="12">
        <f>Input!FN13</f>
        <v>16</v>
      </c>
      <c r="E13" s="12">
        <f>Input!FO13</f>
        <v>9</v>
      </c>
      <c r="F13" s="12">
        <f>Input!FP13</f>
        <v>16</v>
      </c>
      <c r="G13" s="9">
        <f t="shared" si="0"/>
        <v>0.63410384434399347</v>
      </c>
      <c r="H13" s="9">
        <f t="shared" si="1"/>
        <v>1.8656723080358577</v>
      </c>
      <c r="I13" s="9">
        <f t="shared" si="2"/>
        <v>16.831719195647402</v>
      </c>
      <c r="J13" s="9">
        <f t="shared" si="3"/>
        <v>0.69175682040836128</v>
      </c>
      <c r="K13" s="9">
        <f t="shared" si="4"/>
        <v>10.192868557480365</v>
      </c>
      <c r="L13" s="9">
        <f t="shared" si="5"/>
        <v>1.4229353954252864</v>
      </c>
      <c r="M13" s="9">
        <f t="shared" si="6"/>
        <v>16.317639355918711</v>
      </c>
      <c r="N13" s="7">
        <f t="shared" si="7"/>
        <v>0.10089476042845368</v>
      </c>
      <c r="O13" s="32" t="s">
        <v>15</v>
      </c>
      <c r="P13" s="13">
        <f t="array" ref="P13">1-P11/(SUMIF(wrnGrasNat,"&lt;&gt;#N/A")-P9)^2</f>
        <v>0.99933529538811749</v>
      </c>
      <c r="Q13" s="32"/>
      <c r="R13" s="13">
        <f t="array" ref="R13">1-R11/(SUMIF(wrnGrasDroog,"&lt;&gt;#N/A")-R9)^2</f>
        <v>0.99954745685450319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Input!FM14</f>
        <v>0</v>
      </c>
      <c r="D14" s="12">
        <f>Input!FN14</f>
        <v>22</v>
      </c>
      <c r="E14" s="12">
        <f>Input!FO14</f>
        <v>2</v>
      </c>
      <c r="F14" s="12">
        <f>Input!FP14</f>
        <v>22</v>
      </c>
      <c r="G14" s="9">
        <f t="shared" si="0"/>
        <v>0</v>
      </c>
      <c r="H14" s="9">
        <f t="shared" si="1"/>
        <v>0</v>
      </c>
      <c r="I14" s="9">
        <f t="shared" si="2"/>
        <v>20.634208641510096</v>
      </c>
      <c r="J14" s="9">
        <f t="shared" si="3"/>
        <v>1.8653860349256979</v>
      </c>
      <c r="K14" s="9">
        <f t="shared" si="4"/>
        <v>0.83943050652101192</v>
      </c>
      <c r="L14" s="9">
        <f t="shared" si="5"/>
        <v>1.3469215491940749</v>
      </c>
      <c r="M14" s="9">
        <f t="shared" si="6"/>
        <v>21.863172623037428</v>
      </c>
      <c r="N14" s="7">
        <f t="shared" si="7"/>
        <v>1.872173108645768E-2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Input!FM15</f>
        <v>0</v>
      </c>
      <c r="D15" s="12">
        <f>Input!FN15</f>
        <v>25</v>
      </c>
      <c r="E15" s="12">
        <f>Input!FO15</f>
        <v>0</v>
      </c>
      <c r="F15" s="12">
        <f>Input!FP15</f>
        <v>26</v>
      </c>
      <c r="G15" s="9">
        <f t="shared" si="0"/>
        <v>0</v>
      </c>
      <c r="H15" s="9">
        <f t="shared" si="1"/>
        <v>0</v>
      </c>
      <c r="I15" s="9">
        <f t="shared" si="2"/>
        <v>24.149221568621158</v>
      </c>
      <c r="J15" s="9">
        <f t="shared" si="3"/>
        <v>0.723823939299443</v>
      </c>
      <c r="K15" s="9">
        <f t="shared" si="4"/>
        <v>0</v>
      </c>
      <c r="L15" s="9">
        <f t="shared" si="5"/>
        <v>0</v>
      </c>
      <c r="M15" s="9">
        <f t="shared" si="6"/>
        <v>25.733954956895822</v>
      </c>
      <c r="N15" s="7">
        <f t="shared" si="7"/>
        <v>7.0779964960303976E-2</v>
      </c>
      <c r="O15" s="32" t="s">
        <v>16</v>
      </c>
      <c r="P15" s="10">
        <f>P14*P12</f>
        <v>1.9382521086471201</v>
      </c>
      <c r="Q15" s="32"/>
      <c r="R15" s="10">
        <f>R14*R12</f>
        <v>1.8352452964774408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Input!FM16</f>
        <v>0</v>
      </c>
      <c r="D16" s="12">
        <f>Input!FN16</f>
        <v>26</v>
      </c>
      <c r="E16" s="12">
        <f>Input!FO16</f>
        <v>0</v>
      </c>
      <c r="F16" s="12">
        <f>Input!FP16</f>
        <v>27</v>
      </c>
      <c r="G16" s="9">
        <f t="shared" si="0"/>
        <v>0</v>
      </c>
      <c r="H16" s="9">
        <f t="shared" si="1"/>
        <v>0</v>
      </c>
      <c r="I16" s="9">
        <f t="shared" si="2"/>
        <v>26.823767693109311</v>
      </c>
      <c r="J16" s="9">
        <f t="shared" si="3"/>
        <v>0.67859321221063518</v>
      </c>
      <c r="K16" s="9">
        <f t="shared" si="4"/>
        <v>0</v>
      </c>
      <c r="L16" s="9">
        <f t="shared" si="5"/>
        <v>0</v>
      </c>
      <c r="M16" s="9">
        <f t="shared" si="6"/>
        <v>27.234409561403346</v>
      </c>
      <c r="N16" s="7">
        <f t="shared" si="7"/>
        <v>5.4947842477309203E-2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Input!FQ2</f>
        <v>cZ1a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Input!FQ3</f>
        <v>24</v>
      </c>
      <c r="D3" s="12">
        <f>Input!FR3</f>
        <v>1</v>
      </c>
      <c r="E3" s="12" t="e">
        <f>Input!FS3</f>
        <v>#N/A</v>
      </c>
      <c r="F3" s="12" t="e">
        <f>Input!FT3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1.2500056770258143</v>
      </c>
      <c r="J3" s="9">
        <f t="shared" ref="J3:J16" si="3">(I3-D3)^2</f>
        <v>6.2502838545135789E-2</v>
      </c>
      <c r="K3" s="9">
        <f t="shared" ref="K3:K16" si="4">MIN(MAX(MinBouwNT,AbouwNT+BbouwNT*10000*((A3+CbouwNT)^-DbouwNT+(B3+CbouwNT)^-DbouwNT)),45)</f>
        <v>42.137789216188096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1.7924337208791064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5.8542785067471599E-3</v>
      </c>
      <c r="S3" s="34" t="s">
        <v>24</v>
      </c>
      <c r="T3" s="27">
        <v>-35.197505653699366</v>
      </c>
      <c r="U3" s="34" t="s">
        <v>29</v>
      </c>
      <c r="V3" s="56">
        <v>5.8202776045680723E-3</v>
      </c>
    </row>
    <row r="4" spans="1:22" x14ac:dyDescent="0.25">
      <c r="A4" s="11">
        <v>10</v>
      </c>
      <c r="B4" s="11">
        <v>70</v>
      </c>
      <c r="C4" s="12">
        <f>Input!FQ4</f>
        <v>19</v>
      </c>
      <c r="D4" s="12">
        <f>Input!FR4</f>
        <v>1</v>
      </c>
      <c r="E4" s="12" t="e">
        <f>Input!FS4</f>
        <v>#N/A</v>
      </c>
      <c r="F4" s="12" t="e">
        <f>Input!FT4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1.2500056770258143</v>
      </c>
      <c r="J4" s="9">
        <f t="shared" si="3"/>
        <v>6.2502838545135789E-2</v>
      </c>
      <c r="K4" s="9">
        <f t="shared" si="4"/>
        <v>37.3329081088809</v>
      </c>
      <c r="L4" s="9" t="e">
        <f t="shared" si="5"/>
        <v>#N/A</v>
      </c>
      <c r="M4" s="9">
        <f t="shared" si="6"/>
        <v>1.7924337208791064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1.5080965969367E-2</v>
      </c>
      <c r="S4" s="34" t="s">
        <v>25</v>
      </c>
      <c r="T4" s="27">
        <v>25795.379837114269</v>
      </c>
      <c r="U4" s="34" t="s">
        <v>30</v>
      </c>
      <c r="V4" s="57">
        <v>6.8472511428402014E-4</v>
      </c>
    </row>
    <row r="5" spans="1:22" x14ac:dyDescent="0.25">
      <c r="A5" s="11">
        <v>15</v>
      </c>
      <c r="B5" s="11">
        <v>70</v>
      </c>
      <c r="C5" s="12">
        <f>Input!FQ5</f>
        <v>15</v>
      </c>
      <c r="D5" s="12">
        <f>Input!FR5</f>
        <v>1</v>
      </c>
      <c r="E5" s="12" t="e">
        <f>Input!FS5</f>
        <v>#N/A</v>
      </c>
      <c r="F5" s="12" t="e">
        <f>Input!FT5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1.2500056770258143</v>
      </c>
      <c r="J5" s="9">
        <f t="shared" si="3"/>
        <v>6.2502838545135789E-2</v>
      </c>
      <c r="K5" s="9">
        <f t="shared" si="4"/>
        <v>33.058632876026707</v>
      </c>
      <c r="L5" s="9" t="e">
        <f t="shared" si="5"/>
        <v>#N/A</v>
      </c>
      <c r="M5" s="9">
        <f t="shared" si="6"/>
        <v>1.7924337208791064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6.5199949612995143</v>
      </c>
      <c r="S5" s="34" t="s">
        <v>26</v>
      </c>
      <c r="T5" s="27">
        <v>160.98735886988936</v>
      </c>
      <c r="U5" s="34" t="s">
        <v>27</v>
      </c>
      <c r="V5" s="65">
        <v>7.8284912658213424</v>
      </c>
    </row>
    <row r="6" spans="1:22" x14ac:dyDescent="0.25">
      <c r="A6" s="11">
        <v>25</v>
      </c>
      <c r="B6" s="11">
        <v>75</v>
      </c>
      <c r="C6" s="12">
        <f>Input!FQ6</f>
        <v>9</v>
      </c>
      <c r="D6" s="12">
        <f>Input!FR6</f>
        <v>2</v>
      </c>
      <c r="E6" s="12" t="e">
        <f>Input!FS6</f>
        <v>#N/A</v>
      </c>
      <c r="F6" s="12" t="e">
        <f>Input!FT6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1.2945204406003532</v>
      </c>
      <c r="J6" s="9">
        <f t="shared" si="3"/>
        <v>0.49770140873071977</v>
      </c>
      <c r="K6" s="9">
        <f t="shared" si="4"/>
        <v>24.525610732976624</v>
      </c>
      <c r="L6" s="9" t="e">
        <f t="shared" si="5"/>
        <v>#N/A</v>
      </c>
      <c r="M6" s="9">
        <f t="shared" si="6"/>
        <v>1.8083539281503895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26.543479855311222</v>
      </c>
      <c r="S6" s="34" t="s">
        <v>113</v>
      </c>
      <c r="T6" s="24">
        <v>3</v>
      </c>
      <c r="U6" s="34" t="s">
        <v>28</v>
      </c>
      <c r="V6" s="57">
        <v>25.163648659911928</v>
      </c>
    </row>
    <row r="7" spans="1:22" x14ac:dyDescent="0.25">
      <c r="A7" s="11">
        <v>10</v>
      </c>
      <c r="B7" s="11">
        <v>105</v>
      </c>
      <c r="C7" s="12">
        <f>Input!FQ7</f>
        <v>14</v>
      </c>
      <c r="D7" s="12">
        <f>Input!FR7</f>
        <v>2</v>
      </c>
      <c r="E7" s="12">
        <f>Input!FS7</f>
        <v>30</v>
      </c>
      <c r="F7" s="12">
        <f>Input!FT7</f>
        <v>2</v>
      </c>
      <c r="G7" s="9">
        <f t="shared" si="0"/>
        <v>15.16308013499458</v>
      </c>
      <c r="H7" s="9">
        <f t="shared" si="1"/>
        <v>1.3527554004190101</v>
      </c>
      <c r="I7" s="9">
        <f t="shared" si="2"/>
        <v>2.2374714311000874</v>
      </c>
      <c r="J7" s="9">
        <f t="shared" si="3"/>
        <v>5.6392680588723557E-2</v>
      </c>
      <c r="K7" s="9">
        <f t="shared" si="4"/>
        <v>30.110041193702116</v>
      </c>
      <c r="L7" s="9">
        <f t="shared" si="5"/>
        <v>1.2109064311386702E-2</v>
      </c>
      <c r="M7" s="9">
        <f t="shared" si="6"/>
        <v>2.2918432342491242</v>
      </c>
      <c r="N7" s="7">
        <f t="shared" si="7"/>
        <v>8.5172473376989161E-2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1.1712964533358479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1.7701713647243056</v>
      </c>
    </row>
    <row r="8" spans="1:22" x14ac:dyDescent="0.25">
      <c r="A8" s="11">
        <v>15</v>
      </c>
      <c r="B8" s="11">
        <v>105</v>
      </c>
      <c r="C8" s="12">
        <f>Input!FQ8</f>
        <v>11</v>
      </c>
      <c r="D8" s="12">
        <f>Input!FR8</f>
        <v>2</v>
      </c>
      <c r="E8" s="12">
        <f>Input!FS8</f>
        <v>26</v>
      </c>
      <c r="F8" s="12">
        <f>Input!FT8</f>
        <v>2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2.2374714311000874</v>
      </c>
      <c r="J8" s="9">
        <f t="shared" si="3"/>
        <v>5.6392680588723557E-2</v>
      </c>
      <c r="K8" s="9">
        <f t="shared" si="4"/>
        <v>25.835765960847915</v>
      </c>
      <c r="L8" s="9">
        <f t="shared" si="5"/>
        <v>2.6972819616208482E-2</v>
      </c>
      <c r="M8" s="9">
        <f t="shared" si="6"/>
        <v>2.2918432342491242</v>
      </c>
      <c r="N8" s="7">
        <f t="shared" si="7"/>
        <v>8.5172473376989161E-2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Input!FQ9</f>
        <v>8</v>
      </c>
      <c r="D9" s="12">
        <f>Input!FR9</f>
        <v>2</v>
      </c>
      <c r="E9" s="12">
        <f>Input!FS9</f>
        <v>22</v>
      </c>
      <c r="F9" s="12">
        <f>Input!FT9</f>
        <v>2</v>
      </c>
      <c r="G9" s="9">
        <f t="shared" si="0"/>
        <v>8.60629592191707</v>
      </c>
      <c r="H9" s="9">
        <f t="shared" si="1"/>
        <v>0.36759474493326988</v>
      </c>
      <c r="I9" s="9">
        <f t="shared" si="2"/>
        <v>2.2374714311000874</v>
      </c>
      <c r="J9" s="9">
        <f t="shared" si="3"/>
        <v>5.6392680588723557E-2</v>
      </c>
      <c r="K9" s="9">
        <f t="shared" si="4"/>
        <v>22.020829016754625</v>
      </c>
      <c r="L9" s="9">
        <f t="shared" si="5"/>
        <v>4.3384793896445849E-4</v>
      </c>
      <c r="M9" s="9">
        <f t="shared" si="6"/>
        <v>2.2918432342491242</v>
      </c>
      <c r="N9" s="7">
        <f t="shared" si="7"/>
        <v>8.5172473376989161E-2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Input!FQ10</f>
        <v>4</v>
      </c>
      <c r="D10" s="12">
        <f>Input!FR10</f>
        <v>3</v>
      </c>
      <c r="E10" s="12">
        <f>Input!FS10</f>
        <v>15</v>
      </c>
      <c r="F10" s="12">
        <f>Input!FT10</f>
        <v>3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2.5950486047182437</v>
      </c>
      <c r="J10" s="9">
        <f t="shared" si="3"/>
        <v>0.16398563254064122</v>
      </c>
      <c r="K10" s="9">
        <f t="shared" si="4"/>
        <v>14.792987963898597</v>
      </c>
      <c r="L10" s="9">
        <f t="shared" si="5"/>
        <v>4.2853983090848743E-2</v>
      </c>
      <c r="M10" s="9">
        <f t="shared" si="6"/>
        <v>2.5142568028973424</v>
      </c>
      <c r="N10" s="7">
        <f t="shared" si="7"/>
        <v>0.23594645353151122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Input!FQ11</f>
        <v>0</v>
      </c>
      <c r="D11" s="12">
        <f>Input!FR11</f>
        <v>3</v>
      </c>
      <c r="E11" s="12">
        <f>Input!FS11</f>
        <v>5</v>
      </c>
      <c r="F11" s="12">
        <f>Input!FT11</f>
        <v>3</v>
      </c>
      <c r="G11" s="9">
        <f t="shared" si="0"/>
        <v>0</v>
      </c>
      <c r="H11" s="9">
        <f t="shared" si="1"/>
        <v>0</v>
      </c>
      <c r="I11" s="9">
        <f t="shared" si="2"/>
        <v>2.5950486047182437</v>
      </c>
      <c r="J11" s="9">
        <f t="shared" si="3"/>
        <v>0.16398563254064122</v>
      </c>
      <c r="K11" s="9">
        <f t="shared" si="4"/>
        <v>5.2297336431907695</v>
      </c>
      <c r="L11" s="9">
        <f t="shared" si="5"/>
        <v>5.2777546813703793E-2</v>
      </c>
      <c r="M11" s="9">
        <f t="shared" si="6"/>
        <v>2.5142568028973424</v>
      </c>
      <c r="N11" s="7">
        <f t="shared" si="7"/>
        <v>0.23594645353151122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1.3598341535790031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Input!FQ12</f>
        <v>5</v>
      </c>
      <c r="D12" s="12">
        <f>Input!FR12</f>
        <v>7</v>
      </c>
      <c r="E12" s="12">
        <f>Input!FS12</f>
        <v>14</v>
      </c>
      <c r="F12" s="12">
        <f>Input!FT12</f>
        <v>6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6.8658565419769779</v>
      </c>
      <c r="J12" s="9">
        <f t="shared" si="3"/>
        <v>1.7994467330374287E-2</v>
      </c>
      <c r="K12" s="9">
        <f t="shared" si="4"/>
        <v>14.357757345448782</v>
      </c>
      <c r="L12" s="9">
        <f t="shared" si="5"/>
        <v>0.12799031822255907</v>
      </c>
      <c r="M12" s="9">
        <f t="shared" si="6"/>
        <v>5.9865261794884717</v>
      </c>
      <c r="N12" s="7">
        <f t="shared" si="7"/>
        <v>1.8154383917688195E-4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0.35159818925728314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Input!FQ13</f>
        <v>1</v>
      </c>
      <c r="D13" s="12">
        <f>Input!FR13</f>
        <v>9</v>
      </c>
      <c r="E13" s="12">
        <f>Input!FS13</f>
        <v>8</v>
      </c>
      <c r="F13" s="12">
        <f>Input!FT13</f>
        <v>8</v>
      </c>
      <c r="G13" s="9">
        <f t="shared" si="0"/>
        <v>0</v>
      </c>
      <c r="H13" s="9">
        <f t="shared" si="1"/>
        <v>1</v>
      </c>
      <c r="I13" s="9">
        <f t="shared" si="2"/>
        <v>9.1309242995203554</v>
      </c>
      <c r="J13" s="9">
        <f t="shared" si="3"/>
        <v>1.7141172204895746E-2</v>
      </c>
      <c r="K13" s="9">
        <f t="shared" si="4"/>
        <v>7.6446190521829038</v>
      </c>
      <c r="L13" s="9">
        <f t="shared" si="5"/>
        <v>0.12629561807137762</v>
      </c>
      <c r="M13" s="9">
        <f t="shared" si="6"/>
        <v>8.2309562054836451</v>
      </c>
      <c r="N13" s="7">
        <f t="shared" si="7"/>
        <v>5.3340768851403722E-2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0.99982151587099211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Input!FQ14</f>
        <v>0</v>
      </c>
      <c r="D14" s="12">
        <f>Input!FR14</f>
        <v>14</v>
      </c>
      <c r="E14" s="12">
        <f>Input!FS14</f>
        <v>1</v>
      </c>
      <c r="F14" s="12">
        <f>Input!FT14</f>
        <v>14</v>
      </c>
      <c r="G14" s="9">
        <f t="shared" si="0"/>
        <v>0</v>
      </c>
      <c r="H14" s="9">
        <f t="shared" si="1"/>
        <v>0</v>
      </c>
      <c r="I14" s="9">
        <f t="shared" si="2"/>
        <v>14.232228557244756</v>
      </c>
      <c r="J14" s="9">
        <f t="shared" si="3"/>
        <v>5.3930102799981013E-2</v>
      </c>
      <c r="K14" s="9">
        <f t="shared" si="4"/>
        <v>0</v>
      </c>
      <c r="L14" s="9">
        <f t="shared" si="5"/>
        <v>1</v>
      </c>
      <c r="M14" s="9">
        <f t="shared" si="6"/>
        <v>13.829627790397646</v>
      </c>
      <c r="N14" s="7">
        <f t="shared" si="7"/>
        <v>2.9026689804788331E-2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Input!FQ15</f>
        <v>0</v>
      </c>
      <c r="D15" s="12">
        <f>Input!FR15</f>
        <v>21</v>
      </c>
      <c r="E15" s="12">
        <f>Input!FS15</f>
        <v>0</v>
      </c>
      <c r="F15" s="12">
        <f>Input!FT15</f>
        <v>21</v>
      </c>
      <c r="G15" s="9">
        <f t="shared" si="0"/>
        <v>0</v>
      </c>
      <c r="H15" s="9">
        <f t="shared" si="1"/>
        <v>0</v>
      </c>
      <c r="I15" s="9">
        <f t="shared" si="2"/>
        <v>20.720996409691917</v>
      </c>
      <c r="J15" s="9">
        <f t="shared" si="3"/>
        <v>7.7843003404800493E-2</v>
      </c>
      <c r="K15" s="9">
        <f t="shared" si="4"/>
        <v>0</v>
      </c>
      <c r="L15" s="9">
        <f t="shared" si="5"/>
        <v>0</v>
      </c>
      <c r="M15" s="9">
        <f t="shared" si="6"/>
        <v>21.060571468553153</v>
      </c>
      <c r="N15" s="7">
        <f t="shared" si="7"/>
        <v>3.6689028026856145E-3</v>
      </c>
      <c r="O15" s="32" t="s">
        <v>16</v>
      </c>
      <c r="P15" s="10">
        <f>P14*P12</f>
        <v>1.5050316319607022</v>
      </c>
      <c r="Q15" s="32"/>
      <c r="R15" s="10">
        <f>R14*R12</f>
        <v>0.77386239687037151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Input!FQ16</f>
        <v>0</v>
      </c>
      <c r="D16" s="12">
        <f>Input!FR16</f>
        <v>26</v>
      </c>
      <c r="E16" s="12">
        <f>Input!FS16</f>
        <v>0</v>
      </c>
      <c r="F16" s="12">
        <f>Input!FT16</f>
        <v>26</v>
      </c>
      <c r="G16" s="9">
        <f t="shared" si="0"/>
        <v>0</v>
      </c>
      <c r="H16" s="9">
        <f t="shared" si="1"/>
        <v>0</v>
      </c>
      <c r="I16" s="9">
        <f t="shared" si="2"/>
        <v>26.102791909338094</v>
      </c>
      <c r="J16" s="9">
        <f t="shared" si="3"/>
        <v>1.0566176625371031E-2</v>
      </c>
      <c r="K16" s="9">
        <f t="shared" si="4"/>
        <v>0</v>
      </c>
      <c r="L16" s="9">
        <f t="shared" si="5"/>
        <v>0</v>
      </c>
      <c r="M16" s="9">
        <f t="shared" si="6"/>
        <v>25.988300479158397</v>
      </c>
      <c r="N16" s="7">
        <f t="shared" si="7"/>
        <v>1.3687878792309973E-4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Input!FU2</f>
        <v>cZ1b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Input!FU3</f>
        <v>28</v>
      </c>
      <c r="D3" s="12">
        <f>Input!FV3</f>
        <v>0</v>
      </c>
      <c r="E3" s="12" t="e">
        <f>Input!FW3</f>
        <v>#N/A</v>
      </c>
      <c r="F3" s="12" t="e">
        <f>Input!FX3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0.25838777765006432</v>
      </c>
      <c r="J3" s="9">
        <f t="shared" ref="J3:J16" si="3">(I3-D3)^2</f>
        <v>6.6764243638939083E-2</v>
      </c>
      <c r="K3" s="9">
        <f t="shared" ref="K3:K16" si="4">MIN(MAX(MinBouwNT,AbouwNT+BbouwNT*10000*((A3+CbouwNT)^-DbouwNT+(B3+CbouwNT)^-DbouwNT)),45)</f>
        <v>43.160482074301264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0.82816386890778293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5.1959539157661536E-3</v>
      </c>
      <c r="S3" s="34" t="s">
        <v>24</v>
      </c>
      <c r="T3" s="27">
        <v>-17.228505155470856</v>
      </c>
      <c r="U3" s="34" t="s">
        <v>29</v>
      </c>
      <c r="V3" s="56">
        <v>5.1974836146432739E-3</v>
      </c>
    </row>
    <row r="4" spans="1:22" x14ac:dyDescent="0.25">
      <c r="A4" s="11">
        <v>10</v>
      </c>
      <c r="B4" s="11">
        <v>70</v>
      </c>
      <c r="C4" s="12">
        <f>Input!FU4</f>
        <v>23</v>
      </c>
      <c r="D4" s="12">
        <f>Input!FV4</f>
        <v>0</v>
      </c>
      <c r="E4" s="12" t="e">
        <f>Input!FW4</f>
        <v>#N/A</v>
      </c>
      <c r="F4" s="12" t="e">
        <f>Input!FX4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0.25838777765006432</v>
      </c>
      <c r="J4" s="9">
        <f t="shared" si="3"/>
        <v>6.6764243638939083E-2</v>
      </c>
      <c r="K4" s="9">
        <f t="shared" si="4"/>
        <v>37.465613861560577</v>
      </c>
      <c r="L4" s="9" t="e">
        <f t="shared" si="5"/>
        <v>#N/A</v>
      </c>
      <c r="M4" s="9">
        <f t="shared" si="6"/>
        <v>0.82816386890778293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1.5080830653676179E-2</v>
      </c>
      <c r="S4" s="34" t="s">
        <v>25</v>
      </c>
      <c r="T4" s="27">
        <v>7429.7166759833308</v>
      </c>
      <c r="U4" s="34" t="s">
        <v>30</v>
      </c>
      <c r="V4" s="57">
        <v>6.8472666983265828E-4</v>
      </c>
    </row>
    <row r="5" spans="1:22" x14ac:dyDescent="0.25">
      <c r="A5" s="11">
        <v>15</v>
      </c>
      <c r="B5" s="11">
        <v>70</v>
      </c>
      <c r="C5" s="12">
        <f>Input!FU5</f>
        <v>19</v>
      </c>
      <c r="D5" s="12">
        <f>Input!FV5</f>
        <v>0</v>
      </c>
      <c r="E5" s="12" t="e">
        <f>Input!FW5</f>
        <v>#N/A</v>
      </c>
      <c r="F5" s="12" t="e">
        <f>Input!FX5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0.25838777765006432</v>
      </c>
      <c r="J5" s="9">
        <f t="shared" si="3"/>
        <v>6.6764243638939083E-2</v>
      </c>
      <c r="K5" s="9">
        <f t="shared" si="4"/>
        <v>32.640243701225572</v>
      </c>
      <c r="L5" s="9" t="e">
        <f t="shared" si="5"/>
        <v>#N/A</v>
      </c>
      <c r="M5" s="9">
        <f t="shared" si="6"/>
        <v>0.82816386890778293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6.685824018882081</v>
      </c>
      <c r="S5" s="34" t="s">
        <v>26</v>
      </c>
      <c r="T5" s="27">
        <v>110.81956465909008</v>
      </c>
      <c r="U5" s="34" t="s">
        <v>27</v>
      </c>
      <c r="V5" s="65">
        <v>7.910983583691781</v>
      </c>
    </row>
    <row r="6" spans="1:22" x14ac:dyDescent="0.25">
      <c r="A6" s="11">
        <v>25</v>
      </c>
      <c r="B6" s="11">
        <v>75</v>
      </c>
      <c r="C6" s="12">
        <f>Input!FU6</f>
        <v>11</v>
      </c>
      <c r="D6" s="12">
        <f>Input!FV6</f>
        <v>0</v>
      </c>
      <c r="E6" s="12" t="e">
        <f>Input!FW6</f>
        <v>#N/A</v>
      </c>
      <c r="F6" s="12" t="e">
        <f>Input!FX6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0.27586515534234768</v>
      </c>
      <c r="J6" s="9">
        <f t="shared" si="3"/>
        <v>7.6101583932057612E-2</v>
      </c>
      <c r="K6" s="9">
        <f t="shared" si="4"/>
        <v>24.005345962600948</v>
      </c>
      <c r="L6" s="9" t="e">
        <f t="shared" si="5"/>
        <v>#N/A</v>
      </c>
      <c r="M6" s="9">
        <f t="shared" si="6"/>
        <v>0.83407828526127403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25.880801089358783</v>
      </c>
      <c r="S6" s="34" t="s">
        <v>113</v>
      </c>
      <c r="T6" s="24">
        <v>3</v>
      </c>
      <c r="U6" s="34" t="s">
        <v>28</v>
      </c>
      <c r="V6" s="57">
        <v>24.276671399466782</v>
      </c>
    </row>
    <row r="7" spans="1:22" x14ac:dyDescent="0.25">
      <c r="A7" s="11">
        <v>10</v>
      </c>
      <c r="B7" s="11">
        <v>105</v>
      </c>
      <c r="C7" s="12">
        <f>Input!FU7</f>
        <v>16</v>
      </c>
      <c r="D7" s="12">
        <f>Input!FV7</f>
        <v>1</v>
      </c>
      <c r="E7" s="12">
        <f>Input!FW7</f>
        <v>32</v>
      </c>
      <c r="F7" s="12">
        <f>Input!FX7</f>
        <v>1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0.67083440169299602</v>
      </c>
      <c r="J7" s="9">
        <f t="shared" si="3"/>
        <v>0.1083499911088079</v>
      </c>
      <c r="K7" s="9">
        <f t="shared" si="4"/>
        <v>32.289429501169572</v>
      </c>
      <c r="L7" s="9">
        <f t="shared" si="5"/>
        <v>8.3769436147267146E-2</v>
      </c>
      <c r="M7" s="9">
        <f t="shared" si="6"/>
        <v>1.0199287081606614</v>
      </c>
      <c r="N7" s="7">
        <f t="shared" si="7"/>
        <v>3.9715340895281191E-4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0.22852078176251525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0.82001256788239718</v>
      </c>
    </row>
    <row r="8" spans="1:22" x14ac:dyDescent="0.25">
      <c r="A8" s="11">
        <v>15</v>
      </c>
      <c r="B8" s="11">
        <v>105</v>
      </c>
      <c r="C8" s="12">
        <f>Input!FU8</f>
        <v>13</v>
      </c>
      <c r="D8" s="12">
        <f>Input!FV8</f>
        <v>1</v>
      </c>
      <c r="E8" s="12">
        <f>Input!FW8</f>
        <v>28</v>
      </c>
      <c r="F8" s="12">
        <f>Input!FX8</f>
        <v>1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0.67083440169299602</v>
      </c>
      <c r="J8" s="9">
        <f t="shared" si="3"/>
        <v>0.1083499911088079</v>
      </c>
      <c r="K8" s="9">
        <f t="shared" si="4"/>
        <v>27.464059340834567</v>
      </c>
      <c r="L8" s="9">
        <f t="shared" si="5"/>
        <v>0.28723239014667928</v>
      </c>
      <c r="M8" s="9">
        <f t="shared" si="6"/>
        <v>1.0199287081606614</v>
      </c>
      <c r="N8" s="7">
        <f t="shared" si="7"/>
        <v>3.9715340895281191E-4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Input!FU9</f>
        <v>10</v>
      </c>
      <c r="D9" s="12">
        <f>Input!FV9</f>
        <v>1</v>
      </c>
      <c r="E9" s="12">
        <f>Input!FW9</f>
        <v>24</v>
      </c>
      <c r="F9" s="12">
        <f>Input!FX9</f>
        <v>1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0.67083440169299602</v>
      </c>
      <c r="J9" s="9">
        <f t="shared" si="3"/>
        <v>0.1083499911088079</v>
      </c>
      <c r="K9" s="9">
        <f t="shared" si="4"/>
        <v>23.348379544460592</v>
      </c>
      <c r="L9" s="9">
        <f t="shared" si="5"/>
        <v>0.42460921807738594</v>
      </c>
      <c r="M9" s="9">
        <f t="shared" si="6"/>
        <v>1.0199287081606614</v>
      </c>
      <c r="N9" s="7">
        <f t="shared" si="7"/>
        <v>3.9715340895281191E-4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Input!FU10</f>
        <v>6</v>
      </c>
      <c r="D10" s="12">
        <f>Input!FV10</f>
        <v>1</v>
      </c>
      <c r="E10" s="12">
        <f>Input!FW10</f>
        <v>17</v>
      </c>
      <c r="F10" s="12">
        <f>Input!FX10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0.82848549462329235</v>
      </c>
      <c r="J10" s="9">
        <f t="shared" si="3"/>
        <v>2.9417225554616677E-2</v>
      </c>
      <c r="K10" s="9">
        <f t="shared" si="4"/>
        <v>16.277886962955755</v>
      </c>
      <c r="L10" s="9">
        <f t="shared" si="5"/>
        <v>0.52144723826926354</v>
      </c>
      <c r="M10" s="9">
        <f t="shared" si="6"/>
        <v>1.1078116517744916</v>
      </c>
      <c r="N10" s="7">
        <f t="shared" si="7"/>
        <v>1.1623352258344235E-2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Input!FU11</f>
        <v>0</v>
      </c>
      <c r="D11" s="12">
        <f>Input!FV11</f>
        <v>1</v>
      </c>
      <c r="E11" s="12">
        <f>Input!FW11</f>
        <v>7</v>
      </c>
      <c r="F11" s="12">
        <f>Input!FX11</f>
        <v>1</v>
      </c>
      <c r="G11" s="9">
        <f t="shared" si="0"/>
        <v>0</v>
      </c>
      <c r="H11" s="9">
        <f t="shared" si="1"/>
        <v>0</v>
      </c>
      <c r="I11" s="9">
        <f t="shared" si="2"/>
        <v>0.82848549462329235</v>
      </c>
      <c r="J11" s="9">
        <f t="shared" si="3"/>
        <v>2.9417225554616677E-2</v>
      </c>
      <c r="K11" s="9">
        <f t="shared" si="4"/>
        <v>7.5347115809099527</v>
      </c>
      <c r="L11" s="9">
        <f t="shared" si="5"/>
        <v>0.28591647475922094</v>
      </c>
      <c r="M11" s="9">
        <f t="shared" si="6"/>
        <v>1.1078116517744916</v>
      </c>
      <c r="N11" s="7">
        <f t="shared" si="7"/>
        <v>1.1623352258344235E-2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0.81829994533133299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Input!FU12</f>
        <v>7</v>
      </c>
      <c r="D12" s="12">
        <f>Input!FV12</f>
        <v>3</v>
      </c>
      <c r="E12" s="12">
        <f>Input!FW12</f>
        <v>16</v>
      </c>
      <c r="F12" s="12">
        <f>Input!FX12</f>
        <v>3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2.9814632174722262</v>
      </c>
      <c r="J12" s="9">
        <f t="shared" si="3"/>
        <v>3.4361230648197996E-4</v>
      </c>
      <c r="K12" s="9">
        <f t="shared" si="4"/>
        <v>17.13418824417883</v>
      </c>
      <c r="L12" s="9">
        <f t="shared" si="5"/>
        <v>1.2863829732334573</v>
      </c>
      <c r="M12" s="9">
        <f t="shared" si="6"/>
        <v>2.635821794938765</v>
      </c>
      <c r="N12" s="7">
        <f t="shared" si="7"/>
        <v>0.13262576504162293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0.27274695987495495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Input!FU13</f>
        <v>3</v>
      </c>
      <c r="D13" s="12">
        <f>Input!FV13</f>
        <v>4</v>
      </c>
      <c r="E13" s="12">
        <f>Input!FW13</f>
        <v>10</v>
      </c>
      <c r="F13" s="12">
        <f>Input!FX13</f>
        <v>4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4.3388709591452068</v>
      </c>
      <c r="J13" s="9">
        <f t="shared" si="3"/>
        <v>0.11483352695199243</v>
      </c>
      <c r="K13" s="9">
        <f t="shared" si="4"/>
        <v>10.921064442947959</v>
      </c>
      <c r="L13" s="9">
        <f t="shared" si="5"/>
        <v>0.8483597080630334</v>
      </c>
      <c r="M13" s="9">
        <f t="shared" si="6"/>
        <v>3.7926703500067251</v>
      </c>
      <c r="N13" s="7">
        <f t="shared" si="7"/>
        <v>4.2985583766333858E-2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0.99971788517951132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Input!FU14</f>
        <v>0</v>
      </c>
      <c r="D14" s="12">
        <f>Input!FV14</f>
        <v>8</v>
      </c>
      <c r="E14" s="12">
        <f>Input!FW14</f>
        <v>2</v>
      </c>
      <c r="F14" s="12">
        <f>Input!FX14</f>
        <v>7</v>
      </c>
      <c r="G14" s="9">
        <f t="shared" si="0"/>
        <v>0</v>
      </c>
      <c r="H14" s="9">
        <f t="shared" si="1"/>
        <v>0</v>
      </c>
      <c r="I14" s="9">
        <f t="shared" si="2"/>
        <v>8.0862911537041455</v>
      </c>
      <c r="J14" s="9">
        <f t="shared" si="3"/>
        <v>7.4461632075924688E-3</v>
      </c>
      <c r="K14" s="9">
        <f t="shared" si="4"/>
        <v>1.0324184154548135</v>
      </c>
      <c r="L14" s="9">
        <f t="shared" si="5"/>
        <v>0.93621412275097393</v>
      </c>
      <c r="M14" s="9">
        <f t="shared" si="6"/>
        <v>7.4484277557476215</v>
      </c>
      <c r="N14" s="7">
        <f t="shared" si="7"/>
        <v>0.20108745212484849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Input!FU15</f>
        <v>0</v>
      </c>
      <c r="D15" s="12">
        <f>Input!FV15</f>
        <v>15</v>
      </c>
      <c r="E15" s="12">
        <f>Input!FW15</f>
        <v>0</v>
      </c>
      <c r="F15" s="12">
        <f>Input!FX15</f>
        <v>15</v>
      </c>
      <c r="G15" s="9">
        <f t="shared" si="0"/>
        <v>0</v>
      </c>
      <c r="H15" s="9">
        <f t="shared" si="1"/>
        <v>0</v>
      </c>
      <c r="I15" s="9">
        <f t="shared" si="2"/>
        <v>14.819579777773532</v>
      </c>
      <c r="J15" s="9">
        <f t="shared" si="3"/>
        <v>3.2551456588248151E-2</v>
      </c>
      <c r="K15" s="9">
        <f t="shared" si="4"/>
        <v>0</v>
      </c>
      <c r="L15" s="9">
        <f t="shared" si="5"/>
        <v>0</v>
      </c>
      <c r="M15" s="9">
        <f t="shared" si="6"/>
        <v>14.803635670157577</v>
      </c>
      <c r="N15" s="7">
        <f t="shared" si="7"/>
        <v>3.8558950034463774E-2</v>
      </c>
      <c r="O15" s="32" t="s">
        <v>16</v>
      </c>
      <c r="P15" s="10">
        <f>P14*P12</f>
        <v>2.4902292060976059</v>
      </c>
      <c r="Q15" s="32"/>
      <c r="R15" s="10">
        <f>R14*R12</f>
        <v>0.60031201114488542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Input!FU16</f>
        <v>0</v>
      </c>
      <c r="D16" s="12">
        <f>Input!FV16</f>
        <v>23</v>
      </c>
      <c r="E16" s="12">
        <f>Input!FW16</f>
        <v>0</v>
      </c>
      <c r="F16" s="12">
        <f>Input!FX16</f>
        <v>23</v>
      </c>
      <c r="G16" s="9">
        <f t="shared" si="0"/>
        <v>0</v>
      </c>
      <c r="H16" s="9">
        <f t="shared" si="1"/>
        <v>0</v>
      </c>
      <c r="I16" s="9">
        <f t="shared" si="2"/>
        <v>23.053352103918083</v>
      </c>
      <c r="J16" s="9">
        <f t="shared" si="3"/>
        <v>2.8464469924859609E-3</v>
      </c>
      <c r="K16" s="9">
        <f t="shared" si="4"/>
        <v>0</v>
      </c>
      <c r="L16" s="9">
        <f t="shared" si="5"/>
        <v>0</v>
      </c>
      <c r="M16" s="9">
        <f t="shared" si="6"/>
        <v>23.043924326113007</v>
      </c>
      <c r="N16" s="7">
        <f t="shared" si="7"/>
        <v>1.9293464244818184E-3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Input!FY2</f>
        <v>cZ2a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Input!FY3</f>
        <v>24</v>
      </c>
      <c r="D3" s="12">
        <f>Input!FZ3</f>
        <v>1</v>
      </c>
      <c r="E3" s="12" t="e">
        <f>Input!GA3</f>
        <v>#N/A</v>
      </c>
      <c r="F3" s="12" t="e">
        <f>Input!GB3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1.2500564619277936</v>
      </c>
      <c r="J3" s="9">
        <f t="shared" ref="J3:J16" si="3">(I3-D3)^2</f>
        <v>6.2528234151846107E-2</v>
      </c>
      <c r="K3" s="9">
        <f t="shared" ref="K3:K16" si="4">MIN(MAX(MinBouwNT,AbouwNT+BbouwNT*10000*((A3+CbouwNT)^-DbouwNT+(B3+CbouwNT)^-DbouwNT)),45)</f>
        <v>42.068046461365732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1.4116711677986167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6.2928529573157924E-3</v>
      </c>
      <c r="S3" s="34" t="s">
        <v>24</v>
      </c>
      <c r="T3" s="27">
        <v>-34.054728843759598</v>
      </c>
      <c r="U3" s="34" t="s">
        <v>29</v>
      </c>
      <c r="V3" s="56">
        <v>6.3697600499717953E-3</v>
      </c>
    </row>
    <row r="4" spans="1:22" x14ac:dyDescent="0.25">
      <c r="A4" s="11">
        <v>10</v>
      </c>
      <c r="B4" s="11">
        <v>70</v>
      </c>
      <c r="C4" s="12">
        <f>Input!FY4</f>
        <v>19</v>
      </c>
      <c r="D4" s="12">
        <f>Input!FZ4</f>
        <v>1</v>
      </c>
      <c r="E4" s="12" t="e">
        <f>Input!GA4</f>
        <v>#N/A</v>
      </c>
      <c r="F4" s="12" t="e">
        <f>Input!GB4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1.2500564619277936</v>
      </c>
      <c r="J4" s="9">
        <f t="shared" si="3"/>
        <v>6.2528234151846107E-2</v>
      </c>
      <c r="K4" s="9">
        <f t="shared" si="4"/>
        <v>37.210870505652728</v>
      </c>
      <c r="L4" s="9" t="e">
        <f t="shared" si="5"/>
        <v>#N/A</v>
      </c>
      <c r="M4" s="9">
        <f t="shared" si="6"/>
        <v>1.4116711677986167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1.5081161533976654E-2</v>
      </c>
      <c r="S4" s="34" t="s">
        <v>25</v>
      </c>
      <c r="T4" s="27">
        <v>23839.210576560512</v>
      </c>
      <c r="U4" s="34" t="s">
        <v>30</v>
      </c>
      <c r="V4" s="57">
        <v>6.8472801432351515E-4</v>
      </c>
    </row>
    <row r="5" spans="1:22" x14ac:dyDescent="0.25">
      <c r="A5" s="11">
        <v>15</v>
      </c>
      <c r="B5" s="11">
        <v>70</v>
      </c>
      <c r="C5" s="12">
        <f>Input!FY5</f>
        <v>15</v>
      </c>
      <c r="D5" s="12">
        <f>Input!FZ5</f>
        <v>1</v>
      </c>
      <c r="E5" s="12" t="e">
        <f>Input!GA5</f>
        <v>#N/A</v>
      </c>
      <c r="F5" s="12" t="e">
        <f>Input!GB5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1.2500564619277936</v>
      </c>
      <c r="J5" s="9">
        <f t="shared" si="3"/>
        <v>6.2528234151846107E-2</v>
      </c>
      <c r="K5" s="9">
        <f t="shared" si="4"/>
        <v>32.901359849470659</v>
      </c>
      <c r="L5" s="9" t="e">
        <f t="shared" si="5"/>
        <v>#N/A</v>
      </c>
      <c r="M5" s="9">
        <f t="shared" si="6"/>
        <v>1.4116711677986167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6.9850438553316918</v>
      </c>
      <c r="S5" s="34" t="s">
        <v>26</v>
      </c>
      <c r="T5" s="27">
        <v>157.25293662303716</v>
      </c>
      <c r="U5" s="34" t="s">
        <v>27</v>
      </c>
      <c r="V5" s="65">
        <v>8.2712668641843194</v>
      </c>
    </row>
    <row r="6" spans="1:22" x14ac:dyDescent="0.25">
      <c r="A6" s="11">
        <v>25</v>
      </c>
      <c r="B6" s="11">
        <v>75</v>
      </c>
      <c r="C6" s="12">
        <f>Input!FY6</f>
        <v>9</v>
      </c>
      <c r="D6" s="12">
        <f>Input!FZ6</f>
        <v>1</v>
      </c>
      <c r="E6" s="12" t="e">
        <f>Input!GA6</f>
        <v>#N/A</v>
      </c>
      <c r="F6" s="12" t="e">
        <f>Input!GB6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1.3023859846681514</v>
      </c>
      <c r="J6" s="9">
        <f t="shared" si="3"/>
        <v>9.1437283723727475E-2</v>
      </c>
      <c r="K6" s="9">
        <f t="shared" si="4"/>
        <v>24.353256913164792</v>
      </c>
      <c r="L6" s="9" t="e">
        <f t="shared" si="5"/>
        <v>#N/A</v>
      </c>
      <c r="M6" s="9">
        <f t="shared" si="6"/>
        <v>1.4359557408404526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26.195039778591465</v>
      </c>
      <c r="S6" s="34" t="s">
        <v>113</v>
      </c>
      <c r="T6" s="24">
        <v>3</v>
      </c>
      <c r="U6" s="34" t="s">
        <v>28</v>
      </c>
      <c r="V6" s="57">
        <v>25.239673077816498</v>
      </c>
    </row>
    <row r="7" spans="1:22" x14ac:dyDescent="0.25">
      <c r="A7" s="11">
        <v>10</v>
      </c>
      <c r="B7" s="11">
        <v>105</v>
      </c>
      <c r="C7" s="12">
        <f>Input!FY7</f>
        <v>14</v>
      </c>
      <c r="D7" s="12">
        <f>Input!FZ7</f>
        <v>3</v>
      </c>
      <c r="E7" s="12">
        <f>Input!GA7</f>
        <v>30</v>
      </c>
      <c r="F7" s="12">
        <f>Input!GB7</f>
        <v>2</v>
      </c>
      <c r="G7" s="9">
        <f t="shared" si="0"/>
        <v>15.16308013499458</v>
      </c>
      <c r="H7" s="9">
        <f t="shared" si="1"/>
        <v>1.3527554004190101</v>
      </c>
      <c r="I7" s="9">
        <f t="shared" si="2"/>
        <v>2.5371633955905892</v>
      </c>
      <c r="J7" s="9">
        <f t="shared" si="3"/>
        <v>0.21421772238123341</v>
      </c>
      <c r="K7" s="9">
        <f t="shared" si="4"/>
        <v>30.115307550389822</v>
      </c>
      <c r="L7" s="9">
        <f t="shared" si="5"/>
        <v>1.3295831176901389E-2</v>
      </c>
      <c r="M7" s="9">
        <f t="shared" si="6"/>
        <v>2.2547308272095723</v>
      </c>
      <c r="N7" s="7">
        <f t="shared" si="7"/>
        <v>6.488779433087298E-2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1.1651189561964956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1.3800397846156554</v>
      </c>
    </row>
    <row r="8" spans="1:22" x14ac:dyDescent="0.25">
      <c r="A8" s="11">
        <v>15</v>
      </c>
      <c r="B8" s="11">
        <v>105</v>
      </c>
      <c r="C8" s="12">
        <f>Input!FY8</f>
        <v>11</v>
      </c>
      <c r="D8" s="12">
        <f>Input!FZ8</f>
        <v>3</v>
      </c>
      <c r="E8" s="12">
        <f>Input!GA8</f>
        <v>26</v>
      </c>
      <c r="F8" s="12">
        <f>Input!GB8</f>
        <v>2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2.5371633955905892</v>
      </c>
      <c r="J8" s="9">
        <f t="shared" si="3"/>
        <v>0.21421772238123341</v>
      </c>
      <c r="K8" s="9">
        <f t="shared" si="4"/>
        <v>25.805796894207759</v>
      </c>
      <c r="L8" s="9">
        <f t="shared" si="5"/>
        <v>3.7714846299352213E-2</v>
      </c>
      <c r="M8" s="9">
        <f t="shared" si="6"/>
        <v>2.2547308272095723</v>
      </c>
      <c r="N8" s="7">
        <f t="shared" si="7"/>
        <v>6.488779433087298E-2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Input!FY9</f>
        <v>8</v>
      </c>
      <c r="D9" s="12">
        <f>Input!FZ9</f>
        <v>3</v>
      </c>
      <c r="E9" s="12">
        <f>Input!GA9</f>
        <v>22</v>
      </c>
      <c r="F9" s="12">
        <f>Input!GB9</f>
        <v>2</v>
      </c>
      <c r="G9" s="9">
        <f t="shared" si="0"/>
        <v>8.60629592191707</v>
      </c>
      <c r="H9" s="9">
        <f t="shared" si="1"/>
        <v>0.36759474493326988</v>
      </c>
      <c r="I9" s="9">
        <f t="shared" si="2"/>
        <v>2.5371633955905892</v>
      </c>
      <c r="J9" s="9">
        <f t="shared" si="3"/>
        <v>0.21421772238123341</v>
      </c>
      <c r="K9" s="9">
        <f t="shared" si="4"/>
        <v>21.968887892138852</v>
      </c>
      <c r="L9" s="9">
        <f t="shared" si="5"/>
        <v>9.6796325556369593E-4</v>
      </c>
      <c r="M9" s="9">
        <f t="shared" si="6"/>
        <v>2.2547308272095723</v>
      </c>
      <c r="N9" s="7">
        <f t="shared" si="7"/>
        <v>6.488779433087298E-2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7.5714285714285712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Input!FY10</f>
        <v>4</v>
      </c>
      <c r="D10" s="12">
        <f>Input!FZ10</f>
        <v>3</v>
      </c>
      <c r="E10" s="12">
        <f>Input!GA10</f>
        <v>15</v>
      </c>
      <c r="F10" s="12">
        <f>Input!GB10</f>
        <v>3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3.0266093500874414</v>
      </c>
      <c r="J10" s="9">
        <f t="shared" si="3"/>
        <v>7.0805751207601571E-4</v>
      </c>
      <c r="K10" s="9">
        <f t="shared" si="4"/>
        <v>14.742481160873801</v>
      </c>
      <c r="L10" s="9">
        <f t="shared" si="5"/>
        <v>6.6315952504905101E-2</v>
      </c>
      <c r="M10" s="9">
        <f t="shared" si="6"/>
        <v>2.6446508717292789</v>
      </c>
      <c r="N10" s="7">
        <f t="shared" si="7"/>
        <v>0.12627300296276137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Input!FY11</f>
        <v>0</v>
      </c>
      <c r="D11" s="12">
        <f>Input!FZ11</f>
        <v>3</v>
      </c>
      <c r="E11" s="12">
        <f>Input!GA11</f>
        <v>5</v>
      </c>
      <c r="F11" s="12">
        <f>Input!GB11</f>
        <v>3</v>
      </c>
      <c r="G11" s="9">
        <f t="shared" si="0"/>
        <v>0</v>
      </c>
      <c r="H11" s="9">
        <f t="shared" si="1"/>
        <v>0</v>
      </c>
      <c r="I11" s="9">
        <f t="shared" si="2"/>
        <v>3.0266093500874414</v>
      </c>
      <c r="J11" s="9">
        <f t="shared" si="3"/>
        <v>7.0805751207601571E-4</v>
      </c>
      <c r="K11" s="9">
        <f t="shared" si="4"/>
        <v>5.2128961627842401</v>
      </c>
      <c r="L11" s="9">
        <f t="shared" si="5"/>
        <v>4.5324776128253641E-2</v>
      </c>
      <c r="M11" s="9">
        <f t="shared" si="6"/>
        <v>2.6446508717292789</v>
      </c>
      <c r="N11" s="7">
        <f t="shared" si="7"/>
        <v>0.12627300296276137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2.8034748037071719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Input!FY12</f>
        <v>5</v>
      </c>
      <c r="D12" s="12">
        <f>Input!FZ12</f>
        <v>9</v>
      </c>
      <c r="E12" s="12">
        <f>Input!GA12</f>
        <v>14</v>
      </c>
      <c r="F12" s="12">
        <f>Input!GB12</f>
        <v>9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8.8137699906013669</v>
      </c>
      <c r="J12" s="9">
        <f t="shared" si="3"/>
        <v>3.468161640061497E-2</v>
      </c>
      <c r="K12" s="9">
        <f t="shared" si="4"/>
        <v>14.400991392327221</v>
      </c>
      <c r="L12" s="9">
        <f t="shared" si="5"/>
        <v>0.16079409672052311</v>
      </c>
      <c r="M12" s="9">
        <f t="shared" si="6"/>
        <v>8.4315823759764257</v>
      </c>
      <c r="N12" s="7">
        <f t="shared" si="7"/>
        <v>0.32309859530060547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0.50483794012688976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Input!FY13</f>
        <v>1</v>
      </c>
      <c r="D13" s="12">
        <f>Input!FZ13</f>
        <v>11</v>
      </c>
      <c r="E13" s="12">
        <f>Input!GA13</f>
        <v>8</v>
      </c>
      <c r="F13" s="12">
        <f>Input!GB13</f>
        <v>11</v>
      </c>
      <c r="G13" s="9">
        <f t="shared" si="0"/>
        <v>0</v>
      </c>
      <c r="H13" s="9">
        <f t="shared" si="1"/>
        <v>1</v>
      </c>
      <c r="I13" s="9">
        <f t="shared" si="2"/>
        <v>11.653746987494097</v>
      </c>
      <c r="J13" s="9">
        <f t="shared" si="3"/>
        <v>0.42738512365760717</v>
      </c>
      <c r="K13" s="9">
        <f t="shared" si="4"/>
        <v>7.7124685714022121</v>
      </c>
      <c r="L13" s="9">
        <f t="shared" si="5"/>
        <v>8.2674322431484801E-2</v>
      </c>
      <c r="M13" s="9">
        <f t="shared" si="6"/>
        <v>11.649660152650767</v>
      </c>
      <c r="N13" s="7">
        <f t="shared" si="7"/>
        <v>0.42205831394221849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0.99971062947419298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Input!FY14</f>
        <v>0</v>
      </c>
      <c r="D14" s="12">
        <f>Input!FZ14</f>
        <v>17</v>
      </c>
      <c r="E14" s="12">
        <f>Input!GA14</f>
        <v>1</v>
      </c>
      <c r="F14" s="12">
        <f>Input!GB14</f>
        <v>18</v>
      </c>
      <c r="G14" s="9">
        <f t="shared" si="0"/>
        <v>0</v>
      </c>
      <c r="H14" s="9">
        <f t="shared" si="1"/>
        <v>0</v>
      </c>
      <c r="I14" s="9">
        <f t="shared" si="2"/>
        <v>17.288687423720248</v>
      </c>
      <c r="J14" s="9">
        <f t="shared" si="3"/>
        <v>8.3340428614233825E-2</v>
      </c>
      <c r="K14" s="9">
        <f t="shared" si="4"/>
        <v>0</v>
      </c>
      <c r="L14" s="9">
        <f t="shared" si="5"/>
        <v>1</v>
      </c>
      <c r="M14" s="9">
        <f t="shared" si="6"/>
        <v>18.010485613910273</v>
      </c>
      <c r="N14" s="7">
        <f t="shared" si="7"/>
        <v>1.099480990753089E-4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Input!FY15</f>
        <v>0</v>
      </c>
      <c r="D15" s="12">
        <f>Input!FZ15</f>
        <v>24</v>
      </c>
      <c r="E15" s="12">
        <f>Input!GA15</f>
        <v>0</v>
      </c>
      <c r="F15" s="12">
        <f>Input!GB15</f>
        <v>24</v>
      </c>
      <c r="G15" s="9">
        <f t="shared" si="0"/>
        <v>0</v>
      </c>
      <c r="H15" s="9">
        <f t="shared" si="1"/>
        <v>0</v>
      </c>
      <c r="I15" s="9">
        <f t="shared" si="2"/>
        <v>22.981322856258679</v>
      </c>
      <c r="J15" s="9">
        <f t="shared" si="3"/>
        <v>1.0377031231809766</v>
      </c>
      <c r="K15" s="9">
        <f t="shared" si="4"/>
        <v>0</v>
      </c>
      <c r="L15" s="9">
        <f t="shared" si="5"/>
        <v>0</v>
      </c>
      <c r="M15" s="9">
        <f t="shared" si="6"/>
        <v>23.618066918577469</v>
      </c>
      <c r="N15" s="7">
        <f t="shared" si="7"/>
        <v>0.1458728786849097</v>
      </c>
      <c r="O15" s="32" t="s">
        <v>16</v>
      </c>
      <c r="P15" s="10">
        <f>P14*P12</f>
        <v>1.5050316319607022</v>
      </c>
      <c r="Q15" s="32"/>
      <c r="R15" s="10">
        <f>R14*R12</f>
        <v>1.1111408144705155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Input!FY16</f>
        <v>0</v>
      </c>
      <c r="D16" s="12">
        <f>Input!FZ16</f>
        <v>26</v>
      </c>
      <c r="E16" s="12">
        <f>Input!GA16</f>
        <v>0</v>
      </c>
      <c r="F16" s="12">
        <f>Input!GB16</f>
        <v>26</v>
      </c>
      <c r="G16" s="9">
        <f t="shared" si="0"/>
        <v>0</v>
      </c>
      <c r="H16" s="9">
        <f t="shared" si="1"/>
        <v>0</v>
      </c>
      <c r="I16" s="9">
        <f t="shared" si="2"/>
        <v>26.545227698770542</v>
      </c>
      <c r="J16" s="9">
        <f t="shared" si="3"/>
        <v>0.29727324350662138</v>
      </c>
      <c r="K16" s="9">
        <f t="shared" si="4"/>
        <v>0</v>
      </c>
      <c r="L16" s="9">
        <f t="shared" si="5"/>
        <v>0</v>
      </c>
      <c r="M16" s="9">
        <f t="shared" si="6"/>
        <v>26.236670544372952</v>
      </c>
      <c r="N16" s="7">
        <f t="shared" si="7"/>
        <v>5.6012946573789538E-2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66"/>
  </sheetPr>
  <dimension ref="A1:V16"/>
  <sheetViews>
    <sheetView topLeftCell="M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Input!GC2</f>
        <v>cZ2b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Input!GC3</f>
        <v>28</v>
      </c>
      <c r="D3" s="12">
        <f>Input!GD3</f>
        <v>0</v>
      </c>
      <c r="E3" s="12" t="e">
        <f>Input!GE3</f>
        <v>#N/A</v>
      </c>
      <c r="F3" s="12" t="e">
        <f>Input!GF3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0.30527472846698833</v>
      </c>
      <c r="J3" s="9">
        <f t="shared" ref="J3:J16" si="3">(I3-D3)^2</f>
        <v>9.3192659840593453E-2</v>
      </c>
      <c r="K3" s="9">
        <f t="shared" ref="K3:K16" si="4">MIN(MAX(MinBouwNT,AbouwNT+BbouwNT*10000*((A3+CbouwNT)^-DbouwNT+(B3+CbouwNT)^-DbouwNT)),45)</f>
        <v>43.140515629158116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0.72557364324091589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6.1772260192960501E-3</v>
      </c>
      <c r="S3" s="34" t="s">
        <v>24</v>
      </c>
      <c r="T3" s="27">
        <v>-17.254190601630292</v>
      </c>
      <c r="U3" s="34" t="s">
        <v>29</v>
      </c>
      <c r="V3" s="56">
        <v>6.1240465732247638E-3</v>
      </c>
    </row>
    <row r="4" spans="1:22" x14ac:dyDescent="0.25">
      <c r="A4" s="11">
        <v>10</v>
      </c>
      <c r="B4" s="11">
        <v>70</v>
      </c>
      <c r="C4" s="12">
        <f>Input!GC4</f>
        <v>23</v>
      </c>
      <c r="D4" s="12">
        <f>Input!GD4</f>
        <v>0</v>
      </c>
      <c r="E4" s="12" t="e">
        <f>Input!GE4</f>
        <v>#N/A</v>
      </c>
      <c r="F4" s="12" t="e">
        <f>Input!GF4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0.30527472846698833</v>
      </c>
      <c r="J4" s="9">
        <f t="shared" si="3"/>
        <v>9.3192659840593453E-2</v>
      </c>
      <c r="K4" s="9">
        <f t="shared" si="4"/>
        <v>37.453024380894803</v>
      </c>
      <c r="L4" s="9" t="e">
        <f t="shared" si="5"/>
        <v>#N/A</v>
      </c>
      <c r="M4" s="9">
        <f t="shared" si="6"/>
        <v>0.72557364324091589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1.5079304063768536E-2</v>
      </c>
      <c r="S4" s="34" t="s">
        <v>25</v>
      </c>
      <c r="T4" s="27">
        <v>7455.5615699579803</v>
      </c>
      <c r="U4" s="34" t="s">
        <v>30</v>
      </c>
      <c r="V4" s="57">
        <v>6.8472342830990407E-4</v>
      </c>
    </row>
    <row r="5" spans="1:22" x14ac:dyDescent="0.25">
      <c r="A5" s="11">
        <v>15</v>
      </c>
      <c r="B5" s="11">
        <v>70</v>
      </c>
      <c r="C5" s="12">
        <f>Input!GC5</f>
        <v>19</v>
      </c>
      <c r="D5" s="12">
        <f>Input!GD5</f>
        <v>0</v>
      </c>
      <c r="E5" s="12" t="e">
        <f>Input!GE5</f>
        <v>#N/A</v>
      </c>
      <c r="F5" s="12" t="e">
        <f>Input!GF5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0.30527472846698833</v>
      </c>
      <c r="J5" s="9">
        <f t="shared" si="3"/>
        <v>9.3192659840593453E-2</v>
      </c>
      <c r="K5" s="9">
        <f t="shared" si="4"/>
        <v>32.632972228890395</v>
      </c>
      <c r="L5" s="9" t="e">
        <f t="shared" si="5"/>
        <v>#N/A</v>
      </c>
      <c r="M5" s="9">
        <f t="shared" si="6"/>
        <v>0.72557364324091589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6.127119637640031</v>
      </c>
      <c r="S5" s="34" t="s">
        <v>26</v>
      </c>
      <c r="T5" s="27">
        <v>110.96060319962488</v>
      </c>
      <c r="U5" s="34" t="s">
        <v>27</v>
      </c>
      <c r="V5" s="65">
        <v>6.5769255228489065</v>
      </c>
    </row>
    <row r="6" spans="1:22" x14ac:dyDescent="0.25">
      <c r="A6" s="11">
        <v>25</v>
      </c>
      <c r="B6" s="11">
        <v>75</v>
      </c>
      <c r="C6" s="12">
        <f>Input!GC6</f>
        <v>11</v>
      </c>
      <c r="D6" s="12">
        <f>Input!GD6</f>
        <v>0</v>
      </c>
      <c r="E6" s="12" t="e">
        <f>Input!GE6</f>
        <v>#N/A</v>
      </c>
      <c r="F6" s="12" t="e">
        <f>Input!GF6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0.38070891155142017</v>
      </c>
      <c r="J6" s="9">
        <f t="shared" si="3"/>
        <v>0.14493927533466708</v>
      </c>
      <c r="K6" s="9">
        <f t="shared" si="4"/>
        <v>24.004167019969451</v>
      </c>
      <c r="L6" s="9" t="e">
        <f t="shared" si="5"/>
        <v>#N/A</v>
      </c>
      <c r="M6" s="9">
        <f t="shared" si="6"/>
        <v>0.77614671825482084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24.791136646434971</v>
      </c>
      <c r="S6" s="34" t="s">
        <v>113</v>
      </c>
      <c r="T6" s="24">
        <v>3</v>
      </c>
      <c r="U6" s="34" t="s">
        <v>28</v>
      </c>
      <c r="V6" s="57">
        <v>23.3624452280201</v>
      </c>
    </row>
    <row r="7" spans="1:22" x14ac:dyDescent="0.25">
      <c r="A7" s="11">
        <v>10</v>
      </c>
      <c r="B7" s="11">
        <v>105</v>
      </c>
      <c r="C7" s="12">
        <f>Input!GC7</f>
        <v>16</v>
      </c>
      <c r="D7" s="12">
        <f>Input!GD7</f>
        <v>2</v>
      </c>
      <c r="E7" s="12">
        <f>Input!GE7</f>
        <v>32</v>
      </c>
      <c r="F7" s="12">
        <f>Input!GF7</f>
        <v>2</v>
      </c>
      <c r="G7" s="9">
        <f t="shared" si="0"/>
        <v>18.143217813362611</v>
      </c>
      <c r="H7" s="9">
        <f t="shared" si="1"/>
        <v>4.5933825955148118</v>
      </c>
      <c r="I7" s="9">
        <f t="shared" si="2"/>
        <v>1.791301713267746</v>
      </c>
      <c r="J7" s="9">
        <f t="shared" si="3"/>
        <v>4.3554974884978101E-2</v>
      </c>
      <c r="K7" s="9">
        <f t="shared" si="4"/>
        <v>32.273776064420105</v>
      </c>
      <c r="L7" s="9">
        <f t="shared" si="5"/>
        <v>7.4953333449361267E-2</v>
      </c>
      <c r="M7" s="9">
        <f t="shared" si="6"/>
        <v>1.8505355831884995</v>
      </c>
      <c r="N7" s="7">
        <f t="shared" si="7"/>
        <v>2.2339611892801942E-2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0.16064884819416064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0.63697449654091864</v>
      </c>
    </row>
    <row r="8" spans="1:22" x14ac:dyDescent="0.25">
      <c r="A8" s="11">
        <v>15</v>
      </c>
      <c r="B8" s="11">
        <v>105</v>
      </c>
      <c r="C8" s="12">
        <f>Input!GC8</f>
        <v>13</v>
      </c>
      <c r="D8" s="12">
        <f>Input!GD8</f>
        <v>2</v>
      </c>
      <c r="E8" s="12">
        <f>Input!GE8</f>
        <v>28</v>
      </c>
      <c r="F8" s="12">
        <f>Input!GF8</f>
        <v>2</v>
      </c>
      <c r="G8" s="9">
        <f t="shared" si="0"/>
        <v>14.380346533227062</v>
      </c>
      <c r="H8" s="9">
        <f t="shared" si="1"/>
        <v>1.9053565517919684</v>
      </c>
      <c r="I8" s="9">
        <f t="shared" si="2"/>
        <v>1.791301713267746</v>
      </c>
      <c r="J8" s="9">
        <f t="shared" si="3"/>
        <v>4.3554974884978101E-2</v>
      </c>
      <c r="K8" s="9">
        <f t="shared" si="4"/>
        <v>27.453723912415697</v>
      </c>
      <c r="L8" s="9">
        <f t="shared" si="5"/>
        <v>0.29841756386641322</v>
      </c>
      <c r="M8" s="9">
        <f t="shared" si="6"/>
        <v>1.8505355831884995</v>
      </c>
      <c r="N8" s="7">
        <f t="shared" si="7"/>
        <v>2.2339611892801942E-2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Input!GC9</f>
        <v>10</v>
      </c>
      <c r="D9" s="12">
        <f>Input!GD9</f>
        <v>2</v>
      </c>
      <c r="E9" s="12">
        <f>Input!GE9</f>
        <v>24</v>
      </c>
      <c r="F9" s="12">
        <f>Input!GF9</f>
        <v>2</v>
      </c>
      <c r="G9" s="9">
        <f t="shared" si="0"/>
        <v>11.179012563466632</v>
      </c>
      <c r="H9" s="9">
        <f t="shared" si="1"/>
        <v>1.3900706248121584</v>
      </c>
      <c r="I9" s="9">
        <f t="shared" si="2"/>
        <v>1.791301713267746</v>
      </c>
      <c r="J9" s="9">
        <f t="shared" si="3"/>
        <v>4.3554974884978101E-2</v>
      </c>
      <c r="K9" s="9">
        <f t="shared" si="4"/>
        <v>23.341846455223887</v>
      </c>
      <c r="L9" s="9">
        <f t="shared" si="5"/>
        <v>0.43316608850136251</v>
      </c>
      <c r="M9" s="9">
        <f t="shared" si="6"/>
        <v>1.8505355831884995</v>
      </c>
      <c r="N9" s="7">
        <f t="shared" si="7"/>
        <v>2.2339611892801942E-2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6.1428571428571432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Input!GC10</f>
        <v>6</v>
      </c>
      <c r="D10" s="12">
        <f>Input!GD10</f>
        <v>3</v>
      </c>
      <c r="E10" s="12">
        <f>Input!GE10</f>
        <v>17</v>
      </c>
      <c r="F10" s="12">
        <f>Input!GF10</f>
        <v>2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2.2831378098220192</v>
      </c>
      <c r="J10" s="9">
        <f t="shared" si="3"/>
        <v>0.51389139970677156</v>
      </c>
      <c r="K10" s="9">
        <f t="shared" si="4"/>
        <v>16.275445285951605</v>
      </c>
      <c r="L10" s="9">
        <f t="shared" si="5"/>
        <v>0.52497953364975147</v>
      </c>
      <c r="M10" s="9">
        <f t="shared" si="6"/>
        <v>2.2548240719910435</v>
      </c>
      <c r="N10" s="7">
        <f t="shared" si="7"/>
        <v>6.4935307666096523E-2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Input!GC11</f>
        <v>0</v>
      </c>
      <c r="D11" s="12">
        <f>Input!GD11</f>
        <v>3</v>
      </c>
      <c r="E11" s="12">
        <f>Input!GE11</f>
        <v>7</v>
      </c>
      <c r="F11" s="12">
        <f>Input!GF11</f>
        <v>2</v>
      </c>
      <c r="G11" s="9">
        <f t="shared" si="0"/>
        <v>0</v>
      </c>
      <c r="H11" s="9">
        <f t="shared" si="1"/>
        <v>0</v>
      </c>
      <c r="I11" s="9">
        <f t="shared" si="2"/>
        <v>2.2831378098220192</v>
      </c>
      <c r="J11" s="9">
        <f t="shared" si="3"/>
        <v>0.51389139970677156</v>
      </c>
      <c r="K11" s="9">
        <f t="shared" si="4"/>
        <v>7.5348379951490081</v>
      </c>
      <c r="L11" s="9">
        <f t="shared" si="5"/>
        <v>0.28605168105501039</v>
      </c>
      <c r="M11" s="9">
        <f t="shared" si="6"/>
        <v>2.2548240719910435</v>
      </c>
      <c r="N11" s="7">
        <f t="shared" si="7"/>
        <v>6.4935307666096523E-2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4.7211900938022184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Input!GC12</f>
        <v>7</v>
      </c>
      <c r="D12" s="12">
        <f>Input!GD12</f>
        <v>7</v>
      </c>
      <c r="E12" s="12">
        <f>Input!GE12</f>
        <v>16</v>
      </c>
      <c r="F12" s="12">
        <f>Input!GF12</f>
        <v>7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7.3746019500764977</v>
      </c>
      <c r="J12" s="9">
        <f t="shared" si="3"/>
        <v>0.14032662100111484</v>
      </c>
      <c r="K12" s="9">
        <f t="shared" si="4"/>
        <v>17.12756460690607</v>
      </c>
      <c r="L12" s="9">
        <f t="shared" si="5"/>
        <v>1.2714019427472398</v>
      </c>
      <c r="M12" s="9">
        <f t="shared" si="6"/>
        <v>6.8644345041326824</v>
      </c>
      <c r="N12" s="7">
        <f t="shared" si="7"/>
        <v>1.8378003669751702E-2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0.65513288685316762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Input!GC13</f>
        <v>3</v>
      </c>
      <c r="D13" s="12">
        <f>Input!GD13</f>
        <v>9</v>
      </c>
      <c r="E13" s="12">
        <f>Input!GE13</f>
        <v>10</v>
      </c>
      <c r="F13" s="12">
        <f>Input!GF13</f>
        <v>9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9.7085585929051401</v>
      </c>
      <c r="J13" s="9">
        <f t="shared" si="3"/>
        <v>0.50205527957971208</v>
      </c>
      <c r="K13" s="9">
        <f t="shared" si="4"/>
        <v>10.91685377831546</v>
      </c>
      <c r="L13" s="9">
        <f t="shared" si="5"/>
        <v>0.84062085081133431</v>
      </c>
      <c r="M13" s="9">
        <f t="shared" si="6"/>
        <v>9.1390336907198968</v>
      </c>
      <c r="N13" s="7">
        <f t="shared" si="7"/>
        <v>1.9330367155195916E-2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0.99925967238137259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Input!GC14</f>
        <v>0</v>
      </c>
      <c r="D14" s="12">
        <f>Input!GD14</f>
        <v>14</v>
      </c>
      <c r="E14" s="12">
        <f>Input!GE14</f>
        <v>2</v>
      </c>
      <c r="F14" s="12">
        <f>Input!GF14</f>
        <v>14</v>
      </c>
      <c r="G14" s="9">
        <f t="shared" si="0"/>
        <v>0</v>
      </c>
      <c r="H14" s="9">
        <f t="shared" si="1"/>
        <v>0</v>
      </c>
      <c r="I14" s="9">
        <f t="shared" si="2"/>
        <v>14.396574122308003</v>
      </c>
      <c r="J14" s="9">
        <f t="shared" si="3"/>
        <v>0.15727103448436294</v>
      </c>
      <c r="K14" s="9">
        <f t="shared" si="4"/>
        <v>1.0281986573911261</v>
      </c>
      <c r="L14" s="9">
        <f t="shared" si="5"/>
        <v>0.94439784949640981</v>
      </c>
      <c r="M14" s="9">
        <f t="shared" si="6"/>
        <v>13.855825815735349</v>
      </c>
      <c r="N14" s="7">
        <f t="shared" si="7"/>
        <v>2.0786195408377575E-2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Input!GC15</f>
        <v>0</v>
      </c>
      <c r="D15" s="12">
        <f>Input!GD15</f>
        <v>21</v>
      </c>
      <c r="E15" s="12">
        <f>Input!GE15</f>
        <v>0</v>
      </c>
      <c r="F15" s="12">
        <f>Input!GF15</f>
        <v>19</v>
      </c>
      <c r="G15" s="9">
        <f t="shared" si="0"/>
        <v>0</v>
      </c>
      <c r="H15" s="9">
        <f t="shared" si="1"/>
        <v>0</v>
      </c>
      <c r="I15" s="9">
        <f t="shared" si="2"/>
        <v>19.621514443376906</v>
      </c>
      <c r="J15" s="9">
        <f t="shared" si="3"/>
        <v>1.9002224298184807</v>
      </c>
      <c r="K15" s="9">
        <f t="shared" si="4"/>
        <v>0</v>
      </c>
      <c r="L15" s="9">
        <f t="shared" si="5"/>
        <v>0</v>
      </c>
      <c r="M15" s="9">
        <f t="shared" si="6"/>
        <v>19.127153083462964</v>
      </c>
      <c r="N15" s="7">
        <f t="shared" si="7"/>
        <v>1.6167906634139587E-2</v>
      </c>
      <c r="O15" s="32" t="s">
        <v>16</v>
      </c>
      <c r="P15" s="10">
        <f>P14*P12</f>
        <v>2.4902292060976059</v>
      </c>
      <c r="Q15" s="32"/>
      <c r="R15" s="10">
        <f>R14*R12</f>
        <v>1.4419377618518163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Input!GC16</f>
        <v>0</v>
      </c>
      <c r="D16" s="12">
        <f>Input!GD16</f>
        <v>23</v>
      </c>
      <c r="E16" s="12">
        <f>Input!GE16</f>
        <v>0</v>
      </c>
      <c r="F16" s="12">
        <f>Input!GF16</f>
        <v>23</v>
      </c>
      <c r="G16" s="9">
        <f t="shared" si="0"/>
        <v>0</v>
      </c>
      <c r="H16" s="9">
        <f t="shared" si="1"/>
        <v>0</v>
      </c>
      <c r="I16" s="9">
        <f t="shared" si="2"/>
        <v>23.66207986677864</v>
      </c>
      <c r="J16" s="9">
        <f t="shared" si="3"/>
        <v>0.43834974999362208</v>
      </c>
      <c r="K16" s="9">
        <f t="shared" si="4"/>
        <v>0</v>
      </c>
      <c r="L16" s="9">
        <f t="shared" si="5"/>
        <v>0</v>
      </c>
      <c r="M16" s="9">
        <f t="shared" si="6"/>
        <v>22.952305460932735</v>
      </c>
      <c r="N16" s="7">
        <f t="shared" si="7"/>
        <v>2.2747690568389049E-3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66"/>
  </sheetPr>
  <dimension ref="A1:V16"/>
  <sheetViews>
    <sheetView topLeftCell="B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Input!GG2</f>
        <v>EZ1a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Input!GG3</f>
        <v>24</v>
      </c>
      <c r="D3" s="12">
        <f>Input!GH3</f>
        <v>1</v>
      </c>
      <c r="E3" s="12" t="e">
        <f>Input!GI3</f>
        <v>#N/A</v>
      </c>
      <c r="F3" s="12" t="e">
        <f>Input!GJ3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0.8583724560407906</v>
      </c>
      <c r="J3" s="9">
        <f t="shared" ref="J3:J16" si="3">(I3-D3)^2</f>
        <v>2.0058361207917791E-2</v>
      </c>
      <c r="K3" s="9">
        <f t="shared" ref="K3:K16" si="4">MIN(MAX(MinBouwNT,AbouwNT+BbouwNT*10000*((A3+CbouwNT)^-DbouwNT+(B3+CbouwNT)^-DbouwNT)),45)</f>
        <v>42.093264144737681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0.7331044636121955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5.2027873521035776E-3</v>
      </c>
      <c r="S3" s="34" t="s">
        <v>24</v>
      </c>
      <c r="T3" s="27">
        <v>-34.760282097132226</v>
      </c>
      <c r="U3" s="34" t="s">
        <v>29</v>
      </c>
      <c r="V3" s="56">
        <v>5.3295256056873994E-3</v>
      </c>
    </row>
    <row r="4" spans="1:22" x14ac:dyDescent="0.25">
      <c r="A4" s="11">
        <v>10</v>
      </c>
      <c r="B4" s="11">
        <v>70</v>
      </c>
      <c r="C4" s="12">
        <f>Input!GG4</f>
        <v>19</v>
      </c>
      <c r="D4" s="12">
        <f>Input!GH4</f>
        <v>1</v>
      </c>
      <c r="E4" s="12" t="e">
        <f>Input!GI4</f>
        <v>#N/A</v>
      </c>
      <c r="F4" s="12" t="e">
        <f>Input!GJ4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0.8583724560407906</v>
      </c>
      <c r="J4" s="9">
        <f t="shared" si="3"/>
        <v>2.0058361207917791E-2</v>
      </c>
      <c r="K4" s="9">
        <f t="shared" si="4"/>
        <v>37.277913107501398</v>
      </c>
      <c r="L4" s="9" t="e">
        <f t="shared" si="5"/>
        <v>#N/A</v>
      </c>
      <c r="M4" s="9">
        <f t="shared" si="6"/>
        <v>0.7331044636121955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1.508201724194437E-2</v>
      </c>
      <c r="S4" s="34" t="s">
        <v>25</v>
      </c>
      <c r="T4" s="27">
        <v>25128.344509507922</v>
      </c>
      <c r="U4" s="34" t="s">
        <v>30</v>
      </c>
      <c r="V4" s="57">
        <v>6.8472700287554636E-4</v>
      </c>
    </row>
    <row r="5" spans="1:22" x14ac:dyDescent="0.25">
      <c r="A5" s="11">
        <v>15</v>
      </c>
      <c r="B5" s="11">
        <v>70</v>
      </c>
      <c r="C5" s="12">
        <f>Input!GG5</f>
        <v>15</v>
      </c>
      <c r="D5" s="12">
        <f>Input!GH5</f>
        <v>1</v>
      </c>
      <c r="E5" s="12" t="e">
        <f>Input!GI5</f>
        <v>#N/A</v>
      </c>
      <c r="F5" s="12" t="e">
        <f>Input!GJ5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0.8583724560407906</v>
      </c>
      <c r="J5" s="9">
        <f t="shared" si="3"/>
        <v>2.0058361207917791E-2</v>
      </c>
      <c r="K5" s="9">
        <f t="shared" si="4"/>
        <v>32.997840394656571</v>
      </c>
      <c r="L5" s="9" t="e">
        <f t="shared" si="5"/>
        <v>#N/A</v>
      </c>
      <c r="M5" s="9">
        <f t="shared" si="6"/>
        <v>0.7331044636121955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7.2101999802683343</v>
      </c>
      <c r="S5" s="34" t="s">
        <v>26</v>
      </c>
      <c r="T5" s="27">
        <v>159.79679530623056</v>
      </c>
      <c r="U5" s="34" t="s">
        <v>27</v>
      </c>
      <c r="V5" s="65">
        <v>7.8038907007308742</v>
      </c>
    </row>
    <row r="6" spans="1:22" x14ac:dyDescent="0.25">
      <c r="A6" s="11">
        <v>25</v>
      </c>
      <c r="B6" s="11">
        <v>75</v>
      </c>
      <c r="C6" s="12">
        <f>Input!GG6</f>
        <v>9</v>
      </c>
      <c r="D6" s="12">
        <f>Input!GH6</f>
        <v>1</v>
      </c>
      <c r="E6" s="12" t="e">
        <f>Input!GI6</f>
        <v>#N/A</v>
      </c>
      <c r="F6" s="12" t="e">
        <f>Input!GJ6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0.86778542533971248</v>
      </c>
      <c r="J6" s="9">
        <f t="shared" si="3"/>
        <v>1.7480693752600744E-2</v>
      </c>
      <c r="K6" s="9">
        <f t="shared" si="4"/>
        <v>24.470585733153733</v>
      </c>
      <c r="L6" s="9" t="e">
        <f t="shared" si="5"/>
        <v>#N/A</v>
      </c>
      <c r="M6" s="9">
        <f t="shared" si="6"/>
        <v>0.7405468908431827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21.315841265985945</v>
      </c>
      <c r="S6" s="34" t="s">
        <v>113</v>
      </c>
      <c r="T6" s="24">
        <v>3</v>
      </c>
      <c r="U6" s="34" t="s">
        <v>28</v>
      </c>
      <c r="V6" s="57">
        <v>22.948059813079944</v>
      </c>
    </row>
    <row r="7" spans="1:22" x14ac:dyDescent="0.25">
      <c r="A7" s="11">
        <v>10</v>
      </c>
      <c r="B7" s="11">
        <v>105</v>
      </c>
      <c r="C7" s="12">
        <f>Input!GG7</f>
        <v>14</v>
      </c>
      <c r="D7" s="12">
        <f>Input!GH7</f>
        <v>1</v>
      </c>
      <c r="E7" s="12">
        <f>Input!GI7</f>
        <v>30</v>
      </c>
      <c r="F7" s="12">
        <f>Input!GJ7</f>
        <v>1</v>
      </c>
      <c r="G7" s="9">
        <f t="shared" si="0"/>
        <v>15.16308013499458</v>
      </c>
      <c r="H7" s="9">
        <f t="shared" si="1"/>
        <v>1.3527554004190101</v>
      </c>
      <c r="I7" s="9">
        <f t="shared" si="2"/>
        <v>1.112614290984038</v>
      </c>
      <c r="J7" s="9">
        <f t="shared" si="3"/>
        <v>1.2681978533837575E-2</v>
      </c>
      <c r="K7" s="9">
        <f t="shared" si="4"/>
        <v>30.104193272747345</v>
      </c>
      <c r="L7" s="9">
        <f t="shared" si="5"/>
        <v>1.0856238085802654E-2</v>
      </c>
      <c r="M7" s="9">
        <f t="shared" si="6"/>
        <v>0.96730691580799033</v>
      </c>
      <c r="N7" s="7">
        <f t="shared" si="7"/>
        <v>1.0688377539858325E-3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0.84375536108564964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0.72266244325617546</v>
      </c>
    </row>
    <row r="8" spans="1:22" x14ac:dyDescent="0.25">
      <c r="A8" s="11">
        <v>15</v>
      </c>
      <c r="B8" s="11">
        <v>105</v>
      </c>
      <c r="C8" s="12">
        <f>Input!GG8</f>
        <v>11</v>
      </c>
      <c r="D8" s="12">
        <f>Input!GH8</f>
        <v>1</v>
      </c>
      <c r="E8" s="12">
        <f>Input!GI8</f>
        <v>26</v>
      </c>
      <c r="F8" s="12">
        <f>Input!GJ8</f>
        <v>1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1.112614290984038</v>
      </c>
      <c r="J8" s="9">
        <f t="shared" si="3"/>
        <v>1.2681978533837575E-2</v>
      </c>
      <c r="K8" s="9">
        <f t="shared" si="4"/>
        <v>25.824120559902518</v>
      </c>
      <c r="L8" s="9">
        <f t="shared" si="5"/>
        <v>3.0933577449003807E-2</v>
      </c>
      <c r="M8" s="9">
        <f t="shared" si="6"/>
        <v>0.96730691580799033</v>
      </c>
      <c r="N8" s="7">
        <f t="shared" si="7"/>
        <v>1.0688377539858325E-3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Input!GG9</f>
        <v>8</v>
      </c>
      <c r="D9" s="12">
        <f>Input!GH9</f>
        <v>1</v>
      </c>
      <c r="E9" s="12">
        <f>Input!GI9</f>
        <v>22</v>
      </c>
      <c r="F9" s="12">
        <f>Input!GJ9</f>
        <v>1</v>
      </c>
      <c r="G9" s="9">
        <f t="shared" si="0"/>
        <v>8.60629592191707</v>
      </c>
      <c r="H9" s="9">
        <f t="shared" si="1"/>
        <v>0.36759474493326988</v>
      </c>
      <c r="I9" s="9">
        <f t="shared" si="2"/>
        <v>1.112614290984038</v>
      </c>
      <c r="J9" s="9">
        <f t="shared" si="3"/>
        <v>1.2681978533837575E-2</v>
      </c>
      <c r="K9" s="9">
        <f t="shared" si="4"/>
        <v>22.006968575179137</v>
      </c>
      <c r="L9" s="9">
        <f t="shared" si="5"/>
        <v>4.8561040027282166E-5</v>
      </c>
      <c r="M9" s="9">
        <f t="shared" si="6"/>
        <v>0.96730691580799033</v>
      </c>
      <c r="N9" s="7">
        <f t="shared" si="7"/>
        <v>1.0688377539858325E-3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Input!GG10</f>
        <v>4</v>
      </c>
      <c r="D10" s="12">
        <f>Input!GH10</f>
        <v>1</v>
      </c>
      <c r="E10" s="12">
        <f>Input!GI10</f>
        <v>15</v>
      </c>
      <c r="F10" s="12">
        <f>Input!GJ10</f>
        <v>1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1.2178981954133268</v>
      </c>
      <c r="J10" s="9">
        <f t="shared" si="3"/>
        <v>4.7479623564384343E-2</v>
      </c>
      <c r="K10" s="9">
        <f t="shared" si="4"/>
        <v>14.788484834852341</v>
      </c>
      <c r="L10" s="9">
        <f t="shared" si="5"/>
        <v>4.4738665087441648E-2</v>
      </c>
      <c r="M10" s="9">
        <f t="shared" si="6"/>
        <v>1.072752406303743</v>
      </c>
      <c r="N10" s="7">
        <f t="shared" si="7"/>
        <v>5.2929126229849079E-3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Input!GG11</f>
        <v>0</v>
      </c>
      <c r="D11" s="12">
        <f>Input!GH11</f>
        <v>1</v>
      </c>
      <c r="E11" s="12">
        <f>Input!GI11</f>
        <v>5</v>
      </c>
      <c r="F11" s="12">
        <f>Input!GJ11</f>
        <v>1</v>
      </c>
      <c r="G11" s="9">
        <f t="shared" si="0"/>
        <v>0</v>
      </c>
      <c r="H11" s="9">
        <f t="shared" si="1"/>
        <v>0</v>
      </c>
      <c r="I11" s="9">
        <f t="shared" si="2"/>
        <v>1.2178981954133268</v>
      </c>
      <c r="J11" s="9">
        <f t="shared" si="3"/>
        <v>4.7479623564384343E-2</v>
      </c>
      <c r="K11" s="9">
        <f t="shared" si="4"/>
        <v>5.2475377793092122</v>
      </c>
      <c r="L11" s="9">
        <f t="shared" si="5"/>
        <v>6.1274952185336226E-2</v>
      </c>
      <c r="M11" s="9">
        <f t="shared" si="6"/>
        <v>1.072752406303743</v>
      </c>
      <c r="N11" s="7">
        <f t="shared" si="7"/>
        <v>5.2929126229849079E-3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0.26161166450921747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Input!GG12</f>
        <v>5</v>
      </c>
      <c r="D12" s="12">
        <f>Input!GH12</f>
        <v>3</v>
      </c>
      <c r="E12" s="12">
        <f>Input!GI12</f>
        <v>14</v>
      </c>
      <c r="F12" s="12">
        <f>Input!GJ12</f>
        <v>3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2.8112938628342841</v>
      </c>
      <c r="J12" s="9">
        <f t="shared" si="3"/>
        <v>3.5610006204005999E-2</v>
      </c>
      <c r="K12" s="9">
        <f t="shared" si="4"/>
        <v>14.383553144536123</v>
      </c>
      <c r="L12" s="9">
        <f t="shared" si="5"/>
        <v>0.14711301468354779</v>
      </c>
      <c r="M12" s="9">
        <f t="shared" si="6"/>
        <v>2.8416478029437942</v>
      </c>
      <c r="N12" s="7">
        <f t="shared" si="7"/>
        <v>2.5075418312527447E-2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0.15421698541907453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Input!GG13</f>
        <v>1</v>
      </c>
      <c r="D13" s="12">
        <f>Input!GH13</f>
        <v>4</v>
      </c>
      <c r="E13" s="12">
        <f>Input!GI13</f>
        <v>8</v>
      </c>
      <c r="F13" s="12">
        <f>Input!GJ13</f>
        <v>4</v>
      </c>
      <c r="G13" s="9">
        <f t="shared" si="0"/>
        <v>0</v>
      </c>
      <c r="H13" s="9">
        <f t="shared" si="1"/>
        <v>1</v>
      </c>
      <c r="I13" s="9">
        <f t="shared" si="2"/>
        <v>3.8978711540190072</v>
      </c>
      <c r="J13" s="9">
        <f t="shared" si="3"/>
        <v>1.0430301181409351E-2</v>
      </c>
      <c r="K13" s="9">
        <f t="shared" si="4"/>
        <v>7.6864714704276551</v>
      </c>
      <c r="L13" s="9">
        <f t="shared" si="5"/>
        <v>9.8300138855796748E-2</v>
      </c>
      <c r="M13" s="9">
        <f t="shared" si="6"/>
        <v>4.1287593087594292</v>
      </c>
      <c r="N13" s="7">
        <f t="shared" si="7"/>
        <v>1.6578959592206021E-2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0.999903250124072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Input!GG14</f>
        <v>0</v>
      </c>
      <c r="D14" s="12">
        <f>Input!GH14</f>
        <v>7</v>
      </c>
      <c r="E14" s="12">
        <f>Input!GI14</f>
        <v>1</v>
      </c>
      <c r="F14" s="12">
        <f>Input!GJ14</f>
        <v>8</v>
      </c>
      <c r="G14" s="9">
        <f t="shared" si="0"/>
        <v>0</v>
      </c>
      <c r="H14" s="9">
        <f t="shared" si="1"/>
        <v>0</v>
      </c>
      <c r="I14" s="9">
        <f t="shared" si="2"/>
        <v>7.0675828061034558</v>
      </c>
      <c r="J14" s="9">
        <f t="shared" si="3"/>
        <v>4.5674356808173017E-3</v>
      </c>
      <c r="K14" s="9">
        <f t="shared" si="4"/>
        <v>0</v>
      </c>
      <c r="L14" s="9">
        <f t="shared" si="5"/>
        <v>1</v>
      </c>
      <c r="M14" s="9">
        <f t="shared" si="6"/>
        <v>7.9840853280588719</v>
      </c>
      <c r="N14" s="7">
        <f t="shared" si="7"/>
        <v>2.5327678299372864E-4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Input!GG15</f>
        <v>0</v>
      </c>
      <c r="D15" s="12">
        <f>Input!GH15</f>
        <v>13</v>
      </c>
      <c r="E15" s="12">
        <f>Input!GI15</f>
        <v>0</v>
      </c>
      <c r="F15" s="12">
        <f>Input!GJ15</f>
        <v>15</v>
      </c>
      <c r="G15" s="9">
        <f t="shared" si="0"/>
        <v>0</v>
      </c>
      <c r="H15" s="9">
        <f t="shared" si="1"/>
        <v>0</v>
      </c>
      <c r="I15" s="9">
        <f t="shared" si="2"/>
        <v>13.016024891914114</v>
      </c>
      <c r="J15" s="9">
        <f t="shared" si="3"/>
        <v>2.5679716085903422E-4</v>
      </c>
      <c r="K15" s="9">
        <f t="shared" si="4"/>
        <v>0</v>
      </c>
      <c r="L15" s="9">
        <f t="shared" si="5"/>
        <v>0</v>
      </c>
      <c r="M15" s="9">
        <f t="shared" si="6"/>
        <v>14.996384678859147</v>
      </c>
      <c r="N15" s="7">
        <f t="shared" si="7"/>
        <v>1.3070546951495029E-5</v>
      </c>
      <c r="O15" s="32" t="s">
        <v>16</v>
      </c>
      <c r="P15" s="10">
        <f>P14*P12</f>
        <v>1.5050316319607022</v>
      </c>
      <c r="Q15" s="32"/>
      <c r="R15" s="10">
        <f>R14*R12</f>
        <v>0.33942929634145158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Input!GG16</f>
        <v>0</v>
      </c>
      <c r="D16" s="12">
        <f>Input!GH16</f>
        <v>20</v>
      </c>
      <c r="E16" s="12">
        <f>Input!GI16</f>
        <v>0</v>
      </c>
      <c r="F16" s="12">
        <f>Input!GJ16</f>
        <v>22</v>
      </c>
      <c r="G16" s="9">
        <f t="shared" si="0"/>
        <v>0</v>
      </c>
      <c r="H16" s="9">
        <f t="shared" si="1"/>
        <v>0</v>
      </c>
      <c r="I16" s="9">
        <f t="shared" si="2"/>
        <v>19.990717533975808</v>
      </c>
      <c r="J16" s="9">
        <f t="shared" si="3"/>
        <v>8.6164175490285508E-5</v>
      </c>
      <c r="K16" s="9">
        <f t="shared" si="4"/>
        <v>0</v>
      </c>
      <c r="L16" s="9">
        <f t="shared" si="5"/>
        <v>0</v>
      </c>
      <c r="M16" s="9">
        <f t="shared" si="6"/>
        <v>22.001754214508846</v>
      </c>
      <c r="N16" s="7">
        <f t="shared" si="7"/>
        <v>3.0772685430467766E-6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FF66"/>
  </sheetPr>
  <dimension ref="A1:V16"/>
  <sheetViews>
    <sheetView topLeftCell="E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Input!GK2</f>
        <v>EZ1b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Input!GK3</f>
        <v>28</v>
      </c>
      <c r="D3" s="12">
        <f>Input!GL3</f>
        <v>0</v>
      </c>
      <c r="E3" s="12" t="e">
        <f>Input!GM3</f>
        <v>#N/A</v>
      </c>
      <c r="F3" s="12" t="e">
        <f>Input!GN3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0.38866290128789549</v>
      </c>
      <c r="J3" s="9">
        <f t="shared" ref="J3:J16" si="3">(I3-D3)^2</f>
        <v>0.15105885083752441</v>
      </c>
      <c r="K3" s="9">
        <f t="shared" ref="K3:K16" si="4">MIN(MAX(MinBouwNT,AbouwNT+BbouwNT*10000*((A3+CbouwNT)^-DbouwNT+(B3+CbouwNT)^-DbouwNT)),45)</f>
        <v>43.133366309381302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0.33974444875108933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4.7710614496669444E-3</v>
      </c>
      <c r="S3" s="34" t="s">
        <v>24</v>
      </c>
      <c r="T3" s="27">
        <v>-17.103076819517749</v>
      </c>
      <c r="U3" s="34" t="s">
        <v>29</v>
      </c>
      <c r="V3" s="56">
        <v>5.0221384830323214E-3</v>
      </c>
    </row>
    <row r="4" spans="1:22" x14ac:dyDescent="0.25">
      <c r="A4" s="11">
        <v>10</v>
      </c>
      <c r="B4" s="11">
        <v>70</v>
      </c>
      <c r="C4" s="12">
        <f>Input!GK4</f>
        <v>23</v>
      </c>
      <c r="D4" s="12">
        <f>Input!GL4</f>
        <v>0</v>
      </c>
      <c r="E4" s="12" t="e">
        <f>Input!GM4</f>
        <v>#N/A</v>
      </c>
      <c r="F4" s="12" t="e">
        <f>Input!GN4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0.38866290128789549</v>
      </c>
      <c r="J4" s="9">
        <f t="shared" si="3"/>
        <v>0.15105885083752441</v>
      </c>
      <c r="K4" s="9">
        <f t="shared" si="4"/>
        <v>37.432693934682959</v>
      </c>
      <c r="L4" s="9" t="e">
        <f t="shared" si="5"/>
        <v>#N/A</v>
      </c>
      <c r="M4" s="9">
        <f t="shared" si="6"/>
        <v>0.33974444875108933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1.5080329623931082E-2</v>
      </c>
      <c r="S4" s="34" t="s">
        <v>25</v>
      </c>
      <c r="T4" s="27">
        <v>7347.3522556365861</v>
      </c>
      <c r="U4" s="34" t="s">
        <v>30</v>
      </c>
      <c r="V4" s="57">
        <v>6.8472717300836555E-4</v>
      </c>
    </row>
    <row r="5" spans="1:22" x14ac:dyDescent="0.25">
      <c r="A5" s="11">
        <v>15</v>
      </c>
      <c r="B5" s="11">
        <v>70</v>
      </c>
      <c r="C5" s="12">
        <f>Input!GK5</f>
        <v>19</v>
      </c>
      <c r="D5" s="12">
        <f>Input!GL5</f>
        <v>0</v>
      </c>
      <c r="E5" s="12" t="e">
        <f>Input!GM5</f>
        <v>#N/A</v>
      </c>
      <c r="F5" s="12" t="e">
        <f>Input!GN5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0.38866290128789549</v>
      </c>
      <c r="J5" s="9">
        <f t="shared" si="3"/>
        <v>0.15105885083752441</v>
      </c>
      <c r="K5" s="9">
        <f t="shared" si="4"/>
        <v>32.604794750000011</v>
      </c>
      <c r="L5" s="9" t="e">
        <f t="shared" si="5"/>
        <v>#N/A</v>
      </c>
      <c r="M5" s="9">
        <f t="shared" si="6"/>
        <v>0.33974444875108933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6.4415532015660286</v>
      </c>
      <c r="S5" s="34" t="s">
        <v>26</v>
      </c>
      <c r="T5" s="27">
        <v>110.46049868351723</v>
      </c>
      <c r="U5" s="34" t="s">
        <v>27</v>
      </c>
      <c r="V5" s="65">
        <v>8.0607481955687454</v>
      </c>
    </row>
    <row r="6" spans="1:22" x14ac:dyDescent="0.25">
      <c r="A6" s="11">
        <v>25</v>
      </c>
      <c r="B6" s="11">
        <v>75</v>
      </c>
      <c r="C6" s="12">
        <f>Input!GK6</f>
        <v>11</v>
      </c>
      <c r="D6" s="12">
        <f>Input!GL6</f>
        <v>0</v>
      </c>
      <c r="E6" s="12" t="e">
        <f>Input!GM6</f>
        <v>#N/A</v>
      </c>
      <c r="F6" s="12" t="e">
        <f>Input!GN6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0.39800767359383765</v>
      </c>
      <c r="J6" s="9">
        <f t="shared" si="3"/>
        <v>0.15841010823957882</v>
      </c>
      <c r="K6" s="9">
        <f t="shared" si="4"/>
        <v>23.974122346287547</v>
      </c>
      <c r="L6" s="9" t="e">
        <f t="shared" si="5"/>
        <v>#N/A</v>
      </c>
      <c r="M6" s="9">
        <f t="shared" si="6"/>
        <v>0.34277882268100029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19.596024288251858</v>
      </c>
      <c r="S6" s="34" t="s">
        <v>113</v>
      </c>
      <c r="T6" s="24">
        <v>3</v>
      </c>
      <c r="U6" s="34" t="s">
        <v>28</v>
      </c>
      <c r="V6" s="57">
        <v>18.64320597476722</v>
      </c>
    </row>
    <row r="7" spans="1:22" x14ac:dyDescent="0.25">
      <c r="A7" s="11">
        <v>10</v>
      </c>
      <c r="B7" s="11">
        <v>105</v>
      </c>
      <c r="C7" s="12">
        <f>Input!GK7</f>
        <v>16</v>
      </c>
      <c r="D7" s="12">
        <f>Input!GL7</f>
        <v>1</v>
      </c>
      <c r="E7" s="12">
        <f>Input!GM7</f>
        <v>32</v>
      </c>
      <c r="F7" s="12">
        <f>Input!GN7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0.59737706448873384</v>
      </c>
      <c r="J7" s="9">
        <f t="shared" si="3"/>
        <v>0.16210522819970918</v>
      </c>
      <c r="K7" s="9">
        <f t="shared" si="4"/>
        <v>32.276162876046044</v>
      </c>
      <c r="L7" s="9">
        <f t="shared" si="5"/>
        <v>7.6265934106022629E-2</v>
      </c>
      <c r="M7" s="9">
        <f t="shared" si="6"/>
        <v>0.44226178315859943</v>
      </c>
      <c r="N7" s="7">
        <f t="shared" si="7"/>
        <v>0.19559548484262401</v>
      </c>
      <c r="O7" s="32" t="s">
        <v>114</v>
      </c>
      <c r="P7" s="14">
        <v>0</v>
      </c>
      <c r="Q7" s="32" t="s">
        <v>122</v>
      </c>
      <c r="R7" s="25">
        <v>0.37194557409765716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0.33566403131257683</v>
      </c>
    </row>
    <row r="8" spans="1:22" x14ac:dyDescent="0.25">
      <c r="A8" s="11">
        <v>15</v>
      </c>
      <c r="B8" s="11">
        <v>105</v>
      </c>
      <c r="C8" s="12">
        <f>Input!GK8</f>
        <v>13</v>
      </c>
      <c r="D8" s="12">
        <f>Input!GL8</f>
        <v>1</v>
      </c>
      <c r="E8" s="12">
        <f>Input!GM8</f>
        <v>28</v>
      </c>
      <c r="F8" s="12">
        <f>Input!GN8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0.59737706448873384</v>
      </c>
      <c r="J8" s="9">
        <f t="shared" si="3"/>
        <v>0.16210522819970918</v>
      </c>
      <c r="K8" s="9">
        <f t="shared" si="4"/>
        <v>27.448263691363085</v>
      </c>
      <c r="L8" s="9">
        <f t="shared" si="5"/>
        <v>0.30441295426828929</v>
      </c>
      <c r="M8" s="9">
        <f t="shared" si="6"/>
        <v>0.44226178315859943</v>
      </c>
      <c r="N8" s="7">
        <f t="shared" si="7"/>
        <v>0.19559548484262401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Input!GK9</f>
        <v>10</v>
      </c>
      <c r="D9" s="12">
        <f>Input!GL9</f>
        <v>1</v>
      </c>
      <c r="E9" s="12">
        <f>Input!GM9</f>
        <v>24</v>
      </c>
      <c r="F9" s="12">
        <f>Input!GN9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0.59737706448873384</v>
      </c>
      <c r="J9" s="9">
        <f t="shared" si="3"/>
        <v>0.16210522819970918</v>
      </c>
      <c r="K9" s="9">
        <f t="shared" si="4"/>
        <v>23.332304202863273</v>
      </c>
      <c r="L9" s="9">
        <f t="shared" si="5"/>
        <v>0.44581767751404872</v>
      </c>
      <c r="M9" s="9">
        <f t="shared" si="6"/>
        <v>0.44226178315859943</v>
      </c>
      <c r="N9" s="7">
        <f t="shared" si="7"/>
        <v>0.19559548484262401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2.7142857142857144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Input!GK10</f>
        <v>6</v>
      </c>
      <c r="D10" s="12">
        <f>Input!GL10</f>
        <v>1</v>
      </c>
      <c r="E10" s="12">
        <f>Input!GM10</f>
        <v>17</v>
      </c>
      <c r="F10" s="12">
        <f>Input!GN10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0.67493788451585779</v>
      </c>
      <c r="J10" s="9">
        <f t="shared" si="3"/>
        <v>0.10566537892302581</v>
      </c>
      <c r="K10" s="9">
        <f t="shared" si="4"/>
        <v>16.267564112257897</v>
      </c>
      <c r="L10" s="9">
        <f t="shared" si="5"/>
        <v>0.53646232965256202</v>
      </c>
      <c r="M10" s="9">
        <f t="shared" si="6"/>
        <v>0.4903586352092244</v>
      </c>
      <c r="N10" s="7">
        <f t="shared" si="7"/>
        <v>0.25973432070580438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Input!GK11</f>
        <v>0</v>
      </c>
      <c r="D11" s="12">
        <f>Input!GL11</f>
        <v>1</v>
      </c>
      <c r="E11" s="12">
        <f>Input!GM11</f>
        <v>7</v>
      </c>
      <c r="F11" s="12">
        <f>Input!GN11</f>
        <v>1</v>
      </c>
      <c r="G11" s="9">
        <f t="shared" si="0"/>
        <v>0</v>
      </c>
      <c r="H11" s="9">
        <f t="shared" si="1"/>
        <v>0</v>
      </c>
      <c r="I11" s="9">
        <f t="shared" si="2"/>
        <v>0.67493788451585779</v>
      </c>
      <c r="J11" s="9">
        <f t="shared" si="3"/>
        <v>0.10566537892302581</v>
      </c>
      <c r="K11" s="9">
        <f t="shared" si="4"/>
        <v>7.5378690841721543</v>
      </c>
      <c r="L11" s="9">
        <f t="shared" si="5"/>
        <v>0.28930315170819199</v>
      </c>
      <c r="M11" s="9">
        <f t="shared" si="6"/>
        <v>0.4903586352092244</v>
      </c>
      <c r="N11" s="7">
        <f t="shared" si="7"/>
        <v>0.25973432070580438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1.8085458336750722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Input!GK12</f>
        <v>7</v>
      </c>
      <c r="D12" s="12">
        <f>Input!GL12</f>
        <v>2</v>
      </c>
      <c r="E12" s="12">
        <f>Input!GM12</f>
        <v>16</v>
      </c>
      <c r="F12" s="12">
        <f>Input!GN12</f>
        <v>2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1.7266016779907603</v>
      </c>
      <c r="J12" s="9">
        <f t="shared" si="3"/>
        <v>7.4746642477467942E-2</v>
      </c>
      <c r="K12" s="9">
        <f t="shared" si="4"/>
        <v>17.132551143457935</v>
      </c>
      <c r="L12" s="9">
        <f t="shared" si="5"/>
        <v>1.2826720925478754</v>
      </c>
      <c r="M12" s="9">
        <f t="shared" si="6"/>
        <v>1.3652705720541269</v>
      </c>
      <c r="N12" s="7">
        <f t="shared" si="7"/>
        <v>0.40288144670049525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0.40547904706263765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Input!GK13</f>
        <v>3</v>
      </c>
      <c r="D13" s="12">
        <f>Input!GL13</f>
        <v>2</v>
      </c>
      <c r="E13" s="12">
        <f>Input!GM13</f>
        <v>10</v>
      </c>
      <c r="F13" s="12">
        <f>Input!GN13</f>
        <v>2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2.4060507732343508</v>
      </c>
      <c r="J13" s="9">
        <f t="shared" si="3"/>
        <v>0.16487723044421418</v>
      </c>
      <c r="K13" s="9">
        <f t="shared" si="4"/>
        <v>10.927498033488909</v>
      </c>
      <c r="L13" s="9">
        <f t="shared" si="5"/>
        <v>0.86025260212579402</v>
      </c>
      <c r="M13" s="9">
        <f t="shared" si="6"/>
        <v>2.060359574481589</v>
      </c>
      <c r="N13" s="7">
        <f t="shared" si="7"/>
        <v>3.6432782315984923E-3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0.99854744798554185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Input!GK14</f>
        <v>0</v>
      </c>
      <c r="D14" s="12">
        <f>Input!GL14</f>
        <v>4</v>
      </c>
      <c r="E14" s="12">
        <f>Input!GM14</f>
        <v>2</v>
      </c>
      <c r="F14" s="12">
        <f>Input!GN14</f>
        <v>4</v>
      </c>
      <c r="G14" s="9">
        <f t="shared" si="0"/>
        <v>0</v>
      </c>
      <c r="H14" s="9">
        <f t="shared" si="1"/>
        <v>0</v>
      </c>
      <c r="I14" s="9">
        <f t="shared" si="2"/>
        <v>4.4082512008654451</v>
      </c>
      <c r="J14" s="9">
        <f t="shared" si="3"/>
        <v>0.166669043008078</v>
      </c>
      <c r="K14" s="9">
        <f t="shared" si="4"/>
        <v>1.0615168292800128</v>
      </c>
      <c r="L14" s="9">
        <f t="shared" si="5"/>
        <v>0.88075066172464067</v>
      </c>
      <c r="M14" s="9">
        <f t="shared" si="6"/>
        <v>4.4091544510167342</v>
      </c>
      <c r="N14" s="7">
        <f t="shared" si="7"/>
        <v>0.16740736478680515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Input!GK15</f>
        <v>0</v>
      </c>
      <c r="D15" s="12">
        <f>Input!GL15</f>
        <v>9</v>
      </c>
      <c r="E15" s="12">
        <f>Input!GM15</f>
        <v>0</v>
      </c>
      <c r="F15" s="12">
        <f>Input!GN15</f>
        <v>10</v>
      </c>
      <c r="G15" s="9">
        <f t="shared" si="0"/>
        <v>0</v>
      </c>
      <c r="H15" s="9">
        <f t="shared" si="1"/>
        <v>0</v>
      </c>
      <c r="I15" s="9">
        <f t="shared" si="2"/>
        <v>8.6997066717105458</v>
      </c>
      <c r="J15" s="9">
        <f t="shared" si="3"/>
        <v>9.0176083015157921E-2</v>
      </c>
      <c r="K15" s="9">
        <f t="shared" si="4"/>
        <v>0</v>
      </c>
      <c r="L15" s="9">
        <f t="shared" si="5"/>
        <v>0</v>
      </c>
      <c r="M15" s="9">
        <f t="shared" si="6"/>
        <v>9.8231002699513237</v>
      </c>
      <c r="N15" s="7">
        <f t="shared" si="7"/>
        <v>3.1293514491294555E-2</v>
      </c>
      <c r="O15" s="32" t="s">
        <v>16</v>
      </c>
      <c r="P15" s="10">
        <f>P14*P12</f>
        <v>2.4902292060976059</v>
      </c>
      <c r="Q15" s="32"/>
      <c r="R15" s="10">
        <f>R14*R12</f>
        <v>0.89245336531296449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Input!GK16</f>
        <v>0</v>
      </c>
      <c r="D16" s="12">
        <f>Input!GL16</f>
        <v>16</v>
      </c>
      <c r="E16" s="12">
        <f>Input!GM16</f>
        <v>0</v>
      </c>
      <c r="F16" s="12">
        <f>Input!GN16</f>
        <v>17</v>
      </c>
      <c r="G16" s="9">
        <f t="shared" si="0"/>
        <v>0</v>
      </c>
      <c r="H16" s="9">
        <f t="shared" si="1"/>
        <v>0</v>
      </c>
      <c r="I16" s="9">
        <f t="shared" si="2"/>
        <v>16.053326649368053</v>
      </c>
      <c r="J16" s="9">
        <f t="shared" si="3"/>
        <v>2.8437315328232534E-3</v>
      </c>
      <c r="K16" s="9">
        <f t="shared" si="4"/>
        <v>0</v>
      </c>
      <c r="L16" s="9">
        <f t="shared" si="5"/>
        <v>0</v>
      </c>
      <c r="M16" s="9">
        <f t="shared" si="6"/>
        <v>17.034572823203625</v>
      </c>
      <c r="N16" s="7">
        <f t="shared" si="7"/>
        <v>1.1952801042691176E-3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66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Input!GO2</f>
        <v>EZ2a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Input!GO3</f>
        <v>24</v>
      </c>
      <c r="D3" s="12">
        <f>Input!GP3</f>
        <v>1</v>
      </c>
      <c r="E3" s="12" t="e">
        <f>Input!GQ3</f>
        <v>#N/A</v>
      </c>
      <c r="F3" s="12" t="e">
        <f>Input!GR3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0.85837132542025585</v>
      </c>
      <c r="J3" s="9">
        <f t="shared" ref="J3:J16" si="3">(I3-D3)^2</f>
        <v>2.0058681463215069E-2</v>
      </c>
      <c r="K3" s="9">
        <f t="shared" ref="K3:K16" si="4">MIN(MAX(MinBouwNT,AbouwNT+BbouwNT*10000*((A3+CbouwNT)^-DbouwNT+(B3+CbouwNT)^-DbouwNT)),45)</f>
        <v>42.058798685836521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0.73310445191197016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5.2027860714917691E-3</v>
      </c>
      <c r="S3" s="34" t="s">
        <v>24</v>
      </c>
      <c r="T3" s="27">
        <v>-34.486493465870367</v>
      </c>
      <c r="U3" s="34" t="s">
        <v>29</v>
      </c>
      <c r="V3" s="56">
        <v>5.329525664297504E-3</v>
      </c>
    </row>
    <row r="4" spans="1:22" x14ac:dyDescent="0.25">
      <c r="A4" s="11">
        <v>10</v>
      </c>
      <c r="B4" s="11">
        <v>70</v>
      </c>
      <c r="C4" s="12">
        <f>Input!GO4</f>
        <v>19</v>
      </c>
      <c r="D4" s="12">
        <f>Input!GP4</f>
        <v>1</v>
      </c>
      <c r="E4" s="12" t="e">
        <f>Input!GQ4</f>
        <v>#N/A</v>
      </c>
      <c r="F4" s="12" t="e">
        <f>Input!GR4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0.85837132542025585</v>
      </c>
      <c r="J4" s="9">
        <f t="shared" si="3"/>
        <v>2.0058681463215069E-2</v>
      </c>
      <c r="K4" s="9">
        <f t="shared" si="4"/>
        <v>37.234256796906294</v>
      </c>
      <c r="L4" s="9" t="e">
        <f t="shared" si="5"/>
        <v>#N/A</v>
      </c>
      <c r="M4" s="9">
        <f t="shared" si="6"/>
        <v>0.73310445191197016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1.5081999092924011E-2</v>
      </c>
      <c r="S4" s="34" t="s">
        <v>25</v>
      </c>
      <c r="T4" s="27">
        <v>24678.794443291139</v>
      </c>
      <c r="U4" s="34" t="s">
        <v>30</v>
      </c>
      <c r="V4" s="57">
        <v>6.847271340399883E-4</v>
      </c>
    </row>
    <row r="5" spans="1:22" x14ac:dyDescent="0.25">
      <c r="A5" s="11">
        <v>15</v>
      </c>
      <c r="B5" s="11">
        <v>70</v>
      </c>
      <c r="C5" s="12">
        <f>Input!GO5</f>
        <v>15</v>
      </c>
      <c r="D5" s="12">
        <f>Input!GP5</f>
        <v>1</v>
      </c>
      <c r="E5" s="12" t="e">
        <f>Input!GQ5</f>
        <v>#N/A</v>
      </c>
      <c r="F5" s="12" t="e">
        <f>Input!GR5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0.85837132542025585</v>
      </c>
      <c r="J5" s="9">
        <f t="shared" si="3"/>
        <v>2.0058681463215069E-2</v>
      </c>
      <c r="K5" s="9">
        <f t="shared" si="4"/>
        <v>32.948505739317</v>
      </c>
      <c r="L5" s="9" t="e">
        <f t="shared" si="5"/>
        <v>#N/A</v>
      </c>
      <c r="M5" s="9">
        <f t="shared" si="6"/>
        <v>0.73310445191197016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7.2101918074430724</v>
      </c>
      <c r="S5" s="34" t="s">
        <v>26</v>
      </c>
      <c r="T5" s="27">
        <v>158.96441762341297</v>
      </c>
      <c r="U5" s="34" t="s">
        <v>27</v>
      </c>
      <c r="V5" s="65">
        <v>7.8038910575322582</v>
      </c>
    </row>
    <row r="6" spans="1:22" x14ac:dyDescent="0.25">
      <c r="A6" s="11">
        <v>25</v>
      </c>
      <c r="B6" s="11">
        <v>75</v>
      </c>
      <c r="C6" s="12">
        <f>Input!GO6</f>
        <v>9</v>
      </c>
      <c r="D6" s="12">
        <f>Input!GP6</f>
        <v>1</v>
      </c>
      <c r="E6" s="12" t="e">
        <f>Input!GQ6</f>
        <v>#N/A</v>
      </c>
      <c r="F6" s="12" t="e">
        <f>Input!GR6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0.86778434510965341</v>
      </c>
      <c r="J6" s="9">
        <f t="shared" si="3"/>
        <v>1.748097939808323E-2</v>
      </c>
      <c r="K6" s="9">
        <f t="shared" si="4"/>
        <v>24.42216469137513</v>
      </c>
      <c r="L6" s="9" t="e">
        <f t="shared" si="5"/>
        <v>#N/A</v>
      </c>
      <c r="M6" s="9">
        <f t="shared" si="6"/>
        <v>0.74054687745375802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21.315848076618828</v>
      </c>
      <c r="S6" s="34" t="s">
        <v>113</v>
      </c>
      <c r="T6" s="24">
        <v>3</v>
      </c>
      <c r="U6" s="34" t="s">
        <v>28</v>
      </c>
      <c r="V6" s="57">
        <v>22.948059344774762</v>
      </c>
    </row>
    <row r="7" spans="1:22" x14ac:dyDescent="0.25">
      <c r="A7" s="11">
        <v>10</v>
      </c>
      <c r="B7" s="11">
        <v>105</v>
      </c>
      <c r="C7" s="12">
        <f>Input!GO7</f>
        <v>14</v>
      </c>
      <c r="D7" s="12">
        <f>Input!GP7</f>
        <v>1</v>
      </c>
      <c r="E7" s="12">
        <f>Input!GQ7</f>
        <v>30</v>
      </c>
      <c r="F7" s="12">
        <f>Input!GR7</f>
        <v>1</v>
      </c>
      <c r="G7" s="9">
        <f t="shared" si="0"/>
        <v>15.16308013499458</v>
      </c>
      <c r="H7" s="9">
        <f t="shared" si="1"/>
        <v>1.3527554004190101</v>
      </c>
      <c r="I7" s="9">
        <f t="shared" si="2"/>
        <v>1.1126139881528005</v>
      </c>
      <c r="J7" s="9">
        <f t="shared" si="3"/>
        <v>1.2681910327679102E-2</v>
      </c>
      <c r="K7" s="9">
        <f t="shared" si="4"/>
        <v>30.0924059150273</v>
      </c>
      <c r="L7" s="9">
        <f t="shared" si="5"/>
        <v>8.5388531320325055E-3</v>
      </c>
      <c r="M7" s="9">
        <f t="shared" si="6"/>
        <v>0.96730687273948113</v>
      </c>
      <c r="N7" s="7">
        <f t="shared" si="7"/>
        <v>1.0688405700724822E-3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0.84375413108212272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0.7226624345453827</v>
      </c>
    </row>
    <row r="8" spans="1:22" x14ac:dyDescent="0.25">
      <c r="A8" s="11">
        <v>15</v>
      </c>
      <c r="B8" s="11">
        <v>105</v>
      </c>
      <c r="C8" s="12">
        <f>Input!GO8</f>
        <v>11</v>
      </c>
      <c r="D8" s="12">
        <f>Input!GP8</f>
        <v>1</v>
      </c>
      <c r="E8" s="12">
        <f>Input!GQ8</f>
        <v>26</v>
      </c>
      <c r="F8" s="12">
        <f>Input!GR8</f>
        <v>1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1.1126139881528005</v>
      </c>
      <c r="J8" s="9">
        <f t="shared" si="3"/>
        <v>1.2681910327679102E-2</v>
      </c>
      <c r="K8" s="9">
        <f t="shared" si="4"/>
        <v>25.806654857437991</v>
      </c>
      <c r="L8" s="9">
        <f t="shared" si="5"/>
        <v>3.7382344152323659E-2</v>
      </c>
      <c r="M8" s="9">
        <f t="shared" si="6"/>
        <v>0.96730687273948113</v>
      </c>
      <c r="N8" s="7">
        <f t="shared" si="7"/>
        <v>1.0688405700724822E-3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Input!GO9</f>
        <v>8</v>
      </c>
      <c r="D9" s="12">
        <f>Input!GP9</f>
        <v>1</v>
      </c>
      <c r="E9" s="12">
        <f>Input!GQ9</f>
        <v>22</v>
      </c>
      <c r="F9" s="12">
        <f>Input!GR9</f>
        <v>1</v>
      </c>
      <c r="G9" s="9">
        <f t="shared" si="0"/>
        <v>8.60629592191707</v>
      </c>
      <c r="H9" s="9">
        <f t="shared" si="1"/>
        <v>0.36759474493326988</v>
      </c>
      <c r="I9" s="9">
        <f t="shared" si="2"/>
        <v>1.1126139881528005</v>
      </c>
      <c r="J9" s="9">
        <f t="shared" si="3"/>
        <v>1.2681910327679102E-2</v>
      </c>
      <c r="K9" s="9">
        <f t="shared" si="4"/>
        <v>21.986533220949426</v>
      </c>
      <c r="L9" s="9">
        <f t="shared" si="5"/>
        <v>1.8135413799699152E-4</v>
      </c>
      <c r="M9" s="9">
        <f t="shared" si="6"/>
        <v>0.96730687273948113</v>
      </c>
      <c r="N9" s="7">
        <f t="shared" si="7"/>
        <v>1.0688405700724822E-3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Input!GO10</f>
        <v>4</v>
      </c>
      <c r="D10" s="12">
        <f>Input!GP10</f>
        <v>1</v>
      </c>
      <c r="E10" s="12">
        <f>Input!GQ10</f>
        <v>15</v>
      </c>
      <c r="F10" s="12">
        <f>Input!GR10</f>
        <v>1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1.2178981100089883</v>
      </c>
      <c r="J10" s="9">
        <f t="shared" si="3"/>
        <v>4.7479586345489162E-2</v>
      </c>
      <c r="K10" s="9">
        <f t="shared" si="4"/>
        <v>14.7719748310097</v>
      </c>
      <c r="L10" s="9">
        <f t="shared" si="5"/>
        <v>5.1995477693054723E-2</v>
      </c>
      <c r="M10" s="9">
        <f t="shared" si="6"/>
        <v>1.0727523543441766</v>
      </c>
      <c r="N10" s="7">
        <f t="shared" si="7"/>
        <v>5.2929050626206314E-3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Input!GO11</f>
        <v>0</v>
      </c>
      <c r="D11" s="12">
        <f>Input!GP11</f>
        <v>1</v>
      </c>
      <c r="E11" s="12">
        <f>Input!GQ11</f>
        <v>5</v>
      </c>
      <c r="F11" s="12">
        <f>Input!GR11</f>
        <v>1</v>
      </c>
      <c r="G11" s="9">
        <f t="shared" si="0"/>
        <v>0</v>
      </c>
      <c r="H11" s="9">
        <f t="shared" si="1"/>
        <v>0</v>
      </c>
      <c r="I11" s="9">
        <f t="shared" si="2"/>
        <v>1.2178981100089883</v>
      </c>
      <c r="J11" s="9">
        <f t="shared" si="3"/>
        <v>4.7479586345489162E-2</v>
      </c>
      <c r="K11" s="9">
        <f t="shared" si="4"/>
        <v>5.243257721964028</v>
      </c>
      <c r="L11" s="9">
        <f t="shared" si="5"/>
        <v>5.9174319295128328E-2</v>
      </c>
      <c r="M11" s="9">
        <f t="shared" si="6"/>
        <v>1.0727523543441766</v>
      </c>
      <c r="N11" s="7">
        <f t="shared" si="7"/>
        <v>5.2929050626206314E-3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0.26161166541929082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Input!GO12</f>
        <v>5</v>
      </c>
      <c r="D12" s="12">
        <f>Input!GP12</f>
        <v>3</v>
      </c>
      <c r="E12" s="12">
        <f>Input!GQ12</f>
        <v>14</v>
      </c>
      <c r="F12" s="12">
        <f>Input!GR12</f>
        <v>3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2.8112947209755212</v>
      </c>
      <c r="J12" s="9">
        <f t="shared" si="3"/>
        <v>3.5609682331706381E-2</v>
      </c>
      <c r="K12" s="9">
        <f t="shared" si="4"/>
        <v>14.388091511638322</v>
      </c>
      <c r="L12" s="9">
        <f t="shared" si="5"/>
        <v>0.15061502140571792</v>
      </c>
      <c r="M12" s="9">
        <f t="shared" si="6"/>
        <v>2.8416477150681159</v>
      </c>
      <c r="N12" s="7">
        <f t="shared" si="7"/>
        <v>2.5075446143148619E-2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0.15421698568731326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Input!GO13</f>
        <v>1</v>
      </c>
      <c r="D13" s="12">
        <f>Input!GP13</f>
        <v>4</v>
      </c>
      <c r="E13" s="12">
        <f>Input!GQ13</f>
        <v>8</v>
      </c>
      <c r="F13" s="12">
        <f>Input!GR13</f>
        <v>4</v>
      </c>
      <c r="G13" s="9">
        <f t="shared" si="0"/>
        <v>0</v>
      </c>
      <c r="H13" s="9">
        <f t="shared" si="1"/>
        <v>1</v>
      </c>
      <c r="I13" s="9">
        <f t="shared" si="2"/>
        <v>3.8978715624256823</v>
      </c>
      <c r="J13" s="9">
        <f t="shared" si="3"/>
        <v>1.04302177613713E-2</v>
      </c>
      <c r="K13" s="9">
        <f t="shared" si="4"/>
        <v>7.699825606744966</v>
      </c>
      <c r="L13" s="9">
        <f t="shared" si="5"/>
        <v>9.0104666366027819E-2</v>
      </c>
      <c r="M13" s="9">
        <f t="shared" si="6"/>
        <v>4.1287592477693149</v>
      </c>
      <c r="N13" s="7">
        <f t="shared" si="7"/>
        <v>1.6578943886119826E-2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0.99990325012373549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Input!GO14</f>
        <v>0</v>
      </c>
      <c r="D14" s="12">
        <f>Input!GP14</f>
        <v>7</v>
      </c>
      <c r="E14" s="12">
        <f>Input!GQ14</f>
        <v>1</v>
      </c>
      <c r="F14" s="12">
        <f>Input!GR14</f>
        <v>8</v>
      </c>
      <c r="G14" s="9">
        <f t="shared" si="0"/>
        <v>0</v>
      </c>
      <c r="H14" s="9">
        <f t="shared" si="1"/>
        <v>0</v>
      </c>
      <c r="I14" s="9">
        <f t="shared" si="2"/>
        <v>7.0675801720301132</v>
      </c>
      <c r="J14" s="9">
        <f t="shared" si="3"/>
        <v>4.5670796516197E-3</v>
      </c>
      <c r="K14" s="9">
        <f t="shared" si="4"/>
        <v>0</v>
      </c>
      <c r="L14" s="9">
        <f t="shared" si="5"/>
        <v>1</v>
      </c>
      <c r="M14" s="9">
        <f t="shared" si="6"/>
        <v>7.9840854223235844</v>
      </c>
      <c r="N14" s="7">
        <f t="shared" si="7"/>
        <v>2.5327378261866496E-4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Input!GO15</f>
        <v>0</v>
      </c>
      <c r="D15" s="12">
        <f>Input!GP15</f>
        <v>13</v>
      </c>
      <c r="E15" s="12">
        <f>Input!GQ15</f>
        <v>0</v>
      </c>
      <c r="F15" s="12">
        <f>Input!GR15</f>
        <v>15</v>
      </c>
      <c r="G15" s="9">
        <f t="shared" si="0"/>
        <v>0</v>
      </c>
      <c r="H15" s="9">
        <f t="shared" si="1"/>
        <v>0</v>
      </c>
      <c r="I15" s="9">
        <f t="shared" si="2"/>
        <v>13.016016594710603</v>
      </c>
      <c r="J15" s="9">
        <f t="shared" si="3"/>
        <v>2.5653130612371649E-4</v>
      </c>
      <c r="K15" s="9">
        <f t="shared" si="4"/>
        <v>0</v>
      </c>
      <c r="L15" s="9">
        <f t="shared" si="5"/>
        <v>0</v>
      </c>
      <c r="M15" s="9">
        <f t="shared" si="6"/>
        <v>14.996384964740637</v>
      </c>
      <c r="N15" s="7">
        <f t="shared" si="7"/>
        <v>1.3068479926440263E-5</v>
      </c>
      <c r="O15" s="32" t="s">
        <v>16</v>
      </c>
      <c r="P15" s="10">
        <f>P14*P12</f>
        <v>1.5050316319607022</v>
      </c>
      <c r="Q15" s="32"/>
      <c r="R15" s="10">
        <f>R14*R12</f>
        <v>0.3394292969318411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Input!GO16</f>
        <v>0</v>
      </c>
      <c r="D16" s="12">
        <f>Input!GP16</f>
        <v>20</v>
      </c>
      <c r="E16" s="12">
        <f>Input!GQ16</f>
        <v>0</v>
      </c>
      <c r="F16" s="12">
        <f>Input!GR16</f>
        <v>22</v>
      </c>
      <c r="G16" s="9">
        <f t="shared" si="0"/>
        <v>0</v>
      </c>
      <c r="H16" s="9">
        <f t="shared" si="1"/>
        <v>0</v>
      </c>
      <c r="I16" s="9">
        <f t="shared" si="2"/>
        <v>19.990714155572828</v>
      </c>
      <c r="J16" s="9">
        <f t="shared" si="3"/>
        <v>8.6226906725640396E-5</v>
      </c>
      <c r="K16" s="9">
        <f t="shared" si="4"/>
        <v>0</v>
      </c>
      <c r="L16" s="9">
        <f t="shared" si="5"/>
        <v>0</v>
      </c>
      <c r="M16" s="9">
        <f t="shared" si="6"/>
        <v>22.001754084475408</v>
      </c>
      <c r="N16" s="7">
        <f t="shared" si="7"/>
        <v>3.0768123468674825E-6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Input!GS2</f>
        <v>EZ2b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Input!GS3</f>
        <v>28</v>
      </c>
      <c r="D3" s="12">
        <f>Input!GT3</f>
        <v>0</v>
      </c>
      <c r="E3" s="12" t="e">
        <f>Input!GU3</f>
        <v>#N/A</v>
      </c>
      <c r="F3" s="12" t="e">
        <f>Input!GV3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0.3886841467869605</v>
      </c>
      <c r="J3" s="9">
        <f t="shared" ref="J3:J16" si="3">(I3-D3)^2</f>
        <v>0.15107536596350746</v>
      </c>
      <c r="K3" s="9">
        <f t="shared" ref="K3:K16" si="4">MIN(MAX(MinBouwNT,AbouwNT+BbouwNT*10000*((A3+CbouwNT)^-DbouwNT+(B3+CbouwNT)^-DbouwNT)),45)</f>
        <v>43.170223538416039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0.33974859560485704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4.7711241143903156E-3</v>
      </c>
      <c r="S3" s="34" t="s">
        <v>24</v>
      </c>
      <c r="T3" s="27">
        <v>-17.121384469942988</v>
      </c>
      <c r="U3" s="34" t="s">
        <v>29</v>
      </c>
      <c r="V3" s="56">
        <v>5.022147768147937E-3</v>
      </c>
    </row>
    <row r="4" spans="1:22" x14ac:dyDescent="0.25">
      <c r="A4" s="11">
        <v>10</v>
      </c>
      <c r="B4" s="11">
        <v>70</v>
      </c>
      <c r="C4" s="12">
        <f>Input!GS4</f>
        <v>23</v>
      </c>
      <c r="D4" s="12">
        <f>Input!GT4</f>
        <v>0</v>
      </c>
      <c r="E4" s="12" t="e">
        <f>Input!GU4</f>
        <v>#N/A</v>
      </c>
      <c r="F4" s="12" t="e">
        <f>Input!GV4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0.3886841467869605</v>
      </c>
      <c r="J4" s="9">
        <f t="shared" si="3"/>
        <v>0.15107536596350746</v>
      </c>
      <c r="K4" s="9">
        <f t="shared" si="4"/>
        <v>37.458168819099804</v>
      </c>
      <c r="L4" s="9" t="e">
        <f t="shared" si="5"/>
        <v>#N/A</v>
      </c>
      <c r="M4" s="9">
        <f t="shared" si="6"/>
        <v>0.33974859560485704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1.5082575021042308E-2</v>
      </c>
      <c r="S4" s="34" t="s">
        <v>25</v>
      </c>
      <c r="T4" s="27">
        <v>7334.8203969207043</v>
      </c>
      <c r="U4" s="34" t="s">
        <v>30</v>
      </c>
      <c r="V4" s="57">
        <v>6.8473019468500123E-4</v>
      </c>
    </row>
    <row r="5" spans="1:22" x14ac:dyDescent="0.25">
      <c r="A5" s="11">
        <v>15</v>
      </c>
      <c r="B5" s="11">
        <v>70</v>
      </c>
      <c r="C5" s="12">
        <f>Input!GS5</f>
        <v>19</v>
      </c>
      <c r="D5" s="12">
        <f>Input!GT5</f>
        <v>0</v>
      </c>
      <c r="E5" s="12" t="e">
        <f>Input!GU5</f>
        <v>#N/A</v>
      </c>
      <c r="F5" s="12" t="e">
        <f>Input!GV5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0.3886841467869605</v>
      </c>
      <c r="J5" s="9">
        <f t="shared" si="3"/>
        <v>0.15107536596350746</v>
      </c>
      <c r="K5" s="9">
        <f t="shared" si="4"/>
        <v>32.621359398983543</v>
      </c>
      <c r="L5" s="9" t="e">
        <f t="shared" si="5"/>
        <v>#N/A</v>
      </c>
      <c r="M5" s="9">
        <f t="shared" si="6"/>
        <v>0.33974859560485704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6.4418244196208274</v>
      </c>
      <c r="S5" s="34" t="s">
        <v>26</v>
      </c>
      <c r="T5" s="27">
        <v>110.35146545660072</v>
      </c>
      <c r="U5" s="34" t="s">
        <v>27</v>
      </c>
      <c r="V5" s="65">
        <v>8.0607824628781071</v>
      </c>
    </row>
    <row r="6" spans="1:22" x14ac:dyDescent="0.25">
      <c r="A6" s="11">
        <v>25</v>
      </c>
      <c r="B6" s="11">
        <v>75</v>
      </c>
      <c r="C6" s="12">
        <f>Input!GS6</f>
        <v>11</v>
      </c>
      <c r="D6" s="12">
        <f>Input!GT6</f>
        <v>0</v>
      </c>
      <c r="E6" s="12" t="e">
        <f>Input!GU6</f>
        <v>#N/A</v>
      </c>
      <c r="F6" s="12" t="e">
        <f>Input!GV6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0.39802713861539724</v>
      </c>
      <c r="J6" s="9">
        <f t="shared" si="3"/>
        <v>0.15842560307436065</v>
      </c>
      <c r="K6" s="9">
        <f t="shared" si="4"/>
        <v>23.977426354307873</v>
      </c>
      <c r="L6" s="9" t="e">
        <f t="shared" si="5"/>
        <v>#N/A</v>
      </c>
      <c r="M6" s="9">
        <f t="shared" si="6"/>
        <v>0.34278290393562777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19.595434803712127</v>
      </c>
      <c r="S6" s="34" t="s">
        <v>113</v>
      </c>
      <c r="T6" s="24">
        <v>3</v>
      </c>
      <c r="U6" s="34" t="s">
        <v>28</v>
      </c>
      <c r="V6" s="57">
        <v>18.64308941682377</v>
      </c>
    </row>
    <row r="7" spans="1:22" x14ac:dyDescent="0.25">
      <c r="A7" s="11">
        <v>10</v>
      </c>
      <c r="B7" s="11">
        <v>105</v>
      </c>
      <c r="C7" s="12">
        <f>Input!GS7</f>
        <v>16</v>
      </c>
      <c r="D7" s="12">
        <f>Input!GT7</f>
        <v>1</v>
      </c>
      <c r="E7" s="12">
        <f>Input!GU7</f>
        <v>32</v>
      </c>
      <c r="F7" s="12">
        <f>Input!GV7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0.59737263073824654</v>
      </c>
      <c r="J7" s="9">
        <f t="shared" si="3"/>
        <v>0.16210879847864038</v>
      </c>
      <c r="K7" s="9">
        <f t="shared" si="4"/>
        <v>32.298926942833774</v>
      </c>
      <c r="L7" s="9">
        <f t="shared" si="5"/>
        <v>8.93573171519461E-2</v>
      </c>
      <c r="M7" s="9">
        <f t="shared" si="6"/>
        <v>0.44226462970891472</v>
      </c>
      <c r="N7" s="7">
        <f t="shared" si="7"/>
        <v>0.19559800269156347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0.37197088140649737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0.33566828902278983</v>
      </c>
    </row>
    <row r="8" spans="1:22" x14ac:dyDescent="0.25">
      <c r="A8" s="11">
        <v>15</v>
      </c>
      <c r="B8" s="11">
        <v>105</v>
      </c>
      <c r="C8" s="12">
        <f>Input!GS8</f>
        <v>13</v>
      </c>
      <c r="D8" s="12">
        <f>Input!GT8</f>
        <v>1</v>
      </c>
      <c r="E8" s="12">
        <f>Input!GU8</f>
        <v>28</v>
      </c>
      <c r="F8" s="12">
        <f>Input!GV8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0.59737263073824654</v>
      </c>
      <c r="J8" s="9">
        <f t="shared" si="3"/>
        <v>0.16210879847864038</v>
      </c>
      <c r="K8" s="9">
        <f t="shared" si="4"/>
        <v>27.46211752271752</v>
      </c>
      <c r="L8" s="9">
        <f t="shared" si="5"/>
        <v>0.28931755936753756</v>
      </c>
      <c r="M8" s="9">
        <f t="shared" si="6"/>
        <v>0.44226462970891472</v>
      </c>
      <c r="N8" s="7">
        <f t="shared" si="7"/>
        <v>0.19559800269156347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Input!GS9</f>
        <v>10</v>
      </c>
      <c r="D9" s="12">
        <f>Input!GT9</f>
        <v>1</v>
      </c>
      <c r="E9" s="12">
        <f>Input!GU9</f>
        <v>24</v>
      </c>
      <c r="F9" s="12">
        <f>Input!GV9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0.59737263073824654</v>
      </c>
      <c r="J9" s="9">
        <f t="shared" si="3"/>
        <v>0.16210879847864038</v>
      </c>
      <c r="K9" s="9">
        <f t="shared" si="4"/>
        <v>23.339134834423582</v>
      </c>
      <c r="L9" s="9">
        <f t="shared" si="5"/>
        <v>0.43674276707234599</v>
      </c>
      <c r="M9" s="9">
        <f t="shared" si="6"/>
        <v>0.44226462970891472</v>
      </c>
      <c r="N9" s="7">
        <f t="shared" si="7"/>
        <v>0.19559800269156347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2.7142857142857144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Input!GS10</f>
        <v>6</v>
      </c>
      <c r="D10" s="12">
        <f>Input!GT10</f>
        <v>1</v>
      </c>
      <c r="E10" s="12">
        <f>Input!GU10</f>
        <v>17</v>
      </c>
      <c r="F10" s="12">
        <f>Input!GV10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0.6749271074513542</v>
      </c>
      <c r="J10" s="9">
        <f t="shared" si="3"/>
        <v>0.10567238546994341</v>
      </c>
      <c r="K10" s="9">
        <f t="shared" si="4"/>
        <v>16.264239552502985</v>
      </c>
      <c r="L10" s="9">
        <f t="shared" si="5"/>
        <v>0.5413434361010071</v>
      </c>
      <c r="M10" s="9">
        <f t="shared" si="6"/>
        <v>0.49036109240407227</v>
      </c>
      <c r="N10" s="7">
        <f t="shared" si="7"/>
        <v>0.25973181613557061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Input!GS11</f>
        <v>0</v>
      </c>
      <c r="D11" s="12">
        <f>Input!GT11</f>
        <v>1</v>
      </c>
      <c r="E11" s="12">
        <f>Input!GU11</f>
        <v>7</v>
      </c>
      <c r="F11" s="12">
        <f>Input!GV11</f>
        <v>1</v>
      </c>
      <c r="G11" s="9">
        <f t="shared" si="0"/>
        <v>0</v>
      </c>
      <c r="H11" s="9">
        <f t="shared" si="1"/>
        <v>0</v>
      </c>
      <c r="I11" s="9">
        <f t="shared" si="2"/>
        <v>0.6749271074513542</v>
      </c>
      <c r="J11" s="9">
        <f t="shared" si="3"/>
        <v>0.10567238546994341</v>
      </c>
      <c r="K11" s="9">
        <f t="shared" si="4"/>
        <v>7.5239396717312488</v>
      </c>
      <c r="L11" s="9">
        <f t="shared" si="5"/>
        <v>0.27451277961384873</v>
      </c>
      <c r="M11" s="9">
        <f t="shared" si="6"/>
        <v>0.49036109240407227</v>
      </c>
      <c r="N11" s="7">
        <f t="shared" si="7"/>
        <v>0.25973181613557061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1.8085458252105127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Input!GS12</f>
        <v>7</v>
      </c>
      <c r="D12" s="12">
        <f>Input!GT12</f>
        <v>2</v>
      </c>
      <c r="E12" s="12">
        <f>Input!GU12</f>
        <v>16</v>
      </c>
      <c r="F12" s="12">
        <f>Input!GV12</f>
        <v>2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1.7265547455287971</v>
      </c>
      <c r="J12" s="9">
        <f t="shared" si="3"/>
        <v>7.4772307192820936E-2</v>
      </c>
      <c r="K12" s="9">
        <f t="shared" si="4"/>
        <v>17.133322917598093</v>
      </c>
      <c r="L12" s="9">
        <f t="shared" si="5"/>
        <v>1.2844208355530544</v>
      </c>
      <c r="M12" s="9">
        <f t="shared" si="6"/>
        <v>1.3652711472513142</v>
      </c>
      <c r="N12" s="7">
        <f t="shared" si="7"/>
        <v>0.40288071651166291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0.40547904611375335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Input!GS13</f>
        <v>3</v>
      </c>
      <c r="D13" s="12">
        <f>Input!GT13</f>
        <v>2</v>
      </c>
      <c r="E13" s="12">
        <f>Input!GU13</f>
        <v>10</v>
      </c>
      <c r="F13" s="12">
        <f>Input!GV13</f>
        <v>2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2.4060034950415643</v>
      </c>
      <c r="J13" s="9">
        <f t="shared" si="3"/>
        <v>0.16483883798596552</v>
      </c>
      <c r="K13" s="9">
        <f t="shared" si="4"/>
        <v>10.920269282754351</v>
      </c>
      <c r="L13" s="9">
        <f t="shared" si="5"/>
        <v>0.84689555278120732</v>
      </c>
      <c r="M13" s="9">
        <f t="shared" si="6"/>
        <v>2.0603611818493945</v>
      </c>
      <c r="N13" s="7">
        <f t="shared" si="7"/>
        <v>3.6434722742556768E-3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0.99854744799234019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Input!GS14</f>
        <v>0</v>
      </c>
      <c r="D14" s="12">
        <f>Input!GT14</f>
        <v>4</v>
      </c>
      <c r="E14" s="12">
        <f>Input!GU14</f>
        <v>2</v>
      </c>
      <c r="F14" s="12">
        <f>Input!GV14</f>
        <v>4</v>
      </c>
      <c r="G14" s="9">
        <f t="shared" si="0"/>
        <v>0</v>
      </c>
      <c r="H14" s="9">
        <f t="shared" si="1"/>
        <v>0</v>
      </c>
      <c r="I14" s="9">
        <f t="shared" si="2"/>
        <v>4.4082438937650856</v>
      </c>
      <c r="J14" s="9">
        <f t="shared" si="3"/>
        <v>0.16666307679647852</v>
      </c>
      <c r="K14" s="9">
        <f t="shared" si="4"/>
        <v>1.044561064319943</v>
      </c>
      <c r="L14" s="9">
        <f t="shared" si="5"/>
        <v>0.91286355981344014</v>
      </c>
      <c r="M14" s="9">
        <f t="shared" si="6"/>
        <v>4.4091634362457777</v>
      </c>
      <c r="N14" s="7">
        <f t="shared" si="7"/>
        <v>0.16741471756045256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Input!GS15</f>
        <v>0</v>
      </c>
      <c r="D15" s="12">
        <f>Input!GT15</f>
        <v>9</v>
      </c>
      <c r="E15" s="12">
        <f>Input!GU15</f>
        <v>0</v>
      </c>
      <c r="F15" s="12">
        <f>Input!GV15</f>
        <v>10</v>
      </c>
      <c r="G15" s="9">
        <f t="shared" si="0"/>
        <v>0</v>
      </c>
      <c r="H15" s="9">
        <f t="shared" si="1"/>
        <v>0</v>
      </c>
      <c r="I15" s="9">
        <f t="shared" si="2"/>
        <v>8.6998253036653832</v>
      </c>
      <c r="J15" s="9">
        <f t="shared" si="3"/>
        <v>9.0104848319579406E-2</v>
      </c>
      <c r="K15" s="9">
        <f t="shared" si="4"/>
        <v>0</v>
      </c>
      <c r="L15" s="9">
        <f t="shared" si="5"/>
        <v>0</v>
      </c>
      <c r="M15" s="9">
        <f t="shared" si="6"/>
        <v>9.8231153539275962</v>
      </c>
      <c r="N15" s="7">
        <f t="shared" si="7"/>
        <v>3.1288178016159574E-2</v>
      </c>
      <c r="O15" s="32" t="s">
        <v>16</v>
      </c>
      <c r="P15" s="10">
        <f>P14*P12</f>
        <v>2.4902292060976059</v>
      </c>
      <c r="Q15" s="32"/>
      <c r="R15" s="10">
        <f>R14*R12</f>
        <v>0.89245336322448421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Input!GS16</f>
        <v>0</v>
      </c>
      <c r="D16" s="12">
        <f>Input!GT16</f>
        <v>16</v>
      </c>
      <c r="E16" s="12">
        <f>Input!GU16</f>
        <v>0</v>
      </c>
      <c r="F16" s="12">
        <f>Input!GV16</f>
        <v>17</v>
      </c>
      <c r="G16" s="9">
        <f t="shared" si="0"/>
        <v>0</v>
      </c>
      <c r="H16" s="9">
        <f t="shared" si="1"/>
        <v>0</v>
      </c>
      <c r="I16" s="9">
        <f t="shared" si="2"/>
        <v>16.053328112426534</v>
      </c>
      <c r="J16" s="9">
        <f t="shared" si="3"/>
        <v>2.843887574977087E-3</v>
      </c>
      <c r="K16" s="9">
        <f t="shared" si="4"/>
        <v>0</v>
      </c>
      <c r="L16" s="9">
        <f t="shared" si="5"/>
        <v>0</v>
      </c>
      <c r="M16" s="9">
        <f t="shared" si="6"/>
        <v>17.034514552753148</v>
      </c>
      <c r="N16" s="7">
        <f t="shared" si="7"/>
        <v>1.191254351749826E-3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Input!GW2</f>
        <v>EEZ1a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Input!GW3</f>
        <v>24</v>
      </c>
      <c r="D3" s="12">
        <f>Input!GX3</f>
        <v>0</v>
      </c>
      <c r="E3" s="12" t="e">
        <f>Input!GY3</f>
        <v>#N/A</v>
      </c>
      <c r="F3" s="12" t="e">
        <f>Input!GZ3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0.43944043570683217</v>
      </c>
      <c r="J3" s="9">
        <f t="shared" ref="J3:J16" si="3">(I3-D3)^2</f>
        <v>0.19310789653421048</v>
      </c>
      <c r="K3" s="9">
        <f t="shared" ref="K3:K16" si="4">MIN(MAX(MinBouwNT,AbouwNT+BbouwNT*10000*((A3+CbouwNT)^-DbouwNT+(B3+CbouwNT)^-DbouwNT)),45)</f>
        <v>42.09302713857263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5.1059244321343513E-3</v>
      </c>
      <c r="S3" s="34" t="s">
        <v>24</v>
      </c>
      <c r="T3" s="27">
        <v>-34.3368833266669</v>
      </c>
      <c r="U3" s="34" t="s">
        <v>29</v>
      </c>
      <c r="V3" s="56">
        <v>4.8866012948512796E-3</v>
      </c>
    </row>
    <row r="4" spans="1:22" x14ac:dyDescent="0.25">
      <c r="A4" s="11">
        <v>10</v>
      </c>
      <c r="B4" s="11">
        <v>70</v>
      </c>
      <c r="C4" s="12">
        <f>Input!GW4</f>
        <v>19</v>
      </c>
      <c r="D4" s="12">
        <f>Input!GX4</f>
        <v>0</v>
      </c>
      <c r="E4" s="12" t="e">
        <f>Input!GY4</f>
        <v>#N/A</v>
      </c>
      <c r="F4" s="12" t="e">
        <f>Input!GZ4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0.43944043570683217</v>
      </c>
      <c r="J4" s="9">
        <f t="shared" si="3"/>
        <v>0.19310789653421048</v>
      </c>
      <c r="K4" s="9">
        <f t="shared" si="4"/>
        <v>37.240509303029491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1.508278453670962E-2</v>
      </c>
      <c r="S4" s="34" t="s">
        <v>25</v>
      </c>
      <c r="T4" s="27">
        <v>24219.764306708759</v>
      </c>
      <c r="U4" s="34" t="s">
        <v>30</v>
      </c>
      <c r="V4" s="57">
        <v>6.8473601522856713E-4</v>
      </c>
    </row>
    <row r="5" spans="1:22" x14ac:dyDescent="0.25">
      <c r="A5" s="11">
        <v>15</v>
      </c>
      <c r="B5" s="11">
        <v>70</v>
      </c>
      <c r="C5" s="12">
        <f>Input!GW5</f>
        <v>15</v>
      </c>
      <c r="D5" s="12">
        <f>Input!GX5</f>
        <v>0</v>
      </c>
      <c r="E5" s="12" t="e">
        <f>Input!GY5</f>
        <v>#N/A</v>
      </c>
      <c r="F5" s="12" t="e">
        <f>Input!GZ5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0.43944043570683217</v>
      </c>
      <c r="J5" s="9">
        <f t="shared" si="3"/>
        <v>0.19310789653421048</v>
      </c>
      <c r="K5" s="9">
        <f t="shared" si="4"/>
        <v>32.933003751678733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7.685433123466014</v>
      </c>
      <c r="S5" s="34" t="s">
        <v>26</v>
      </c>
      <c r="T5" s="27">
        <v>157.94595452173189</v>
      </c>
      <c r="U5" s="34" t="s">
        <v>27</v>
      </c>
      <c r="V5" s="65">
        <v>8.0393781516742031</v>
      </c>
    </row>
    <row r="6" spans="1:22" x14ac:dyDescent="0.25">
      <c r="A6" s="11">
        <v>25</v>
      </c>
      <c r="B6" s="11">
        <v>75</v>
      </c>
      <c r="C6" s="12">
        <f>Input!GW6</f>
        <v>9</v>
      </c>
      <c r="D6" s="12">
        <f>Input!GX6</f>
        <v>0</v>
      </c>
      <c r="E6" s="12" t="e">
        <f>Input!GY6</f>
        <v>#N/A</v>
      </c>
      <c r="F6" s="12" t="e">
        <f>Input!GZ6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0.44477232736524214</v>
      </c>
      <c r="J6" s="9">
        <f t="shared" si="3"/>
        <v>0.19782242318989413</v>
      </c>
      <c r="K6" s="9">
        <f t="shared" si="4"/>
        <v>24.378517301494142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20.762979567579436</v>
      </c>
      <c r="S6" s="34" t="s">
        <v>113</v>
      </c>
      <c r="T6" s="24">
        <v>3</v>
      </c>
      <c r="U6" s="34" t="s">
        <v>28</v>
      </c>
      <c r="V6" s="57">
        <v>19.560809353308144</v>
      </c>
    </row>
    <row r="7" spans="1:22" x14ac:dyDescent="0.25">
      <c r="A7" s="11">
        <v>10</v>
      </c>
      <c r="B7" s="11">
        <v>105</v>
      </c>
      <c r="C7" s="12">
        <f>Input!GW7</f>
        <v>14</v>
      </c>
      <c r="D7" s="12">
        <f>Input!GX7</f>
        <v>1</v>
      </c>
      <c r="E7" s="12">
        <f>Input!GY7</f>
        <v>30</v>
      </c>
      <c r="F7" s="12">
        <f>Input!GZ7</f>
        <v>0</v>
      </c>
      <c r="G7" s="9">
        <f t="shared" si="0"/>
        <v>15.16308013499458</v>
      </c>
      <c r="H7" s="9">
        <f t="shared" si="1"/>
        <v>1.3527554004190101</v>
      </c>
      <c r="I7" s="9">
        <f t="shared" si="2"/>
        <v>0.60261709589224777</v>
      </c>
      <c r="J7" s="9">
        <f t="shared" si="3"/>
        <v>0.15791317247711101</v>
      </c>
      <c r="K7" s="9">
        <f t="shared" si="4"/>
        <v>30.113437851279933</v>
      </c>
      <c r="L7" s="9">
        <f t="shared" si="5"/>
        <v>1.2868146103008196E-2</v>
      </c>
      <c r="M7" s="9">
        <f t="shared" si="6"/>
        <v>4.5714339619942271E-2</v>
      </c>
      <c r="N7" s="7">
        <f t="shared" si="7"/>
        <v>2.0898008468874236E-3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0.43181354713868464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-4.5380654416358163E-2</v>
      </c>
    </row>
    <row r="8" spans="1:22" x14ac:dyDescent="0.25">
      <c r="A8" s="11">
        <v>15</v>
      </c>
      <c r="B8" s="11">
        <v>105</v>
      </c>
      <c r="C8" s="12">
        <f>Input!GW8</f>
        <v>11</v>
      </c>
      <c r="D8" s="12">
        <f>Input!GX8</f>
        <v>1</v>
      </c>
      <c r="E8" s="12">
        <f>Input!GY8</f>
        <v>26</v>
      </c>
      <c r="F8" s="12">
        <f>Input!GZ8</f>
        <v>0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0.60261709589224777</v>
      </c>
      <c r="J8" s="9">
        <f t="shared" si="3"/>
        <v>0.15791317247711101</v>
      </c>
      <c r="K8" s="9">
        <f t="shared" si="4"/>
        <v>25.805932299929168</v>
      </c>
      <c r="L8" s="9">
        <f t="shared" si="5"/>
        <v>3.7662272210782388E-2</v>
      </c>
      <c r="M8" s="9">
        <f t="shared" si="6"/>
        <v>4.5714339619942271E-2</v>
      </c>
      <c r="N8" s="7">
        <f t="shared" si="7"/>
        <v>2.0898008468874236E-3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Input!GW9</f>
        <v>8</v>
      </c>
      <c r="D9" s="12">
        <f>Input!GX9</f>
        <v>1</v>
      </c>
      <c r="E9" s="12">
        <f>Input!GY9</f>
        <v>22</v>
      </c>
      <c r="F9" s="12">
        <f>Input!GZ9</f>
        <v>0</v>
      </c>
      <c r="G9" s="9">
        <f t="shared" si="0"/>
        <v>8.60629592191707</v>
      </c>
      <c r="H9" s="9">
        <f t="shared" si="1"/>
        <v>0.36759474493326988</v>
      </c>
      <c r="I9" s="9">
        <f t="shared" si="2"/>
        <v>0.60261709589224777</v>
      </c>
      <c r="J9" s="9">
        <f t="shared" si="3"/>
        <v>0.15791317247711101</v>
      </c>
      <c r="K9" s="9">
        <f t="shared" si="4"/>
        <v>21.969021512345947</v>
      </c>
      <c r="L9" s="9">
        <f t="shared" si="5"/>
        <v>9.5966669733233334E-4</v>
      </c>
      <c r="M9" s="9">
        <f t="shared" si="6"/>
        <v>4.5714339619942271E-2</v>
      </c>
      <c r="N9" s="7">
        <f t="shared" si="7"/>
        <v>2.0898008468874236E-3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3.2857142857142856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Input!GW10</f>
        <v>4</v>
      </c>
      <c r="D10" s="12">
        <f>Input!GX10</f>
        <v>1</v>
      </c>
      <c r="E10" s="12">
        <f>Input!GY10</f>
        <v>15</v>
      </c>
      <c r="F10" s="12">
        <f>Input!GZ10</f>
        <v>0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0.67517815738052145</v>
      </c>
      <c r="J10" s="9">
        <f t="shared" si="3"/>
        <v>0.10550922944271329</v>
      </c>
      <c r="K10" s="9">
        <f t="shared" si="4"/>
        <v>14.734546623104514</v>
      </c>
      <c r="L10" s="9">
        <f t="shared" si="5"/>
        <v>7.0465495305217105E-2</v>
      </c>
      <c r="M10" s="9">
        <f t="shared" si="6"/>
        <v>8.6749488587269358E-2</v>
      </c>
      <c r="N10" s="7">
        <f t="shared" si="7"/>
        <v>7.5254737701527762E-3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Input!GW11</f>
        <v>0</v>
      </c>
      <c r="D11" s="12">
        <f>Input!GX11</f>
        <v>1</v>
      </c>
      <c r="E11" s="12">
        <f>Input!GY11</f>
        <v>5</v>
      </c>
      <c r="F11" s="12">
        <f>Input!GZ11</f>
        <v>0</v>
      </c>
      <c r="G11" s="9">
        <f t="shared" si="0"/>
        <v>0</v>
      </c>
      <c r="H11" s="9">
        <f t="shared" si="1"/>
        <v>0</v>
      </c>
      <c r="I11" s="9">
        <f t="shared" si="2"/>
        <v>0.67517815738052145</v>
      </c>
      <c r="J11" s="9">
        <f t="shared" si="3"/>
        <v>0.10550922944271329</v>
      </c>
      <c r="K11" s="9">
        <f t="shared" si="4"/>
        <v>5.1882845057717262</v>
      </c>
      <c r="L11" s="9">
        <f t="shared" si="5"/>
        <v>3.5451055113703188E-2</v>
      </c>
      <c r="M11" s="9">
        <f t="shared" si="6"/>
        <v>8.6749488587269358E-2</v>
      </c>
      <c r="N11" s="7">
        <f t="shared" si="7"/>
        <v>7.5254737701527762E-3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2.0843308494170221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Input!GW12</f>
        <v>5</v>
      </c>
      <c r="D12" s="12">
        <f>Input!GX12</f>
        <v>2</v>
      </c>
      <c r="E12" s="12">
        <f>Input!GY12</f>
        <v>14</v>
      </c>
      <c r="F12" s="12">
        <f>Input!GZ12</f>
        <v>1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1.8930464470095909</v>
      </c>
      <c r="J12" s="9">
        <f t="shared" si="3"/>
        <v>1.1439062497272246E-2</v>
      </c>
      <c r="K12" s="9">
        <f t="shared" si="4"/>
        <v>14.37521406241293</v>
      </c>
      <c r="L12" s="9">
        <f t="shared" si="5"/>
        <v>0.14078559263241386</v>
      </c>
      <c r="M12" s="9">
        <f t="shared" si="6"/>
        <v>0.8374943431795776</v>
      </c>
      <c r="N12" s="7">
        <f t="shared" si="7"/>
        <v>2.6408088498636895E-2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0.4352983145778016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Input!GW13</f>
        <v>1</v>
      </c>
      <c r="D13" s="12">
        <f>Input!GX13</f>
        <v>3</v>
      </c>
      <c r="E13" s="12">
        <f>Input!GY13</f>
        <v>8</v>
      </c>
      <c r="F13" s="12">
        <f>Input!GZ13</f>
        <v>2</v>
      </c>
      <c r="G13" s="9">
        <f t="shared" si="0"/>
        <v>0</v>
      </c>
      <c r="H13" s="9">
        <f t="shared" si="1"/>
        <v>1</v>
      </c>
      <c r="I13" s="9">
        <f t="shared" si="2"/>
        <v>2.7985808804414871</v>
      </c>
      <c r="J13" s="9">
        <f t="shared" si="3"/>
        <v>4.0569661723726509E-2</v>
      </c>
      <c r="K13" s="9">
        <f t="shared" si="4"/>
        <v>7.6748634589564659</v>
      </c>
      <c r="L13" s="9">
        <f t="shared" si="5"/>
        <v>0.10571377032175371</v>
      </c>
      <c r="M13" s="9">
        <f t="shared" si="6"/>
        <v>1.44223929936577</v>
      </c>
      <c r="N13" s="7">
        <f t="shared" si="7"/>
        <v>0.31109699917198713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0.9988575943040745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Input!GW14</f>
        <v>0</v>
      </c>
      <c r="D14" s="12">
        <f>Input!GX14</f>
        <v>5</v>
      </c>
      <c r="E14" s="12">
        <f>Input!GY14</f>
        <v>1</v>
      </c>
      <c r="F14" s="12">
        <f>Input!GZ14</f>
        <v>3</v>
      </c>
      <c r="G14" s="9">
        <f t="shared" si="0"/>
        <v>0</v>
      </c>
      <c r="H14" s="9">
        <f t="shared" si="1"/>
        <v>0</v>
      </c>
      <c r="I14" s="9">
        <f t="shared" si="2"/>
        <v>5.6616505171640146</v>
      </c>
      <c r="J14" s="9">
        <f t="shared" si="3"/>
        <v>0.43778140686340794</v>
      </c>
      <c r="K14" s="9">
        <f t="shared" si="4"/>
        <v>0</v>
      </c>
      <c r="L14" s="9">
        <f t="shared" si="5"/>
        <v>1</v>
      </c>
      <c r="M14" s="9">
        <f t="shared" si="6"/>
        <v>3.5493012456833615</v>
      </c>
      <c r="N14" s="7">
        <f t="shared" si="7"/>
        <v>0.30173185850929263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Input!GW15</f>
        <v>0</v>
      </c>
      <c r="D15" s="12">
        <f>Input!GX15</f>
        <v>12</v>
      </c>
      <c r="E15" s="12">
        <f>Input!GY15</f>
        <v>0</v>
      </c>
      <c r="F15" s="12">
        <f>Input!GZ15</f>
        <v>9</v>
      </c>
      <c r="G15" s="9">
        <f t="shared" si="0"/>
        <v>0</v>
      </c>
      <c r="H15" s="9">
        <f t="shared" si="1"/>
        <v>0</v>
      </c>
      <c r="I15" s="9">
        <f t="shared" si="2"/>
        <v>11.644813446263516</v>
      </c>
      <c r="J15" s="9">
        <f t="shared" si="3"/>
        <v>0.12615748795520024</v>
      </c>
      <c r="K15" s="9">
        <f t="shared" si="4"/>
        <v>0</v>
      </c>
      <c r="L15" s="9">
        <f t="shared" si="5"/>
        <v>0</v>
      </c>
      <c r="M15" s="9">
        <f t="shared" si="6"/>
        <v>8.8355362696622777</v>
      </c>
      <c r="N15" s="7">
        <f t="shared" si="7"/>
        <v>2.7048318596599046E-2</v>
      </c>
      <c r="O15" s="32" t="s">
        <v>16</v>
      </c>
      <c r="P15" s="10">
        <f>P14*P12</f>
        <v>1.5050316319607022</v>
      </c>
      <c r="Q15" s="32"/>
      <c r="R15" s="10">
        <f>R14*R12</f>
        <v>0.95808513059864298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Input!GW16</f>
        <v>0</v>
      </c>
      <c r="D16" s="12">
        <f>Input!GX16</f>
        <v>19</v>
      </c>
      <c r="E16" s="12">
        <f>Input!GY16</f>
        <v>0</v>
      </c>
      <c r="F16" s="12">
        <f>Input!GZ16</f>
        <v>17</v>
      </c>
      <c r="G16" s="9">
        <f t="shared" si="0"/>
        <v>0</v>
      </c>
      <c r="H16" s="9">
        <f t="shared" si="1"/>
        <v>0</v>
      </c>
      <c r="I16" s="9">
        <f t="shared" si="2"/>
        <v>19.080493113172057</v>
      </c>
      <c r="J16" s="9">
        <f t="shared" si="3"/>
        <v>6.4791412681296096E-3</v>
      </c>
      <c r="K16" s="9">
        <f t="shared" si="4"/>
        <v>0</v>
      </c>
      <c r="L16" s="9">
        <f t="shared" si="5"/>
        <v>0</v>
      </c>
      <c r="M16" s="9">
        <f t="shared" si="6"/>
        <v>17.024791269257573</v>
      </c>
      <c r="N16" s="7">
        <f t="shared" si="7"/>
        <v>6.1460703140149076E-4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Input!HA2</f>
        <v>EEZ1b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Input!HA3</f>
        <v>28</v>
      </c>
      <c r="D3" s="12">
        <f>Input!HB3</f>
        <v>0</v>
      </c>
      <c r="E3" s="12" t="e">
        <f>Input!HC3</f>
        <v>#N/A</v>
      </c>
      <c r="F3" s="12" t="e">
        <f>Input!HD3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43.144627846785561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3.0323395556980113E-3</v>
      </c>
      <c r="S3" s="34" t="s">
        <v>24</v>
      </c>
      <c r="T3" s="27">
        <v>-17.212183436203233</v>
      </c>
      <c r="U3" s="34" t="s">
        <v>29</v>
      </c>
      <c r="V3" s="56">
        <v>2.8876507786942331E-3</v>
      </c>
    </row>
    <row r="4" spans="1:22" x14ac:dyDescent="0.25">
      <c r="A4" s="11">
        <v>10</v>
      </c>
      <c r="B4" s="11">
        <v>70</v>
      </c>
      <c r="C4" s="12">
        <f>Input!HA4</f>
        <v>23</v>
      </c>
      <c r="D4" s="12">
        <f>Input!HB4</f>
        <v>0</v>
      </c>
      <c r="E4" s="12" t="e">
        <f>Input!HC4</f>
        <v>#N/A</v>
      </c>
      <c r="F4" s="12" t="e">
        <f>Input!HD4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</v>
      </c>
      <c r="J4" s="9">
        <f t="shared" si="3"/>
        <v>0</v>
      </c>
      <c r="K4" s="9">
        <f t="shared" si="4"/>
        <v>37.452428038793684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1.5086269396626701E-2</v>
      </c>
      <c r="S4" s="34" t="s">
        <v>25</v>
      </c>
      <c r="T4" s="27">
        <v>7424.5988228980304</v>
      </c>
      <c r="U4" s="34" t="s">
        <v>30</v>
      </c>
      <c r="V4" s="57">
        <v>6.8472262811268829E-4</v>
      </c>
    </row>
    <row r="5" spans="1:22" x14ac:dyDescent="0.25">
      <c r="A5" s="11">
        <v>15</v>
      </c>
      <c r="B5" s="11">
        <v>70</v>
      </c>
      <c r="C5" s="12">
        <f>Input!HA5</f>
        <v>19</v>
      </c>
      <c r="D5" s="12">
        <f>Input!HB5</f>
        <v>0</v>
      </c>
      <c r="E5" s="12" t="e">
        <f>Input!HC5</f>
        <v>#N/A</v>
      </c>
      <c r="F5" s="12" t="e">
        <f>Input!HD5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</v>
      </c>
      <c r="J5" s="9">
        <f t="shared" si="3"/>
        <v>0</v>
      </c>
      <c r="K5" s="9">
        <f t="shared" si="4"/>
        <v>32.629362029758092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4.3640015385883517</v>
      </c>
      <c r="S5" s="34" t="s">
        <v>26</v>
      </c>
      <c r="T5" s="27">
        <v>110.81305027768886</v>
      </c>
      <c r="U5" s="34" t="s">
        <v>27</v>
      </c>
      <c r="V5" s="65">
        <v>4.1691481532132855</v>
      </c>
    </row>
    <row r="6" spans="1:22" x14ac:dyDescent="0.25">
      <c r="A6" s="11">
        <v>25</v>
      </c>
      <c r="B6" s="11">
        <v>75</v>
      </c>
      <c r="C6" s="12">
        <f>Input!HA6</f>
        <v>11</v>
      </c>
      <c r="D6" s="12">
        <f>Input!HB6</f>
        <v>0</v>
      </c>
      <c r="E6" s="12" t="e">
        <f>Input!HC6</f>
        <v>#N/A</v>
      </c>
      <c r="F6" s="12" t="e">
        <f>Input!HD6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</v>
      </c>
      <c r="J6" s="9">
        <f t="shared" si="3"/>
        <v>0</v>
      </c>
      <c r="K6" s="9">
        <f t="shared" si="4"/>
        <v>23.998745873033243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51.343689880530007</v>
      </c>
      <c r="S6" s="34" t="s">
        <v>113</v>
      </c>
      <c r="T6" s="24">
        <v>3</v>
      </c>
      <c r="U6" s="34" t="s">
        <v>28</v>
      </c>
      <c r="V6" s="57">
        <v>51.766678734559015</v>
      </c>
    </row>
    <row r="7" spans="1:22" x14ac:dyDescent="0.25">
      <c r="A7" s="11">
        <v>10</v>
      </c>
      <c r="B7" s="11">
        <v>105</v>
      </c>
      <c r="C7" s="12">
        <f>Input!HA7</f>
        <v>16</v>
      </c>
      <c r="D7" s="12">
        <f>Input!HB7</f>
        <v>0</v>
      </c>
      <c r="E7" s="12">
        <f>Input!HC7</f>
        <v>32</v>
      </c>
      <c r="F7" s="12">
        <f>Input!HD7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</v>
      </c>
      <c r="J7" s="9">
        <f t="shared" si="3"/>
        <v>0</v>
      </c>
      <c r="K7" s="9">
        <f t="shared" si="4"/>
        <v>32.279120642093815</v>
      </c>
      <c r="L7" s="9">
        <f t="shared" si="5"/>
        <v>7.790833284286372E-2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-0.42716168467054594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-1.0129041589120444</v>
      </c>
    </row>
    <row r="8" spans="1:22" x14ac:dyDescent="0.25">
      <c r="A8" s="11">
        <v>15</v>
      </c>
      <c r="B8" s="11">
        <v>105</v>
      </c>
      <c r="C8" s="12">
        <f>Input!HA8</f>
        <v>13</v>
      </c>
      <c r="D8" s="12">
        <f>Input!HB8</f>
        <v>0</v>
      </c>
      <c r="E8" s="12">
        <f>Input!HC8</f>
        <v>28</v>
      </c>
      <c r="F8" s="12">
        <f>Input!HD8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</v>
      </c>
      <c r="J8" s="9">
        <f t="shared" si="3"/>
        <v>0</v>
      </c>
      <c r="K8" s="9">
        <f t="shared" si="4"/>
        <v>27.456054633058223</v>
      </c>
      <c r="L8" s="9">
        <f t="shared" si="5"/>
        <v>0.29587656221742475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Input!HA9</f>
        <v>10</v>
      </c>
      <c r="D9" s="12">
        <f>Input!HB9</f>
        <v>0</v>
      </c>
      <c r="E9" s="12">
        <f>Input!HC9</f>
        <v>24</v>
      </c>
      <c r="F9" s="12">
        <f>Input!HD9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</v>
      </c>
      <c r="J9" s="9">
        <f t="shared" si="3"/>
        <v>0</v>
      </c>
      <c r="K9" s="9">
        <f t="shared" si="4"/>
        <v>23.342374043754404</v>
      </c>
      <c r="L9" s="9">
        <f t="shared" si="5"/>
        <v>0.43247189832793448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1.5714285714285714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Input!HA10</f>
        <v>6</v>
      </c>
      <c r="D10" s="12">
        <f>Input!HB10</f>
        <v>0</v>
      </c>
      <c r="E10" s="12">
        <f>Input!HC10</f>
        <v>17</v>
      </c>
      <c r="F10" s="12">
        <f>Input!HD10</f>
        <v>0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</v>
      </c>
      <c r="J10" s="9">
        <f t="shared" si="3"/>
        <v>0</v>
      </c>
      <c r="K10" s="9">
        <f t="shared" si="4"/>
        <v>16.275428835531159</v>
      </c>
      <c r="L10" s="9">
        <f t="shared" si="5"/>
        <v>0.5250033723797326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Input!HA11</f>
        <v>0</v>
      </c>
      <c r="D11" s="12">
        <f>Input!HB11</f>
        <v>0</v>
      </c>
      <c r="E11" s="12">
        <f>Input!HC11</f>
        <v>7</v>
      </c>
      <c r="F11" s="12">
        <f>Input!HD11</f>
        <v>0</v>
      </c>
      <c r="G11" s="9">
        <f t="shared" si="0"/>
        <v>0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4"/>
        <v>7.5367552522729753</v>
      </c>
      <c r="L11" s="9">
        <f t="shared" si="5"/>
        <v>0.28810620084262534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0.20868081294124491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Input!HA12</f>
        <v>7</v>
      </c>
      <c r="D12" s="12">
        <f>Input!HB12</f>
        <v>1</v>
      </c>
      <c r="E12" s="12">
        <f>Input!HC12</f>
        <v>16</v>
      </c>
      <c r="F12" s="12">
        <f>Input!HD12</f>
        <v>0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0.76479998804780824</v>
      </c>
      <c r="J12" s="9">
        <f t="shared" si="3"/>
        <v>5.5319045622311144E-2</v>
      </c>
      <c r="K12" s="9">
        <f t="shared" si="4"/>
        <v>17.131470779789325</v>
      </c>
      <c r="L12" s="9">
        <f t="shared" si="5"/>
        <v>1.2802261255170628</v>
      </c>
      <c r="M12" s="9">
        <f t="shared" si="6"/>
        <v>0.14683796382452097</v>
      </c>
      <c r="N12" s="7">
        <f t="shared" si="7"/>
        <v>2.156138762013133E-2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0.13773519156213718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Input!HA13</f>
        <v>3</v>
      </c>
      <c r="D13" s="12">
        <f>Input!HB13</f>
        <v>1</v>
      </c>
      <c r="E13" s="12">
        <f>Input!HC13</f>
        <v>10</v>
      </c>
      <c r="F13" s="12">
        <f>Input!HD13</f>
        <v>1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1.1705825123402211</v>
      </c>
      <c r="J13" s="9">
        <f t="shared" si="3"/>
        <v>2.9098393516301699E-2</v>
      </c>
      <c r="K13" s="9">
        <f t="shared" si="4"/>
        <v>10.921518845027386</v>
      </c>
      <c r="L13" s="9">
        <f t="shared" si="5"/>
        <v>0.84919698174060687</v>
      </c>
      <c r="M13" s="9">
        <f t="shared" si="6"/>
        <v>0.52189831447962298</v>
      </c>
      <c r="N13" s="7">
        <f t="shared" si="7"/>
        <v>0.22858122169742548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0.99949995795226554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Input!HA14</f>
        <v>0</v>
      </c>
      <c r="D14" s="12">
        <f>Input!HB14</f>
        <v>2</v>
      </c>
      <c r="E14" s="12">
        <f>Input!HC14</f>
        <v>2</v>
      </c>
      <c r="F14" s="12">
        <f>Input!HD14</f>
        <v>1</v>
      </c>
      <c r="G14" s="9">
        <f t="shared" si="0"/>
        <v>0</v>
      </c>
      <c r="H14" s="9">
        <f t="shared" si="1"/>
        <v>0</v>
      </c>
      <c r="I14" s="9">
        <f t="shared" si="2"/>
        <v>2.2707872765174963</v>
      </c>
      <c r="J14" s="9">
        <f t="shared" si="3"/>
        <v>7.3325749123763023E-2</v>
      </c>
      <c r="K14" s="9">
        <f t="shared" si="4"/>
        <v>1.0380990111323882</v>
      </c>
      <c r="L14" s="9">
        <f t="shared" si="5"/>
        <v>0.92525351238448938</v>
      </c>
      <c r="M14" s="9">
        <f t="shared" si="6"/>
        <v>1.5219065028996777</v>
      </c>
      <c r="N14" s="7">
        <f t="shared" si="7"/>
        <v>0.27238639776897122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Input!HA15</f>
        <v>0</v>
      </c>
      <c r="D15" s="12">
        <f>Input!HB15</f>
        <v>5</v>
      </c>
      <c r="E15" s="12">
        <f>Input!HC15</f>
        <v>0</v>
      </c>
      <c r="F15" s="12">
        <f>Input!HD15</f>
        <v>4</v>
      </c>
      <c r="G15" s="9">
        <f t="shared" si="0"/>
        <v>0</v>
      </c>
      <c r="H15" s="9">
        <f t="shared" si="1"/>
        <v>0</v>
      </c>
      <c r="I15" s="9">
        <f t="shared" si="2"/>
        <v>4.7743345887197304</v>
      </c>
      <c r="J15" s="9">
        <f t="shared" si="3"/>
        <v>5.0924877848293242E-2</v>
      </c>
      <c r="K15" s="9">
        <f t="shared" si="4"/>
        <v>0</v>
      </c>
      <c r="L15" s="9">
        <f t="shared" si="5"/>
        <v>0</v>
      </c>
      <c r="M15" s="9">
        <f t="shared" si="6"/>
        <v>3.7522325617771433</v>
      </c>
      <c r="N15" s="7">
        <f t="shared" si="7"/>
        <v>6.1388703443517129E-2</v>
      </c>
      <c r="O15" s="32" t="s">
        <v>16</v>
      </c>
      <c r="P15" s="10">
        <f>P14*P12</f>
        <v>2.4902292060976059</v>
      </c>
      <c r="Q15" s="32"/>
      <c r="R15" s="10">
        <f>R14*R12</f>
        <v>0.30315311265064299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Input!HA16</f>
        <v>0</v>
      </c>
      <c r="D16" s="12">
        <f>Input!HB16</f>
        <v>13</v>
      </c>
      <c r="E16" s="12">
        <f>Input!HC16</f>
        <v>0</v>
      </c>
      <c r="F16" s="12">
        <f>Input!HD16</f>
        <v>11</v>
      </c>
      <c r="G16" s="9">
        <f t="shared" si="0"/>
        <v>0</v>
      </c>
      <c r="H16" s="9">
        <f t="shared" si="1"/>
        <v>0</v>
      </c>
      <c r="I16" s="9">
        <f t="shared" si="2"/>
        <v>13.003570270378527</v>
      </c>
      <c r="J16" s="9">
        <f t="shared" si="3"/>
        <v>1.2746830575783971E-5</v>
      </c>
      <c r="K16" s="9">
        <f t="shared" si="4"/>
        <v>0</v>
      </c>
      <c r="L16" s="9">
        <f t="shared" si="5"/>
        <v>0</v>
      </c>
      <c r="M16" s="9">
        <f t="shared" si="6"/>
        <v>11.015763658181793</v>
      </c>
      <c r="N16" s="7">
        <f t="shared" si="7"/>
        <v>2.4849291927241763E-4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FF66"/>
  </sheetPr>
  <dimension ref="A1:V16"/>
  <sheetViews>
    <sheetView topLeftCell="A4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Input!HE2</f>
        <v>EEZ2a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Input!HE3</f>
        <v>24</v>
      </c>
      <c r="D3" s="12">
        <f>Input!HF3</f>
        <v>0</v>
      </c>
      <c r="E3" s="12" t="e">
        <f>Input!HG3</f>
        <v>#N/A</v>
      </c>
      <c r="F3" s="12" t="e">
        <f>Input!HH3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0.3544974384043087</v>
      </c>
      <c r="J3" s="9">
        <f t="shared" ref="J3:J16" si="3">(I3-D3)^2</f>
        <v>0.12566843383521664</v>
      </c>
      <c r="K3" s="9">
        <f t="shared" ref="K3:K16" si="4">MIN(MAX(MinBouwNT,AbouwNT+BbouwNT*10000*((A3+CbouwNT)^-DbouwNT+(B3+CbouwNT)^-DbouwNT)),45)</f>
        <v>42.062370831367112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5.1223756401752715E-3</v>
      </c>
      <c r="S3" s="34" t="s">
        <v>24</v>
      </c>
      <c r="T3" s="27">
        <v>-34.084006011397157</v>
      </c>
      <c r="U3" s="34" t="s">
        <v>29</v>
      </c>
      <c r="V3" s="56">
        <v>4.8866012920317356E-3</v>
      </c>
    </row>
    <row r="4" spans="1:22" x14ac:dyDescent="0.25">
      <c r="A4" s="11">
        <v>10</v>
      </c>
      <c r="B4" s="11">
        <v>70</v>
      </c>
      <c r="C4" s="12">
        <f>Input!HE4</f>
        <v>19</v>
      </c>
      <c r="D4" s="12">
        <f>Input!HF4</f>
        <v>0</v>
      </c>
      <c r="E4" s="12" t="e">
        <f>Input!HG4</f>
        <v>#N/A</v>
      </c>
      <c r="F4" s="12" t="e">
        <f>Input!HH4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0.3544974384043087</v>
      </c>
      <c r="J4" s="9">
        <f t="shared" si="3"/>
        <v>0.12566843383521664</v>
      </c>
      <c r="K4" s="9">
        <f t="shared" si="4"/>
        <v>37.202846295163546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1.5081687587550763E-2</v>
      </c>
      <c r="S4" s="34" t="s">
        <v>25</v>
      </c>
      <c r="T4" s="27">
        <v>23836.807880569922</v>
      </c>
      <c r="U4" s="34" t="s">
        <v>30</v>
      </c>
      <c r="V4" s="57">
        <v>6.8473662797181368E-4</v>
      </c>
    </row>
    <row r="5" spans="1:22" x14ac:dyDescent="0.25">
      <c r="A5" s="11">
        <v>15</v>
      </c>
      <c r="B5" s="11">
        <v>70</v>
      </c>
      <c r="C5" s="12">
        <f>Input!HE5</f>
        <v>15</v>
      </c>
      <c r="D5" s="12">
        <f>Input!HF5</f>
        <v>0</v>
      </c>
      <c r="E5" s="12" t="e">
        <f>Input!HG5</f>
        <v>#N/A</v>
      </c>
      <c r="F5" s="12" t="e">
        <f>Input!HH5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0.3544974384043087</v>
      </c>
      <c r="J5" s="9">
        <f t="shared" si="3"/>
        <v>0.12566843383521664</v>
      </c>
      <c r="K5" s="9">
        <f t="shared" si="4"/>
        <v>32.891326120708378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7.0664506376981171</v>
      </c>
      <c r="S5" s="34" t="s">
        <v>26</v>
      </c>
      <c r="T5" s="27">
        <v>157.22888529115392</v>
      </c>
      <c r="U5" s="34" t="s">
        <v>27</v>
      </c>
      <c r="V5" s="65">
        <v>8.0393781112611507</v>
      </c>
    </row>
    <row r="6" spans="1:22" x14ac:dyDescent="0.25">
      <c r="A6" s="11">
        <v>25</v>
      </c>
      <c r="B6" s="11">
        <v>75</v>
      </c>
      <c r="C6" s="12">
        <f>Input!HE6</f>
        <v>9</v>
      </c>
      <c r="D6" s="12">
        <f>Input!HF6</f>
        <v>0</v>
      </c>
      <c r="E6" s="12" t="e">
        <f>Input!HG6</f>
        <v>#N/A</v>
      </c>
      <c r="F6" s="12" t="e">
        <f>Input!HH6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0.36393988071360212</v>
      </c>
      <c r="J6" s="9">
        <f t="shared" si="3"/>
        <v>0.13245223677383094</v>
      </c>
      <c r="K6" s="9">
        <f t="shared" si="4"/>
        <v>24.339598038832087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21.178255906849767</v>
      </c>
      <c r="S6" s="34" t="s">
        <v>113</v>
      </c>
      <c r="T6" s="24">
        <v>3</v>
      </c>
      <c r="U6" s="34" t="s">
        <v>28</v>
      </c>
      <c r="V6" s="57">
        <v>19.560809436951178</v>
      </c>
    </row>
    <row r="7" spans="1:22" x14ac:dyDescent="0.25">
      <c r="A7" s="11">
        <v>10</v>
      </c>
      <c r="B7" s="11">
        <v>105</v>
      </c>
      <c r="C7" s="12">
        <f>Input!HE7</f>
        <v>14</v>
      </c>
      <c r="D7" s="12">
        <f>Input!HF7</f>
        <v>1</v>
      </c>
      <c r="E7" s="12">
        <f>Input!HG7</f>
        <v>30</v>
      </c>
      <c r="F7" s="12">
        <f>Input!HH7</f>
        <v>0</v>
      </c>
      <c r="G7" s="9">
        <f t="shared" si="0"/>
        <v>15.16308013499458</v>
      </c>
      <c r="H7" s="9">
        <f t="shared" si="1"/>
        <v>1.3527554004190101</v>
      </c>
      <c r="I7" s="9">
        <f t="shared" si="2"/>
        <v>0.60054481449162123</v>
      </c>
      <c r="J7" s="9">
        <f t="shared" si="3"/>
        <v>0.15956444522953331</v>
      </c>
      <c r="K7" s="9">
        <f t="shared" si="4"/>
        <v>30.105185138081346</v>
      </c>
      <c r="L7" s="9">
        <f t="shared" si="5"/>
        <v>1.1063913273191823E-2</v>
      </c>
      <c r="M7" s="9">
        <f t="shared" si="6"/>
        <v>4.5714318208873402E-2</v>
      </c>
      <c r="N7" s="7">
        <f t="shared" si="7"/>
        <v>2.0897988893021345E-3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0.33945537401846476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-4.5380678237299583E-2</v>
      </c>
    </row>
    <row r="8" spans="1:22" x14ac:dyDescent="0.25">
      <c r="A8" s="11">
        <v>15</v>
      </c>
      <c r="B8" s="11">
        <v>105</v>
      </c>
      <c r="C8" s="12">
        <f>Input!HE8</f>
        <v>11</v>
      </c>
      <c r="D8" s="12">
        <f>Input!HF8</f>
        <v>1</v>
      </c>
      <c r="E8" s="12">
        <f>Input!HG8</f>
        <v>26</v>
      </c>
      <c r="F8" s="12">
        <f>Input!HH8</f>
        <v>0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0.60054481449162123</v>
      </c>
      <c r="J8" s="9">
        <f t="shared" si="3"/>
        <v>0.15956444522953331</v>
      </c>
      <c r="K8" s="9">
        <f t="shared" si="4"/>
        <v>25.793664963626178</v>
      </c>
      <c r="L8" s="9">
        <f t="shared" si="5"/>
        <v>4.2574147235386585E-2</v>
      </c>
      <c r="M8" s="9">
        <f t="shared" si="6"/>
        <v>4.5714318208873402E-2</v>
      </c>
      <c r="N8" s="7">
        <f t="shared" si="7"/>
        <v>2.0897988893021345E-3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Input!HE9</f>
        <v>8</v>
      </c>
      <c r="D9" s="12">
        <f>Input!HF9</f>
        <v>1</v>
      </c>
      <c r="E9" s="12">
        <f>Input!HG9</f>
        <v>22</v>
      </c>
      <c r="F9" s="12">
        <f>Input!HH9</f>
        <v>0</v>
      </c>
      <c r="G9" s="9">
        <f t="shared" si="0"/>
        <v>8.60629592191707</v>
      </c>
      <c r="H9" s="9">
        <f t="shared" si="1"/>
        <v>0.36759474493326988</v>
      </c>
      <c r="I9" s="9">
        <f t="shared" si="2"/>
        <v>0.60054481449162123</v>
      </c>
      <c r="J9" s="9">
        <f t="shared" si="3"/>
        <v>0.15956444522953331</v>
      </c>
      <c r="K9" s="9">
        <f t="shared" si="4"/>
        <v>21.95502913651535</v>
      </c>
      <c r="L9" s="9">
        <f t="shared" si="5"/>
        <v>2.0223785625550429E-3</v>
      </c>
      <c r="M9" s="9">
        <f t="shared" si="6"/>
        <v>4.5714318208873402E-2</v>
      </c>
      <c r="N9" s="7">
        <f t="shared" si="7"/>
        <v>2.0897988893021345E-3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3.3571428571428572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Input!HE10</f>
        <v>4</v>
      </c>
      <c r="D10" s="12">
        <f>Input!HF10</f>
        <v>1</v>
      </c>
      <c r="E10" s="12">
        <f>Input!HG10</f>
        <v>15</v>
      </c>
      <c r="F10" s="12">
        <f>Input!HH10</f>
        <v>0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0.70044638957919192</v>
      </c>
      <c r="J10" s="9">
        <f t="shared" si="3"/>
        <v>8.9732365516141263E-2</v>
      </c>
      <c r="K10" s="9">
        <f t="shared" si="4"/>
        <v>14.725650740602639</v>
      </c>
      <c r="L10" s="9">
        <f t="shared" si="5"/>
        <v>7.5267516131880652E-2</v>
      </c>
      <c r="M10" s="9">
        <f t="shared" si="6"/>
        <v>8.6749468009136022E-2</v>
      </c>
      <c r="N10" s="7">
        <f t="shared" si="7"/>
        <v>7.5254701998681136E-3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Input!HE11</f>
        <v>0</v>
      </c>
      <c r="D11" s="12">
        <f>Input!HF11</f>
        <v>1</v>
      </c>
      <c r="E11" s="12">
        <f>Input!HG11</f>
        <v>5</v>
      </c>
      <c r="F11" s="12">
        <f>Input!HH11</f>
        <v>0</v>
      </c>
      <c r="G11" s="9">
        <f t="shared" si="0"/>
        <v>0</v>
      </c>
      <c r="H11" s="9">
        <f t="shared" si="1"/>
        <v>0</v>
      </c>
      <c r="I11" s="9">
        <f t="shared" si="2"/>
        <v>0.70044638957919192</v>
      </c>
      <c r="J11" s="9">
        <f t="shared" si="3"/>
        <v>8.9732365516141263E-2</v>
      </c>
      <c r="K11" s="9">
        <f t="shared" si="4"/>
        <v>5.1923574691160823</v>
      </c>
      <c r="L11" s="9">
        <f t="shared" si="5"/>
        <v>3.7001395924744558E-2</v>
      </c>
      <c r="M11" s="9">
        <f t="shared" si="6"/>
        <v>8.6749468009136022E-2</v>
      </c>
      <c r="N11" s="7">
        <f t="shared" si="7"/>
        <v>7.5254701998681136E-3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1.2831401248365688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Input!HE12</f>
        <v>5</v>
      </c>
      <c r="D12" s="12">
        <f>Input!HF12</f>
        <v>2</v>
      </c>
      <c r="E12" s="12">
        <f>Input!HG12</f>
        <v>14</v>
      </c>
      <c r="F12" s="12">
        <f>Input!HH12</f>
        <v>1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2.1828222091803626</v>
      </c>
      <c r="J12" s="9">
        <f t="shared" si="3"/>
        <v>3.342396016958827E-2</v>
      </c>
      <c r="K12" s="9">
        <f t="shared" si="4"/>
        <v>14.384626624456324</v>
      </c>
      <c r="L12" s="9">
        <f t="shared" si="5"/>
        <v>0.14793764024066602</v>
      </c>
      <c r="M12" s="9">
        <f t="shared" si="6"/>
        <v>0.83749433212706159</v>
      </c>
      <c r="N12" s="7">
        <f t="shared" si="7"/>
        <v>2.6408092090829765E-2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0.34153931290243866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Input!HE13</f>
        <v>1</v>
      </c>
      <c r="D13" s="12">
        <f>Input!HF13</f>
        <v>3</v>
      </c>
      <c r="E13" s="12">
        <f>Input!HG13</f>
        <v>8</v>
      </c>
      <c r="F13" s="12">
        <f>Input!HH13</f>
        <v>2</v>
      </c>
      <c r="G13" s="9">
        <f t="shared" si="0"/>
        <v>0</v>
      </c>
      <c r="H13" s="9">
        <f t="shared" si="1"/>
        <v>1</v>
      </c>
      <c r="I13" s="9">
        <f t="shared" si="2"/>
        <v>3.1854938434965674</v>
      </c>
      <c r="J13" s="9">
        <f t="shared" si="3"/>
        <v>3.4407965975129039E-2</v>
      </c>
      <c r="K13" s="9">
        <f t="shared" si="4"/>
        <v>7.6935048298055193</v>
      </c>
      <c r="L13" s="9">
        <f t="shared" si="5"/>
        <v>9.3939289352543684E-2</v>
      </c>
      <c r="M13" s="9">
        <f t="shared" si="6"/>
        <v>1.4422392927395007</v>
      </c>
      <c r="N13" s="7">
        <f t="shared" si="7"/>
        <v>0.3110970065637324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0.99932632917926401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Input!HE14</f>
        <v>0</v>
      </c>
      <c r="D14" s="12">
        <f>Input!HF14</f>
        <v>6</v>
      </c>
      <c r="E14" s="12">
        <f>Input!HG14</f>
        <v>1</v>
      </c>
      <c r="F14" s="12">
        <f>Input!HH14</f>
        <v>3</v>
      </c>
      <c r="G14" s="9">
        <f t="shared" si="0"/>
        <v>0</v>
      </c>
      <c r="H14" s="9">
        <f t="shared" si="1"/>
        <v>0</v>
      </c>
      <c r="I14" s="9">
        <f t="shared" si="2"/>
        <v>6.1264397413502731</v>
      </c>
      <c r="J14" s="9">
        <f t="shared" si="3"/>
        <v>1.5987008192723969E-2</v>
      </c>
      <c r="K14" s="9">
        <f t="shared" si="4"/>
        <v>0</v>
      </c>
      <c r="L14" s="9">
        <f t="shared" si="5"/>
        <v>1</v>
      </c>
      <c r="M14" s="9">
        <f t="shared" si="6"/>
        <v>3.5493012455296093</v>
      </c>
      <c r="N14" s="7">
        <f t="shared" si="7"/>
        <v>0.30173185834038019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Input!HE15</f>
        <v>0</v>
      </c>
      <c r="D15" s="12">
        <f>Input!HF15</f>
        <v>12</v>
      </c>
      <c r="E15" s="12">
        <f>Input!HG15</f>
        <v>0</v>
      </c>
      <c r="F15" s="12">
        <f>Input!HH15</f>
        <v>9</v>
      </c>
      <c r="G15" s="9">
        <f t="shared" si="0"/>
        <v>0</v>
      </c>
      <c r="H15" s="9">
        <f t="shared" si="1"/>
        <v>0</v>
      </c>
      <c r="I15" s="9">
        <f t="shared" si="2"/>
        <v>11.828268088289194</v>
      </c>
      <c r="J15" s="9">
        <f t="shared" si="3"/>
        <v>2.9491849499848004E-2</v>
      </c>
      <c r="K15" s="9">
        <f t="shared" si="4"/>
        <v>0</v>
      </c>
      <c r="L15" s="9">
        <f t="shared" si="5"/>
        <v>0</v>
      </c>
      <c r="M15" s="9">
        <f t="shared" si="6"/>
        <v>8.8355362657010339</v>
      </c>
      <c r="N15" s="7">
        <f t="shared" si="7"/>
        <v>2.704831989956092E-2</v>
      </c>
      <c r="O15" s="32" t="s">
        <v>16</v>
      </c>
      <c r="P15" s="10">
        <f>P14*P12</f>
        <v>1.5050316319607022</v>
      </c>
      <c r="Q15" s="32"/>
      <c r="R15" s="10">
        <f>R14*R12</f>
        <v>0.75172295928616217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Input!HE16</f>
        <v>0</v>
      </c>
      <c r="D16" s="12">
        <f>Input!HF16</f>
        <v>19</v>
      </c>
      <c r="E16" s="12">
        <f>Input!HG16</f>
        <v>0</v>
      </c>
      <c r="F16" s="12">
        <f>Input!HH16</f>
        <v>17</v>
      </c>
      <c r="G16" s="9">
        <f t="shared" si="0"/>
        <v>0</v>
      </c>
      <c r="H16" s="9">
        <f t="shared" si="1"/>
        <v>0</v>
      </c>
      <c r="I16" s="9">
        <f t="shared" si="2"/>
        <v>19.047050355991388</v>
      </c>
      <c r="J16" s="9">
        <f t="shared" si="3"/>
        <v>2.2137359989163369E-3</v>
      </c>
      <c r="K16" s="9">
        <f t="shared" si="4"/>
        <v>0</v>
      </c>
      <c r="L16" s="9">
        <f t="shared" si="5"/>
        <v>0</v>
      </c>
      <c r="M16" s="9">
        <f t="shared" si="6"/>
        <v>17.024791287275896</v>
      </c>
      <c r="N16" s="7">
        <f t="shared" si="7"/>
        <v>6.1460792479600137E-4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Input!HI2</f>
        <v>EEZ2b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Input!HI3</f>
        <v>28</v>
      </c>
      <c r="D3" s="12">
        <f>Input!HJ3</f>
        <v>0</v>
      </c>
      <c r="E3" s="12" t="e">
        <f>Input!HK3</f>
        <v>#N/A</v>
      </c>
      <c r="F3" s="12" t="e">
        <f>Input!HL3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43.147108303638291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2.9273114643109683E-3</v>
      </c>
      <c r="S3" s="34" t="s">
        <v>24</v>
      </c>
      <c r="T3" s="27">
        <v>-17.280182466602152</v>
      </c>
      <c r="U3" s="34" t="s">
        <v>29</v>
      </c>
      <c r="V3" s="56">
        <v>2.8846903833753099E-3</v>
      </c>
    </row>
    <row r="4" spans="1:22" x14ac:dyDescent="0.25">
      <c r="A4" s="11">
        <v>10</v>
      </c>
      <c r="B4" s="11">
        <v>70</v>
      </c>
      <c r="C4" s="12">
        <f>Input!HI4</f>
        <v>23</v>
      </c>
      <c r="D4" s="12">
        <f>Input!HJ4</f>
        <v>0</v>
      </c>
      <c r="E4" s="12" t="e">
        <f>Input!HK4</f>
        <v>#N/A</v>
      </c>
      <c r="F4" s="12" t="e">
        <f>Input!HL4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</v>
      </c>
      <c r="J4" s="9">
        <f t="shared" si="3"/>
        <v>0</v>
      </c>
      <c r="K4" s="9">
        <f t="shared" si="4"/>
        <v>37.463103693371167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1.5079449049777843E-2</v>
      </c>
      <c r="S4" s="34" t="s">
        <v>25</v>
      </c>
      <c r="T4" s="27">
        <v>7480.4906593449614</v>
      </c>
      <c r="U4" s="34" t="s">
        <v>30</v>
      </c>
      <c r="V4" s="57">
        <v>6.8472333524728028E-4</v>
      </c>
    </row>
    <row r="5" spans="1:22" x14ac:dyDescent="0.25">
      <c r="A5" s="11">
        <v>15</v>
      </c>
      <c r="B5" s="11">
        <v>70</v>
      </c>
      <c r="C5" s="12">
        <f>Input!HI5</f>
        <v>19</v>
      </c>
      <c r="D5" s="12">
        <f>Input!HJ5</f>
        <v>0</v>
      </c>
      <c r="E5" s="12" t="e">
        <f>Input!HK5</f>
        <v>#N/A</v>
      </c>
      <c r="F5" s="12" t="e">
        <f>Input!HL5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</v>
      </c>
      <c r="J5" s="9">
        <f t="shared" si="3"/>
        <v>0</v>
      </c>
      <c r="K5" s="9">
        <f t="shared" si="4"/>
        <v>32.645234784514457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4.517126871085666</v>
      </c>
      <c r="S5" s="34" t="s">
        <v>26</v>
      </c>
      <c r="T5" s="27">
        <v>111.07759362002307</v>
      </c>
      <c r="U5" s="34" t="s">
        <v>27</v>
      </c>
      <c r="V5" s="65">
        <v>4.1645834890312665</v>
      </c>
    </row>
    <row r="6" spans="1:22" x14ac:dyDescent="0.25">
      <c r="A6" s="11">
        <v>25</v>
      </c>
      <c r="B6" s="11">
        <v>75</v>
      </c>
      <c r="C6" s="12">
        <f>Input!HI6</f>
        <v>11</v>
      </c>
      <c r="D6" s="12">
        <f>Input!HJ6</f>
        <v>0</v>
      </c>
      <c r="E6" s="12" t="e">
        <f>Input!HK6</f>
        <v>#N/A</v>
      </c>
      <c r="F6" s="12" t="e">
        <f>Input!HL6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</v>
      </c>
      <c r="J6" s="9">
        <f t="shared" si="3"/>
        <v>0</v>
      </c>
      <c r="K6" s="9">
        <f t="shared" si="4"/>
        <v>24.017502477848797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63.79768447276841</v>
      </c>
      <c r="S6" s="34" t="s">
        <v>113</v>
      </c>
      <c r="T6" s="24">
        <v>3</v>
      </c>
      <c r="U6" s="34" t="s">
        <v>28</v>
      </c>
      <c r="V6" s="57">
        <v>51.911232291804779</v>
      </c>
    </row>
    <row r="7" spans="1:22" x14ac:dyDescent="0.25">
      <c r="A7" s="11">
        <v>10</v>
      </c>
      <c r="B7" s="11">
        <v>105</v>
      </c>
      <c r="C7" s="12">
        <f>Input!HI7</f>
        <v>16</v>
      </c>
      <c r="D7" s="12">
        <f>Input!HJ7</f>
        <v>0</v>
      </c>
      <c r="E7" s="12">
        <f>Input!HK7</f>
        <v>32</v>
      </c>
      <c r="F7" s="12">
        <f>Input!HL7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</v>
      </c>
      <c r="J7" s="9">
        <f t="shared" si="3"/>
        <v>0</v>
      </c>
      <c r="K7" s="9">
        <f t="shared" si="4"/>
        <v>32.278932170412247</v>
      </c>
      <c r="L7" s="9">
        <f t="shared" si="5"/>
        <v>7.7803155690886888E-2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-0.37219703988064806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-1.0173175603080333</v>
      </c>
    </row>
    <row r="8" spans="1:22" x14ac:dyDescent="0.25">
      <c r="A8" s="11">
        <v>15</v>
      </c>
      <c r="B8" s="11">
        <v>105</v>
      </c>
      <c r="C8" s="12">
        <f>Input!HI8</f>
        <v>13</v>
      </c>
      <c r="D8" s="12">
        <f>Input!HJ8</f>
        <v>0</v>
      </c>
      <c r="E8" s="12">
        <f>Input!HK8</f>
        <v>28</v>
      </c>
      <c r="F8" s="12">
        <f>Input!HL8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</v>
      </c>
      <c r="J8" s="9">
        <f t="shared" si="3"/>
        <v>0</v>
      </c>
      <c r="K8" s="9">
        <f t="shared" si="4"/>
        <v>27.461063261555541</v>
      </c>
      <c r="L8" s="9">
        <f t="shared" si="5"/>
        <v>0.29045280804515122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Input!HI9</f>
        <v>10</v>
      </c>
      <c r="D9" s="12">
        <f>Input!HJ9</f>
        <v>0</v>
      </c>
      <c r="E9" s="12">
        <f>Input!HK9</f>
        <v>24</v>
      </c>
      <c r="F9" s="12">
        <f>Input!HL9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</v>
      </c>
      <c r="J9" s="9">
        <f t="shared" si="3"/>
        <v>0</v>
      </c>
      <c r="K9" s="9">
        <f t="shared" si="4"/>
        <v>23.35044125116605</v>
      </c>
      <c r="L9" s="9">
        <f t="shared" si="5"/>
        <v>0.42192656818672686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1.6428571428571428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Input!HI10</f>
        <v>6</v>
      </c>
      <c r="D10" s="12">
        <f>Input!HJ10</f>
        <v>0</v>
      </c>
      <c r="E10" s="12">
        <f>Input!HK10</f>
        <v>17</v>
      </c>
      <c r="F10" s="12">
        <f>Input!HL10</f>
        <v>0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7.0264613946690035E-3</v>
      </c>
      <c r="J10" s="9">
        <f t="shared" si="3"/>
        <v>4.9371159730773881E-5</v>
      </c>
      <c r="K10" s="9">
        <f t="shared" si="4"/>
        <v>16.284175778404705</v>
      </c>
      <c r="L10" s="9">
        <f t="shared" si="5"/>
        <v>0.51240431622250937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Input!HI11</f>
        <v>0</v>
      </c>
      <c r="D11" s="12">
        <f>Input!HJ11</f>
        <v>0</v>
      </c>
      <c r="E11" s="12">
        <f>Input!HK11</f>
        <v>7</v>
      </c>
      <c r="F11" s="12">
        <f>Input!HL11</f>
        <v>0</v>
      </c>
      <c r="G11" s="9">
        <f t="shared" si="0"/>
        <v>0</v>
      </c>
      <c r="H11" s="9">
        <f t="shared" si="1"/>
        <v>0</v>
      </c>
      <c r="I11" s="9">
        <f t="shared" si="2"/>
        <v>7.0264613946690035E-3</v>
      </c>
      <c r="J11" s="9">
        <f t="shared" si="3"/>
        <v>4.9371159730773881E-5</v>
      </c>
      <c r="K11" s="9">
        <f t="shared" si="4"/>
        <v>7.5416742849684333</v>
      </c>
      <c r="L11" s="9">
        <f t="shared" si="5"/>
        <v>0.29341103099606347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0.16959453758443641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Input!HI12</f>
        <v>7</v>
      </c>
      <c r="D12" s="12">
        <f>Input!HJ12</f>
        <v>1</v>
      </c>
      <c r="E12" s="12">
        <f>Input!HK12</f>
        <v>16</v>
      </c>
      <c r="F12" s="12">
        <f>Input!HL12</f>
        <v>0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0.74207864110640642</v>
      </c>
      <c r="J12" s="9">
        <f t="shared" si="3"/>
        <v>6.6523427373517907E-2</v>
      </c>
      <c r="K12" s="9">
        <f t="shared" si="4"/>
        <v>17.133220816594292</v>
      </c>
      <c r="L12" s="9">
        <f t="shared" si="5"/>
        <v>1.2841894191626346</v>
      </c>
      <c r="M12" s="9">
        <f t="shared" si="6"/>
        <v>0.1455066175107278</v>
      </c>
      <c r="N12" s="7">
        <f t="shared" si="7"/>
        <v>2.1172175739413237E-2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0.12416797185646854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Input!HI13</f>
        <v>3</v>
      </c>
      <c r="D13" s="12">
        <f>Input!HJ13</f>
        <v>1</v>
      </c>
      <c r="E13" s="12">
        <f>Input!HK13</f>
        <v>10</v>
      </c>
      <c r="F13" s="12">
        <f>Input!HL13</f>
        <v>1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1.1399330325567674</v>
      </c>
      <c r="J13" s="9">
        <f t="shared" si="3"/>
        <v>1.9581253600533317E-2</v>
      </c>
      <c r="K13" s="9">
        <f t="shared" si="4"/>
        <v>10.92164962774293</v>
      </c>
      <c r="L13" s="9">
        <f t="shared" si="5"/>
        <v>0.84943803631868153</v>
      </c>
      <c r="M13" s="9">
        <f t="shared" si="6"/>
        <v>0.5210950330913533</v>
      </c>
      <c r="N13" s="7">
        <f t="shared" si="7"/>
        <v>0.229349967329772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0.99962818615712856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Input!HI14</f>
        <v>0</v>
      </c>
      <c r="D14" s="12">
        <f>Input!HJ14</f>
        <v>2</v>
      </c>
      <c r="E14" s="12">
        <f>Input!HK14</f>
        <v>2</v>
      </c>
      <c r="F14" s="12">
        <f>Input!HL14</f>
        <v>1</v>
      </c>
      <c r="G14" s="9">
        <f t="shared" si="0"/>
        <v>0</v>
      </c>
      <c r="H14" s="9">
        <f t="shared" si="1"/>
        <v>0</v>
      </c>
      <c r="I14" s="9">
        <f t="shared" si="2"/>
        <v>2.2423543929371696</v>
      </c>
      <c r="J14" s="9">
        <f t="shared" si="3"/>
        <v>5.8735651775944024E-2</v>
      </c>
      <c r="K14" s="9">
        <f t="shared" si="4"/>
        <v>1.0284358005887917</v>
      </c>
      <c r="L14" s="9">
        <f t="shared" si="5"/>
        <v>0.94393699357754213</v>
      </c>
      <c r="M14" s="9">
        <f t="shared" si="6"/>
        <v>1.5220973918831298</v>
      </c>
      <c r="N14" s="7">
        <f t="shared" si="7"/>
        <v>0.27258568661116639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Input!HI15</f>
        <v>0</v>
      </c>
      <c r="D15" s="12">
        <f>Input!HJ15</f>
        <v>5</v>
      </c>
      <c r="E15" s="12">
        <f>Input!HK15</f>
        <v>0</v>
      </c>
      <c r="F15" s="12">
        <f>Input!HL15</f>
        <v>4</v>
      </c>
      <c r="G15" s="9">
        <f t="shared" si="0"/>
        <v>0</v>
      </c>
      <c r="H15" s="9">
        <f t="shared" si="1"/>
        <v>0</v>
      </c>
      <c r="I15" s="9">
        <f t="shared" si="2"/>
        <v>4.8442388304503137</v>
      </c>
      <c r="J15" s="9">
        <f t="shared" si="3"/>
        <v>2.4261541939486132E-2</v>
      </c>
      <c r="K15" s="9">
        <f t="shared" si="4"/>
        <v>0</v>
      </c>
      <c r="L15" s="9">
        <f t="shared" si="5"/>
        <v>0</v>
      </c>
      <c r="M15" s="9">
        <f t="shared" si="6"/>
        <v>3.7534702536761113</v>
      </c>
      <c r="N15" s="7">
        <f t="shared" si="7"/>
        <v>6.0776915822520906E-2</v>
      </c>
      <c r="O15" s="32" t="s">
        <v>16</v>
      </c>
      <c r="P15" s="10">
        <f>P14*P12</f>
        <v>2.4902292060976059</v>
      </c>
      <c r="Q15" s="32"/>
      <c r="R15" s="10">
        <f>R14*R12</f>
        <v>0.27329186341476347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Input!HI16</f>
        <v>0</v>
      </c>
      <c r="D16" s="12">
        <f>Input!HJ16</f>
        <v>14</v>
      </c>
      <c r="E16" s="12">
        <f>Input!HK16</f>
        <v>0</v>
      </c>
      <c r="F16" s="12">
        <f>Input!HL16</f>
        <v>11</v>
      </c>
      <c r="G16" s="9">
        <f t="shared" si="0"/>
        <v>0</v>
      </c>
      <c r="H16" s="9">
        <f t="shared" si="1"/>
        <v>0</v>
      </c>
      <c r="I16" s="9">
        <f t="shared" si="2"/>
        <v>14.019847432466026</v>
      </c>
      <c r="J16" s="9">
        <f t="shared" si="3"/>
        <v>3.9392057549346486E-4</v>
      </c>
      <c r="K16" s="9">
        <f t="shared" si="4"/>
        <v>0</v>
      </c>
      <c r="L16" s="9">
        <f t="shared" si="5"/>
        <v>0</v>
      </c>
      <c r="M16" s="9">
        <f t="shared" si="6"/>
        <v>11.017522436053337</v>
      </c>
      <c r="N16" s="7">
        <f t="shared" si="7"/>
        <v>3.0703576524328545E-4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Input!HM2</f>
        <v>KZ2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Input!HM3</f>
        <v>25</v>
      </c>
      <c r="D3" s="12">
        <f>Input!HN3</f>
        <v>1</v>
      </c>
      <c r="E3" s="12" t="e">
        <f>Input!HO3</f>
        <v>#N/A</v>
      </c>
      <c r="F3" s="12" t="e">
        <f>Input!HP3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0.96514649674966368</v>
      </c>
      <c r="J3" s="9">
        <f t="shared" ref="J3:J16" si="3">(I3-D3)^2</f>
        <v>1.214766688821204E-3</v>
      </c>
      <c r="K3" s="9">
        <f t="shared" ref="K3:K16" si="4">MIN(MAX(MinBouwNT,AbouwNT+BbouwNT*10000*((A3+CbouwNT)^-DbouwNT+(B3+CbouwNT)^-DbouwNT)),45)</f>
        <v>42.047579869359396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3.8084072703204499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7.1445692024855395E-3</v>
      </c>
      <c r="S3" s="34" t="s">
        <v>24</v>
      </c>
      <c r="T3" s="27">
        <v>-5.9784105460608608</v>
      </c>
      <c r="U3" s="34" t="s">
        <v>29</v>
      </c>
      <c r="V3" s="56">
        <v>7.0372791005094536E-3</v>
      </c>
    </row>
    <row r="4" spans="1:22" x14ac:dyDescent="0.25">
      <c r="A4" s="11">
        <v>10</v>
      </c>
      <c r="B4" s="11">
        <v>70</v>
      </c>
      <c r="C4" s="12">
        <f>Input!HM4</f>
        <v>20</v>
      </c>
      <c r="D4" s="12">
        <f>Input!HN4</f>
        <v>1</v>
      </c>
      <c r="E4" s="12" t="e">
        <f>Input!HO4</f>
        <v>#N/A</v>
      </c>
      <c r="F4" s="12" t="e">
        <f>Input!HP4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0.96514649674966368</v>
      </c>
      <c r="J4" s="9">
        <f t="shared" si="3"/>
        <v>1.214766688821204E-3</v>
      </c>
      <c r="K4" s="9">
        <f t="shared" si="4"/>
        <v>34.363196105774023</v>
      </c>
      <c r="L4" s="9" t="e">
        <f t="shared" si="5"/>
        <v>#N/A</v>
      </c>
      <c r="M4" s="9">
        <f t="shared" si="6"/>
        <v>3.8084072703204499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1.5082181158800093E-2</v>
      </c>
      <c r="S4" s="34" t="s">
        <v>25</v>
      </c>
      <c r="T4" s="27">
        <v>1547.0811610680548</v>
      </c>
      <c r="U4" s="34" t="s">
        <v>30</v>
      </c>
      <c r="V4" s="57">
        <v>6.8472234407799962E-4</v>
      </c>
    </row>
    <row r="5" spans="1:22" x14ac:dyDescent="0.25">
      <c r="A5" s="11">
        <v>15</v>
      </c>
      <c r="B5" s="11">
        <v>70</v>
      </c>
      <c r="C5" s="12">
        <f>Input!HM5</f>
        <v>16</v>
      </c>
      <c r="D5" s="12">
        <f>Input!HN5</f>
        <v>1</v>
      </c>
      <c r="E5" s="12" t="e">
        <f>Input!HO5</f>
        <v>#N/A</v>
      </c>
      <c r="F5" s="12" t="e">
        <f>Input!HP5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0.96514649674966368</v>
      </c>
      <c r="J5" s="9">
        <f t="shared" si="3"/>
        <v>1.214766688821204E-3</v>
      </c>
      <c r="K5" s="9">
        <f t="shared" si="4"/>
        <v>28.445886129372969</v>
      </c>
      <c r="L5" s="9" t="e">
        <f t="shared" si="5"/>
        <v>#N/A</v>
      </c>
      <c r="M5" s="9">
        <f t="shared" si="6"/>
        <v>3.8084072703204499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5.7026299422956042</v>
      </c>
      <c r="S5" s="34" t="s">
        <v>26</v>
      </c>
      <c r="T5" s="27">
        <v>66.70101758071948</v>
      </c>
      <c r="U5" s="34" t="s">
        <v>27</v>
      </c>
      <c r="V5" s="65">
        <v>7.6576830655806143</v>
      </c>
    </row>
    <row r="6" spans="1:22" x14ac:dyDescent="0.25">
      <c r="A6" s="11">
        <v>25</v>
      </c>
      <c r="B6" s="11">
        <v>75</v>
      </c>
      <c r="C6" s="12">
        <f>Input!HM6</f>
        <v>9</v>
      </c>
      <c r="D6" s="12">
        <f>Input!HN6</f>
        <v>1</v>
      </c>
      <c r="E6" s="12" t="e">
        <f>Input!HO6</f>
        <v>#N/A</v>
      </c>
      <c r="F6" s="12" t="e">
        <f>Input!HP6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1.2921476584837193</v>
      </c>
      <c r="J6" s="9">
        <f t="shared" si="3"/>
        <v>8.5350254357519861E-2</v>
      </c>
      <c r="K6" s="9">
        <f t="shared" si="4"/>
        <v>19.521783778856694</v>
      </c>
      <c r="L6" s="9" t="e">
        <f t="shared" si="5"/>
        <v>#N/A</v>
      </c>
      <c r="M6" s="9">
        <f t="shared" si="6"/>
        <v>3.8995469689470341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37.015334122190119</v>
      </c>
      <c r="S6" s="34" t="s">
        <v>113</v>
      </c>
      <c r="T6" s="24">
        <v>3</v>
      </c>
      <c r="U6" s="34" t="s">
        <v>28</v>
      </c>
      <c r="V6" s="57">
        <v>29.98765248303701</v>
      </c>
    </row>
    <row r="7" spans="1:22" x14ac:dyDescent="0.25">
      <c r="A7" s="11">
        <v>10</v>
      </c>
      <c r="B7" s="11">
        <v>105</v>
      </c>
      <c r="C7" s="12">
        <f>Input!HM7</f>
        <v>16</v>
      </c>
      <c r="D7" s="12">
        <f>Input!HN7</f>
        <v>6</v>
      </c>
      <c r="E7" s="12">
        <f>Input!HO7</f>
        <v>31</v>
      </c>
      <c r="F7" s="12">
        <f>Input!HP7</f>
        <v>6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6.2814033592027814</v>
      </c>
      <c r="J7" s="9">
        <f t="shared" si="3"/>
        <v>7.9187850570609591E-2</v>
      </c>
      <c r="K7" s="9">
        <f t="shared" si="4"/>
        <v>31.363318432239911</v>
      </c>
      <c r="L7" s="9">
        <f t="shared" si="5"/>
        <v>0.1320002832052668</v>
      </c>
      <c r="M7" s="9">
        <f t="shared" si="6"/>
        <v>6.3669839886778572</v>
      </c>
      <c r="N7" s="7">
        <f t="shared" si="7"/>
        <v>0.13467724794590963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0.26768913880585316</v>
      </c>
      <c r="S7" s="34" t="s">
        <v>115</v>
      </c>
      <c r="T7" s="17">
        <f t="array" ref="T7">MIN(IF(ISNA(wrnBouwNat),"",wrnBouwNat))</f>
        <v>1</v>
      </c>
      <c r="U7" s="34" t="s">
        <v>123</v>
      </c>
      <c r="V7" s="57">
        <v>3.6764967734527394</v>
      </c>
    </row>
    <row r="8" spans="1:22" x14ac:dyDescent="0.25">
      <c r="A8" s="11">
        <v>15</v>
      </c>
      <c r="B8" s="11">
        <v>105</v>
      </c>
      <c r="C8" s="12">
        <f>Input!HM8</f>
        <v>12</v>
      </c>
      <c r="D8" s="12">
        <f>Input!HN8</f>
        <v>6</v>
      </c>
      <c r="E8" s="12">
        <f>Input!HO8</f>
        <v>26</v>
      </c>
      <c r="F8" s="12">
        <f>Input!HP8</f>
        <v>6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6.2814033592027814</v>
      </c>
      <c r="J8" s="9">
        <f t="shared" si="3"/>
        <v>7.9187850570609591E-2</v>
      </c>
      <c r="K8" s="9">
        <f t="shared" si="4"/>
        <v>25.44600845583885</v>
      </c>
      <c r="L8" s="9">
        <f t="shared" si="5"/>
        <v>0.30690663100205523</v>
      </c>
      <c r="M8" s="9">
        <f t="shared" si="6"/>
        <v>6.3669839886778572</v>
      </c>
      <c r="N8" s="7">
        <f t="shared" si="7"/>
        <v>0.13467724794590963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Input!HM9</f>
        <v>9</v>
      </c>
      <c r="D9" s="12">
        <f>Input!HN9</f>
        <v>6</v>
      </c>
      <c r="E9" s="12">
        <f>Input!HO9</f>
        <v>22</v>
      </c>
      <c r="F9" s="12">
        <f>Input!HP9</f>
        <v>6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6.2814033592027814</v>
      </c>
      <c r="J9" s="9">
        <f t="shared" si="3"/>
        <v>7.9187850570609591E-2</v>
      </c>
      <c r="K9" s="9">
        <f t="shared" si="4"/>
        <v>20.815681547000917</v>
      </c>
      <c r="L9" s="9">
        <f t="shared" si="5"/>
        <v>1.402610198114141</v>
      </c>
      <c r="M9" s="9">
        <f t="shared" si="6"/>
        <v>6.3669839886778572</v>
      </c>
      <c r="N9" s="7">
        <f t="shared" si="7"/>
        <v>0.13467724794590963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12.642857142857142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Input!HM10</f>
        <v>4</v>
      </c>
      <c r="D10" s="12">
        <f>Input!HN10</f>
        <v>8</v>
      </c>
      <c r="E10" s="12">
        <f>Input!HO10</f>
        <v>15</v>
      </c>
      <c r="F10" s="12">
        <f>Input!HP10</f>
        <v>8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7.7398216316991384</v>
      </c>
      <c r="J10" s="9">
        <f t="shared" si="3"/>
        <v>6.7692783331698786E-2</v>
      </c>
      <c r="K10" s="9">
        <f t="shared" si="4"/>
        <v>13.934521642381174</v>
      </c>
      <c r="L10" s="9">
        <f t="shared" si="5"/>
        <v>1.1352441305541106</v>
      </c>
      <c r="M10" s="9">
        <f t="shared" si="6"/>
        <v>7.3763143816776999</v>
      </c>
      <c r="N10" s="7">
        <f t="shared" si="7"/>
        <v>0.38898375050206979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Input!HM11</f>
        <v>0</v>
      </c>
      <c r="D11" s="12">
        <f>Input!HN11</f>
        <v>9</v>
      </c>
      <c r="E11" s="12">
        <f>Input!HO11</f>
        <v>6</v>
      </c>
      <c r="F11" s="12">
        <f>Input!HP11</f>
        <v>8</v>
      </c>
      <c r="G11" s="9">
        <f t="shared" si="0"/>
        <v>0</v>
      </c>
      <c r="H11" s="9">
        <f t="shared" si="1"/>
        <v>0</v>
      </c>
      <c r="I11" s="9">
        <f t="shared" si="2"/>
        <v>7.7398216316991384</v>
      </c>
      <c r="J11" s="9">
        <f t="shared" si="3"/>
        <v>1.5880495199334219</v>
      </c>
      <c r="K11" s="9">
        <f t="shared" si="4"/>
        <v>6.5596565621899039</v>
      </c>
      <c r="L11" s="9">
        <f t="shared" si="5"/>
        <v>0.31321546760222174</v>
      </c>
      <c r="M11" s="9">
        <f t="shared" si="6"/>
        <v>7.3763143816776999</v>
      </c>
      <c r="N11" s="7">
        <f t="shared" si="7"/>
        <v>0.38898375050206979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3.6092873397181875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Input!HM12</f>
        <v>5</v>
      </c>
      <c r="D12" s="12">
        <f>Input!HN12</f>
        <v>18</v>
      </c>
      <c r="E12" s="12">
        <f>Input!HO12</f>
        <v>14</v>
      </c>
      <c r="F12" s="12">
        <f>Input!HP12</f>
        <v>18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18.782317983617023</v>
      </c>
      <c r="J12" s="9">
        <f t="shared" si="3"/>
        <v>0.61202142749060517</v>
      </c>
      <c r="K12" s="9">
        <f t="shared" si="4"/>
        <v>15.836150324127637</v>
      </c>
      <c r="L12" s="9">
        <f t="shared" si="5"/>
        <v>3.3714480127940254</v>
      </c>
      <c r="M12" s="9">
        <f t="shared" si="6"/>
        <v>17.81607664221794</v>
      </c>
      <c r="N12" s="7">
        <f t="shared" si="7"/>
        <v>3.3827801537827662E-2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0.57281500581206113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Input!HM13</f>
        <v>1</v>
      </c>
      <c r="D13" s="12">
        <f>Input!HN13</f>
        <v>22</v>
      </c>
      <c r="E13" s="12">
        <f>Input!HO13</f>
        <v>9</v>
      </c>
      <c r="F13" s="12">
        <f>Input!HP13</f>
        <v>21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22.377005698172724</v>
      </c>
      <c r="J13" s="9">
        <f t="shared" si="3"/>
        <v>0.14213329645470282</v>
      </c>
      <c r="K13" s="9">
        <f t="shared" si="4"/>
        <v>10.249336756401096</v>
      </c>
      <c r="L13" s="9">
        <f t="shared" si="5"/>
        <v>1.5608423308948114</v>
      </c>
      <c r="M13" s="9">
        <f t="shared" si="6"/>
        <v>21.732315722643452</v>
      </c>
      <c r="N13" s="7">
        <f t="shared" si="7"/>
        <v>0.53628631763080203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0.99986638836078778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Input!HM14</f>
        <v>0</v>
      </c>
      <c r="D14" s="12">
        <f>Input!HN14</f>
        <v>29</v>
      </c>
      <c r="E14" s="12">
        <f>Input!HO14</f>
        <v>4</v>
      </c>
      <c r="F14" s="12">
        <f>Input!HP14</f>
        <v>28</v>
      </c>
      <c r="G14" s="9">
        <f t="shared" si="0"/>
        <v>0</v>
      </c>
      <c r="H14" s="9">
        <f t="shared" si="1"/>
        <v>0</v>
      </c>
      <c r="I14" s="9">
        <f t="shared" si="2"/>
        <v>28.094609812767185</v>
      </c>
      <c r="J14" s="9">
        <f t="shared" si="3"/>
        <v>0.81973139113747129</v>
      </c>
      <c r="K14" s="9">
        <f t="shared" si="4"/>
        <v>2.7944530265633034</v>
      </c>
      <c r="L14" s="9">
        <f t="shared" si="5"/>
        <v>1.4533435051623793</v>
      </c>
      <c r="M14" s="9">
        <f t="shared" si="6"/>
        <v>27.601232478469715</v>
      </c>
      <c r="N14" s="7">
        <f t="shared" si="7"/>
        <v>0.15901553622740636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Input!HM15</f>
        <v>0</v>
      </c>
      <c r="D15" s="12">
        <f>Input!HN15</f>
        <v>33</v>
      </c>
      <c r="E15" s="12">
        <f>Input!HO15</f>
        <v>1</v>
      </c>
      <c r="F15" s="12">
        <f>Input!HP15</f>
        <v>32</v>
      </c>
      <c r="G15" s="9">
        <f t="shared" si="0"/>
        <v>0</v>
      </c>
      <c r="H15" s="9">
        <f t="shared" si="1"/>
        <v>0</v>
      </c>
      <c r="I15" s="9">
        <f t="shared" si="2"/>
        <v>33.004612030355545</v>
      </c>
      <c r="J15" s="9">
        <f t="shared" si="3"/>
        <v>2.1270824000472884E-5</v>
      </c>
      <c r="K15" s="9">
        <f t="shared" si="4"/>
        <v>1</v>
      </c>
      <c r="L15" s="9">
        <f t="shared" si="5"/>
        <v>0</v>
      </c>
      <c r="M15" s="9">
        <f t="shared" si="6"/>
        <v>31.623886058493763</v>
      </c>
      <c r="N15" s="7">
        <f t="shared" si="7"/>
        <v>0.14146169699535682</v>
      </c>
      <c r="O15" s="32" t="s">
        <v>16</v>
      </c>
      <c r="P15" s="10">
        <f>P14*P12</f>
        <v>0.75343924859040834</v>
      </c>
      <c r="Q15" s="32"/>
      <c r="R15" s="10">
        <f>R14*R12</f>
        <v>1.2607573272701522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Input!HM16</f>
        <v>0</v>
      </c>
      <c r="D16" s="12">
        <f>Input!HN16</f>
        <v>36</v>
      </c>
      <c r="E16" s="12">
        <f>Input!HO16</f>
        <v>1</v>
      </c>
      <c r="F16" s="12">
        <f>Input!HP16</f>
        <v>33</v>
      </c>
      <c r="G16" s="9">
        <f t="shared" si="0"/>
        <v>0</v>
      </c>
      <c r="H16" s="9">
        <f t="shared" si="1"/>
        <v>0</v>
      </c>
      <c r="I16" s="9">
        <f t="shared" si="2"/>
        <v>36.230389983311937</v>
      </c>
      <c r="J16" s="9">
        <f t="shared" si="3"/>
        <v>5.3079544410474785E-2</v>
      </c>
      <c r="K16" s="9">
        <f t="shared" si="4"/>
        <v>1</v>
      </c>
      <c r="L16" s="9">
        <f t="shared" si="5"/>
        <v>0</v>
      </c>
      <c r="M16" s="9">
        <f t="shared" si="6"/>
        <v>33.373404776395937</v>
      </c>
      <c r="N16" s="7">
        <f t="shared" si="7"/>
        <v>0.1394311270352995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Input!HQ2</f>
        <v>KZ1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Input!HQ3</f>
        <v>25</v>
      </c>
      <c r="D3" s="12">
        <f>Input!HR3</f>
        <v>6</v>
      </c>
      <c r="E3" s="12" t="e">
        <f>Input!HS3</f>
        <v>#N/A</v>
      </c>
      <c r="F3" s="12" t="e">
        <f>Input!HT3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6.2939980594637737</v>
      </c>
      <c r="J3" s="9">
        <f t="shared" ref="J3:J16" si="3">(I3-D3)^2</f>
        <v>8.643485896846459E-2</v>
      </c>
      <c r="K3" s="9">
        <f t="shared" ref="K3:K16" si="4">MIN(MAX(MinBouwNT,AbouwNT+BbouwNT*10000*((A3+CbouwNT)^-DbouwNT+(B3+CbouwNT)^-DbouwNT)),45)</f>
        <v>42.047579869359396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3.680423893696942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7.9916432464754317E-3</v>
      </c>
      <c r="S3" s="34" t="s">
        <v>24</v>
      </c>
      <c r="T3" s="27">
        <v>-5.9784105460608608</v>
      </c>
      <c r="U3" s="34" t="s">
        <v>29</v>
      </c>
      <c r="V3" s="56">
        <v>8.9010645430315678E-3</v>
      </c>
    </row>
    <row r="4" spans="1:22" x14ac:dyDescent="0.25">
      <c r="A4" s="11">
        <v>10</v>
      </c>
      <c r="B4" s="11">
        <v>70</v>
      </c>
      <c r="C4" s="12">
        <f>Input!HQ4</f>
        <v>20</v>
      </c>
      <c r="D4" s="12">
        <f>Input!HR4</f>
        <v>6</v>
      </c>
      <c r="E4" s="12" t="e">
        <f>Input!HS4</f>
        <v>#N/A</v>
      </c>
      <c r="F4" s="12" t="e">
        <f>Input!HT4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6.2939980594637737</v>
      </c>
      <c r="J4" s="9">
        <f t="shared" si="3"/>
        <v>8.643485896846459E-2</v>
      </c>
      <c r="K4" s="9">
        <f t="shared" si="4"/>
        <v>34.363196105774023</v>
      </c>
      <c r="L4" s="9" t="e">
        <f t="shared" si="5"/>
        <v>#N/A</v>
      </c>
      <c r="M4" s="9">
        <f t="shared" si="6"/>
        <v>3.680423893696942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1.5078787204794178E-2</v>
      </c>
      <c r="S4" s="34" t="s">
        <v>25</v>
      </c>
      <c r="T4" s="27">
        <v>1547.0811610680548</v>
      </c>
      <c r="U4" s="34" t="s">
        <v>30</v>
      </c>
      <c r="V4" s="57">
        <v>6.8471446608305703E-4</v>
      </c>
    </row>
    <row r="5" spans="1:22" x14ac:dyDescent="0.25">
      <c r="A5" s="11">
        <v>15</v>
      </c>
      <c r="B5" s="11">
        <v>70</v>
      </c>
      <c r="C5" s="12">
        <f>Input!HQ5</f>
        <v>16</v>
      </c>
      <c r="D5" s="12">
        <f>Input!HR5</f>
        <v>6</v>
      </c>
      <c r="E5" s="12" t="e">
        <f>Input!HS5</f>
        <v>#N/A</v>
      </c>
      <c r="F5" s="12" t="e">
        <f>Input!HT5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6.2939980594637737</v>
      </c>
      <c r="J5" s="9">
        <f t="shared" si="3"/>
        <v>8.643485896846459E-2</v>
      </c>
      <c r="K5" s="9">
        <f t="shared" si="4"/>
        <v>28.445886129372969</v>
      </c>
      <c r="L5" s="9" t="e">
        <f t="shared" si="5"/>
        <v>#N/A</v>
      </c>
      <c r="M5" s="9">
        <f t="shared" si="6"/>
        <v>3.680423893696942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5.4978223247719962</v>
      </c>
      <c r="S5" s="34" t="s">
        <v>26</v>
      </c>
      <c r="T5" s="27">
        <v>66.70101758071948</v>
      </c>
      <c r="U5" s="34" t="s">
        <v>27</v>
      </c>
      <c r="V5" s="65">
        <v>3.7467943948459972</v>
      </c>
    </row>
    <row r="6" spans="1:22" x14ac:dyDescent="0.25">
      <c r="A6" s="11">
        <v>25</v>
      </c>
      <c r="B6" s="11">
        <v>75</v>
      </c>
      <c r="C6" s="12">
        <f>Input!HQ6</f>
        <v>9</v>
      </c>
      <c r="D6" s="12">
        <f>Input!HR6</f>
        <v>8</v>
      </c>
      <c r="E6" s="12" t="e">
        <f>Input!HS6</f>
        <v>#N/A</v>
      </c>
      <c r="F6" s="12" t="e">
        <f>Input!HT6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6.8326734405867242</v>
      </c>
      <c r="J6" s="9">
        <f t="shared" si="3"/>
        <v>1.3626512963116362</v>
      </c>
      <c r="K6" s="9">
        <f t="shared" si="4"/>
        <v>19.521783778856694</v>
      </c>
      <c r="L6" s="9" t="e">
        <f t="shared" si="5"/>
        <v>#N/A</v>
      </c>
      <c r="M6" s="9">
        <f t="shared" si="6"/>
        <v>4.9754753363217059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31.433056232142945</v>
      </c>
      <c r="S6" s="34" t="s">
        <v>113</v>
      </c>
      <c r="T6" s="24">
        <v>3</v>
      </c>
      <c r="U6" s="34" t="s">
        <v>28</v>
      </c>
      <c r="V6" s="57">
        <v>36.882136632463379</v>
      </c>
    </row>
    <row r="7" spans="1:22" x14ac:dyDescent="0.25">
      <c r="A7" s="11">
        <v>10</v>
      </c>
      <c r="B7" s="11">
        <v>105</v>
      </c>
      <c r="C7" s="12">
        <f>Input!HQ7</f>
        <v>16</v>
      </c>
      <c r="D7" s="12">
        <f>Input!HR7</f>
        <v>13</v>
      </c>
      <c r="E7" s="12">
        <f>Input!HS7</f>
        <v>31</v>
      </c>
      <c r="F7" s="12">
        <f>Input!HT7</f>
        <v>14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13.727649766894672</v>
      </c>
      <c r="J7" s="9">
        <f t="shared" si="3"/>
        <v>0.52947418326187012</v>
      </c>
      <c r="K7" s="9">
        <f t="shared" si="4"/>
        <v>31.363318432239911</v>
      </c>
      <c r="L7" s="9">
        <f t="shared" si="5"/>
        <v>0.1320002832052668</v>
      </c>
      <c r="M7" s="9">
        <f t="shared" si="6"/>
        <v>14.441473775976725</v>
      </c>
      <c r="N7" s="7">
        <f t="shared" si="7"/>
        <v>0.19489909487514748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5.0565788099388351</v>
      </c>
      <c r="S7" s="34" t="s">
        <v>115</v>
      </c>
      <c r="T7" s="17">
        <f t="array" ref="T7">MIN(IF(ISNA(wrnBouwNat),"",wrnBouwNat))</f>
        <v>1</v>
      </c>
      <c r="U7" s="34" t="s">
        <v>123</v>
      </c>
      <c r="V7" s="57">
        <v>-1.6755534958089879</v>
      </c>
    </row>
    <row r="8" spans="1:22" x14ac:dyDescent="0.25">
      <c r="A8" s="11">
        <v>15</v>
      </c>
      <c r="B8" s="11">
        <v>105</v>
      </c>
      <c r="C8" s="12">
        <f>Input!HQ8</f>
        <v>12</v>
      </c>
      <c r="D8" s="12">
        <f>Input!HR8</f>
        <v>13</v>
      </c>
      <c r="E8" s="12">
        <f>Input!HS8</f>
        <v>26</v>
      </c>
      <c r="F8" s="12">
        <f>Input!HT8</f>
        <v>14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13.727649766894672</v>
      </c>
      <c r="J8" s="9">
        <f t="shared" si="3"/>
        <v>0.52947418326187012</v>
      </c>
      <c r="K8" s="9">
        <f t="shared" si="4"/>
        <v>25.44600845583885</v>
      </c>
      <c r="L8" s="9">
        <f t="shared" si="5"/>
        <v>0.30690663100205523</v>
      </c>
      <c r="M8" s="9">
        <f t="shared" si="6"/>
        <v>14.441473775976725</v>
      </c>
      <c r="N8" s="7">
        <f t="shared" si="7"/>
        <v>0.19489909487514748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Input!HQ9</f>
        <v>9</v>
      </c>
      <c r="D9" s="12">
        <f>Input!HR9</f>
        <v>13</v>
      </c>
      <c r="E9" s="12">
        <f>Input!HS9</f>
        <v>22</v>
      </c>
      <c r="F9" s="12">
        <f>Input!HT9</f>
        <v>14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13.727649766894672</v>
      </c>
      <c r="J9" s="9">
        <f t="shared" si="3"/>
        <v>0.52947418326187012</v>
      </c>
      <c r="K9" s="9">
        <f t="shared" si="4"/>
        <v>20.815681547000917</v>
      </c>
      <c r="L9" s="9">
        <f t="shared" si="5"/>
        <v>1.402610198114141</v>
      </c>
      <c r="M9" s="9">
        <f t="shared" si="6"/>
        <v>14.441473775976725</v>
      </c>
      <c r="N9" s="7">
        <f t="shared" si="7"/>
        <v>0.19489909487514748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18.071428571428573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Input!HQ10</f>
        <v>4</v>
      </c>
      <c r="D10" s="12">
        <f>Input!HR10</f>
        <v>15</v>
      </c>
      <c r="E10" s="12">
        <f>Input!HS10</f>
        <v>15</v>
      </c>
      <c r="F10" s="12">
        <f>Input!HT10</f>
        <v>16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15.421706455094633</v>
      </c>
      <c r="J10" s="9">
        <f t="shared" si="3"/>
        <v>0.17783633426848136</v>
      </c>
      <c r="K10" s="9">
        <f t="shared" si="4"/>
        <v>13.934521642381174</v>
      </c>
      <c r="L10" s="9">
        <f t="shared" si="5"/>
        <v>1.1352441305541106</v>
      </c>
      <c r="M10" s="9">
        <f t="shared" si="6"/>
        <v>16.036589354790152</v>
      </c>
      <c r="N10" s="7">
        <f t="shared" si="7"/>
        <v>1.3387808839596285E-3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Input!HQ11</f>
        <v>0</v>
      </c>
      <c r="D11" s="12">
        <f>Input!HR11</f>
        <v>18</v>
      </c>
      <c r="E11" s="12">
        <f>Input!HS11</f>
        <v>6</v>
      </c>
      <c r="F11" s="12">
        <f>Input!HT11</f>
        <v>18</v>
      </c>
      <c r="G11" s="9">
        <f t="shared" si="0"/>
        <v>0</v>
      </c>
      <c r="H11" s="9">
        <f t="shared" si="1"/>
        <v>0</v>
      </c>
      <c r="I11" s="9">
        <f t="shared" si="2"/>
        <v>15.421706455094633</v>
      </c>
      <c r="J11" s="9">
        <f t="shared" si="3"/>
        <v>6.6475976037006861</v>
      </c>
      <c r="K11" s="9">
        <f t="shared" si="4"/>
        <v>6.5596565621899039</v>
      </c>
      <c r="L11" s="9">
        <f t="shared" si="5"/>
        <v>0.31321546760222174</v>
      </c>
      <c r="M11" s="9">
        <f t="shared" si="6"/>
        <v>16.036589354790152</v>
      </c>
      <c r="N11" s="7">
        <f t="shared" si="7"/>
        <v>3.8549813617233513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10.52138566378307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Input!HQ12</f>
        <v>5</v>
      </c>
      <c r="D12" s="12">
        <f>Input!HR12</f>
        <v>25</v>
      </c>
      <c r="E12" s="12">
        <f>Input!HS12</f>
        <v>14</v>
      </c>
      <c r="F12" s="12">
        <f>Input!HT12</f>
        <v>23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25.471494948236501</v>
      </c>
      <c r="J12" s="9">
        <f t="shared" si="3"/>
        <v>0.22230748621254051</v>
      </c>
      <c r="K12" s="9">
        <f t="shared" si="4"/>
        <v>15.836150324127637</v>
      </c>
      <c r="L12" s="9">
        <f t="shared" si="5"/>
        <v>3.3714480127940254</v>
      </c>
      <c r="M12" s="9">
        <f t="shared" si="6"/>
        <v>23.964517898390461</v>
      </c>
      <c r="N12" s="7">
        <f t="shared" si="7"/>
        <v>0.93029477631555246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0.97800286594593422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Input!HQ13</f>
        <v>1</v>
      </c>
      <c r="D13" s="12">
        <f>Input!HR13</f>
        <v>28</v>
      </c>
      <c r="E13" s="12">
        <f>Input!HS13</f>
        <v>9</v>
      </c>
      <c r="F13" s="12">
        <f>Input!HT13</f>
        <v>25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28.011691867130327</v>
      </c>
      <c r="J13" s="9">
        <f t="shared" si="3"/>
        <v>1.3669975699323115E-4</v>
      </c>
      <c r="K13" s="9">
        <f t="shared" si="4"/>
        <v>10.249336756401096</v>
      </c>
      <c r="L13" s="9">
        <f t="shared" si="5"/>
        <v>1.5608423308948114</v>
      </c>
      <c r="M13" s="9">
        <f t="shared" si="6"/>
        <v>25.877643220565478</v>
      </c>
      <c r="N13" s="7">
        <f t="shared" si="7"/>
        <v>0.770257622604544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0.99980936560325595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Input!HQ14</f>
        <v>0</v>
      </c>
      <c r="D14" s="12">
        <f>Input!HR14</f>
        <v>32</v>
      </c>
      <c r="E14" s="12">
        <f>Input!HS14</f>
        <v>4</v>
      </c>
      <c r="F14" s="12">
        <f>Input!HT14</f>
        <v>30</v>
      </c>
      <c r="G14" s="9">
        <f t="shared" si="0"/>
        <v>0</v>
      </c>
      <c r="H14" s="9">
        <f t="shared" si="1"/>
        <v>0</v>
      </c>
      <c r="I14" s="9">
        <f t="shared" si="2"/>
        <v>31.569360358316974</v>
      </c>
      <c r="J14" s="9">
        <f t="shared" si="3"/>
        <v>0.18545050098888505</v>
      </c>
      <c r="K14" s="9">
        <f t="shared" si="4"/>
        <v>2.7944530265633034</v>
      </c>
      <c r="L14" s="9">
        <f t="shared" si="5"/>
        <v>1.4533435051623793</v>
      </c>
      <c r="M14" s="9">
        <f t="shared" si="6"/>
        <v>28.75946026572009</v>
      </c>
      <c r="N14" s="7">
        <f t="shared" si="7"/>
        <v>1.5389388323272692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Input!HQ15</f>
        <v>0</v>
      </c>
      <c r="D15" s="12">
        <f>Input!HR15</f>
        <v>34</v>
      </c>
      <c r="E15" s="12">
        <f>Input!HS15</f>
        <v>1</v>
      </c>
      <c r="F15" s="12">
        <f>Input!HT15</f>
        <v>32</v>
      </c>
      <c r="G15" s="9">
        <f t="shared" si="0"/>
        <v>0</v>
      </c>
      <c r="H15" s="9">
        <f t="shared" si="1"/>
        <v>0</v>
      </c>
      <c r="I15" s="9">
        <f t="shared" si="2"/>
        <v>34.271135327187586</v>
      </c>
      <c r="J15" s="9">
        <f t="shared" si="3"/>
        <v>7.3514365649119576E-2</v>
      </c>
      <c r="K15" s="9">
        <f t="shared" si="4"/>
        <v>1</v>
      </c>
      <c r="L15" s="9">
        <f t="shared" si="5"/>
        <v>0</v>
      </c>
      <c r="M15" s="9">
        <f t="shared" si="6"/>
        <v>31.395985501805082</v>
      </c>
      <c r="N15" s="7">
        <f t="shared" si="7"/>
        <v>0.36483351402965813</v>
      </c>
      <c r="O15" s="32" t="s">
        <v>16</v>
      </c>
      <c r="P15" s="10">
        <f>P14*P12</f>
        <v>0.75343924859040834</v>
      </c>
      <c r="Q15" s="32"/>
      <c r="R15" s="10">
        <f>R14*R12</f>
        <v>2.1525697944740934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Input!HQ16</f>
        <v>0</v>
      </c>
      <c r="D16" s="12">
        <f>Input!HR16</f>
        <v>36</v>
      </c>
      <c r="E16" s="12">
        <f>Input!HS16</f>
        <v>1</v>
      </c>
      <c r="F16" s="12">
        <f>Input!HT16</f>
        <v>33</v>
      </c>
      <c r="G16" s="9">
        <f t="shared" si="0"/>
        <v>0</v>
      </c>
      <c r="H16" s="9">
        <f t="shared" si="1"/>
        <v>0</v>
      </c>
      <c r="I16" s="9">
        <f t="shared" si="2"/>
        <v>35.935468998119326</v>
      </c>
      <c r="J16" s="9">
        <f t="shared" si="3"/>
        <v>4.1642502037235454E-3</v>
      </c>
      <c r="K16" s="9">
        <f t="shared" si="4"/>
        <v>1</v>
      </c>
      <c r="L16" s="9">
        <f t="shared" si="5"/>
        <v>0</v>
      </c>
      <c r="M16" s="9">
        <f t="shared" si="6"/>
        <v>33.682181100004378</v>
      </c>
      <c r="N16" s="7">
        <f t="shared" si="7"/>
        <v>0.46537105320318323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66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Input!HU2</f>
        <v>SZ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Input!HU3</f>
        <v>24</v>
      </c>
      <c r="D3" s="12">
        <f>Input!HV3</f>
        <v>1</v>
      </c>
      <c r="E3" s="12" t="e">
        <f>Input!HW3</f>
        <v>#N/A</v>
      </c>
      <c r="F3" s="12" t="e">
        <f>Input!HX3</f>
        <v>#N/A</v>
      </c>
      <c r="G3" s="9">
        <f t="shared" ref="G3:G16" si="0">MIN(MAX(MinGrasNT,AgrasNT+BgrasNT*10000*((A3+CgrasNT)^-DgrasNT+(B3+CgrasNT)^-DgrasNT)),40)</f>
        <v>23.641035690318628</v>
      </c>
      <c r="H3" s="9">
        <f t="shared" ref="H3:H16" si="1">(G3-C3)^2</f>
        <v>0.12885537562502422</v>
      </c>
      <c r="I3" s="9">
        <f t="shared" ref="I3:I16" si="2">MAX(MIN(MinGras+Agras*(1-(1/(1+(Bgras*(B3-Cgras))^Dgras))),40),0)</f>
        <v>1.0103250676979361</v>
      </c>
      <c r="J3" s="9">
        <f t="shared" ref="J3:J16" si="3">(I3-D3)^2</f>
        <v>1.0660702296696271E-4</v>
      </c>
      <c r="K3" s="9">
        <f t="shared" ref="K3:K16" si="4">MIN(MAX(MinBouwNT,AbouwNT+BbouwNT*10000*((A3+CbouwNT)^-DbouwNT+(B3+CbouwNT)^-DbouwNT)),45)</f>
        <v>42.949810290198386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2.1654325715849139E-2</v>
      </c>
      <c r="N3" s="7" t="e">
        <f t="shared" ref="N3:N16" si="7">(M3-F3)^2</f>
        <v>#N/A</v>
      </c>
      <c r="O3" s="32" t="s">
        <v>19</v>
      </c>
      <c r="P3" s="25">
        <v>-19.501060180270589</v>
      </c>
      <c r="Q3" s="32" t="s">
        <v>7</v>
      </c>
      <c r="R3" s="26">
        <v>4.9367881617796792E-3</v>
      </c>
      <c r="S3" s="34" t="s">
        <v>24</v>
      </c>
      <c r="T3" s="27">
        <v>-43.655063102337834</v>
      </c>
      <c r="U3" s="34" t="s">
        <v>29</v>
      </c>
      <c r="V3" s="56">
        <v>4.5216689999264432E-3</v>
      </c>
    </row>
    <row r="4" spans="1:22" x14ac:dyDescent="0.25">
      <c r="A4" s="11">
        <v>10</v>
      </c>
      <c r="B4" s="11">
        <v>70</v>
      </c>
      <c r="C4" s="12">
        <f>Input!HU4</f>
        <v>19</v>
      </c>
      <c r="D4" s="12">
        <f>Input!HV4</f>
        <v>1</v>
      </c>
      <c r="E4" s="12" t="e">
        <f>Input!HW4</f>
        <v>#N/A</v>
      </c>
      <c r="F4" s="12" t="e">
        <f>Input!HX4</f>
        <v>#N/A</v>
      </c>
      <c r="G4" s="9">
        <f t="shared" si="0"/>
        <v>18.857894884036259</v>
      </c>
      <c r="H4" s="9">
        <f t="shared" si="1"/>
        <v>2.019386398306821E-2</v>
      </c>
      <c r="I4" s="9">
        <f t="shared" si="2"/>
        <v>1.0103250676979361</v>
      </c>
      <c r="J4" s="9">
        <f t="shared" si="3"/>
        <v>1.0660702296696271E-4</v>
      </c>
      <c r="K4" s="9">
        <f t="shared" si="4"/>
        <v>38.215323110453255</v>
      </c>
      <c r="L4" s="9" t="e">
        <f t="shared" si="5"/>
        <v>#N/A</v>
      </c>
      <c r="M4" s="9">
        <f t="shared" si="6"/>
        <v>2.1654325715849139E-2</v>
      </c>
      <c r="N4" s="7" t="e">
        <f t="shared" si="7"/>
        <v>#N/A</v>
      </c>
      <c r="O4" s="32" t="s">
        <v>20</v>
      </c>
      <c r="P4" s="25">
        <v>3568.3683821134209</v>
      </c>
      <c r="Q4" s="32" t="s">
        <v>8</v>
      </c>
      <c r="R4" s="25">
        <v>1.5092559303163115E-2</v>
      </c>
      <c r="S4" s="34" t="s">
        <v>25</v>
      </c>
      <c r="T4" s="27">
        <v>39103.641828925254</v>
      </c>
      <c r="U4" s="34" t="s">
        <v>30</v>
      </c>
      <c r="V4" s="59">
        <v>6.8473715324417911E-4</v>
      </c>
    </row>
    <row r="5" spans="1:22" x14ac:dyDescent="0.25">
      <c r="A5" s="11">
        <v>15</v>
      </c>
      <c r="B5" s="11">
        <v>70</v>
      </c>
      <c r="C5" s="12">
        <f>Input!HU5</f>
        <v>15</v>
      </c>
      <c r="D5" s="12">
        <f>Input!HV5</f>
        <v>1</v>
      </c>
      <c r="E5" s="12" t="e">
        <f>Input!HW5</f>
        <v>#N/A</v>
      </c>
      <c r="F5" s="12" t="e">
        <f>Input!HX5</f>
        <v>#N/A</v>
      </c>
      <c r="G5" s="9">
        <f t="shared" si="0"/>
        <v>14.902285553195046</v>
      </c>
      <c r="H5" s="9">
        <f t="shared" si="1"/>
        <v>9.5481131143981424E-3</v>
      </c>
      <c r="I5" s="9">
        <f t="shared" si="2"/>
        <v>1.0103250676979361</v>
      </c>
      <c r="J5" s="9">
        <f t="shared" si="3"/>
        <v>1.0660702296696271E-4</v>
      </c>
      <c r="K5" s="9">
        <f t="shared" si="4"/>
        <v>33.953696881810686</v>
      </c>
      <c r="L5" s="9" t="e">
        <f t="shared" si="5"/>
        <v>#N/A</v>
      </c>
      <c r="M5" s="9">
        <f t="shared" si="6"/>
        <v>2.1654325715849139E-2</v>
      </c>
      <c r="N5" s="7" t="e">
        <f t="shared" si="7"/>
        <v>#N/A</v>
      </c>
      <c r="O5" s="32" t="s">
        <v>21</v>
      </c>
      <c r="P5" s="25">
        <v>95.402425994153248</v>
      </c>
      <c r="Q5" s="32" t="s">
        <v>9</v>
      </c>
      <c r="R5" s="64">
        <v>6.9087676905503566</v>
      </c>
      <c r="S5" s="34" t="s">
        <v>26</v>
      </c>
      <c r="T5" s="27">
        <v>180.13900861121579</v>
      </c>
      <c r="U5" s="34" t="s">
        <v>27</v>
      </c>
      <c r="V5" s="65">
        <v>7.0858820768692992</v>
      </c>
    </row>
    <row r="6" spans="1:22" x14ac:dyDescent="0.25">
      <c r="A6" s="11">
        <v>25</v>
      </c>
      <c r="B6" s="11">
        <v>75</v>
      </c>
      <c r="C6" s="12">
        <f>Input!HU6</f>
        <v>8</v>
      </c>
      <c r="D6" s="12">
        <f>Input!HV6</f>
        <v>1</v>
      </c>
      <c r="E6" s="12" t="e">
        <f>Input!HW6</f>
        <v>#N/A</v>
      </c>
      <c r="F6" s="12" t="e">
        <f>Input!HX6</f>
        <v>#N/A</v>
      </c>
      <c r="G6" s="9">
        <f t="shared" si="0"/>
        <v>8.1546284715799295</v>
      </c>
      <c r="H6" s="9">
        <f t="shared" si="1"/>
        <v>2.3909964223145078E-2</v>
      </c>
      <c r="I6" s="9">
        <f t="shared" si="2"/>
        <v>1.0219564790993616</v>
      </c>
      <c r="J6" s="9">
        <f t="shared" si="3"/>
        <v>4.8208697444070294E-4</v>
      </c>
      <c r="K6" s="9">
        <f t="shared" si="4"/>
        <v>25.186595913555806</v>
      </c>
      <c r="L6" s="9" t="e">
        <f t="shared" si="5"/>
        <v>#N/A</v>
      </c>
      <c r="M6" s="9">
        <f t="shared" si="6"/>
        <v>2.7156523674734978E-2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29.457039508576706</v>
      </c>
      <c r="S6" s="34" t="s">
        <v>113</v>
      </c>
      <c r="T6" s="24">
        <v>3</v>
      </c>
      <c r="U6" s="34" t="s">
        <v>28</v>
      </c>
      <c r="V6" s="57">
        <v>30.293356196735687</v>
      </c>
    </row>
    <row r="7" spans="1:22" x14ac:dyDescent="0.25">
      <c r="A7" s="11">
        <v>10</v>
      </c>
      <c r="B7" s="11">
        <v>105</v>
      </c>
      <c r="C7" s="12">
        <f>Input!HU7</f>
        <v>15</v>
      </c>
      <c r="D7" s="12">
        <f>Input!HV7</f>
        <v>1</v>
      </c>
      <c r="E7" s="12">
        <f>Input!HW7</f>
        <v>30</v>
      </c>
      <c r="F7" s="12">
        <f>Input!HX7</f>
        <v>0</v>
      </c>
      <c r="G7" s="9">
        <f t="shared" si="0"/>
        <v>15.405769163202027</v>
      </c>
      <c r="H7" s="9">
        <f t="shared" si="1"/>
        <v>0.16464861380567344</v>
      </c>
      <c r="I7" s="9">
        <f t="shared" si="2"/>
        <v>1.3021636185641574</v>
      </c>
      <c r="J7" s="9">
        <f t="shared" si="3"/>
        <v>9.1302852383785618E-2</v>
      </c>
      <c r="K7" s="9">
        <f t="shared" si="4"/>
        <v>30.098059698253721</v>
      </c>
      <c r="L7" s="9">
        <f t="shared" si="5"/>
        <v>9.6157044216107629E-3</v>
      </c>
      <c r="M7" s="9">
        <f t="shared" si="6"/>
        <v>0.16665044610690133</v>
      </c>
      <c r="N7" s="7">
        <f t="shared" si="7"/>
        <v>2.7772371187629225E-2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0.99126350325971002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1.2923349734860206E-2</v>
      </c>
    </row>
    <row r="8" spans="1:22" x14ac:dyDescent="0.25">
      <c r="A8" s="11">
        <v>15</v>
      </c>
      <c r="B8" s="11">
        <v>105</v>
      </c>
      <c r="C8" s="12">
        <f>Input!HU8</f>
        <v>11</v>
      </c>
      <c r="D8" s="12">
        <f>Input!HV8</f>
        <v>1</v>
      </c>
      <c r="E8" s="12">
        <f>Input!HW8</f>
        <v>26</v>
      </c>
      <c r="F8" s="12">
        <f>Input!HX8</f>
        <v>0</v>
      </c>
      <c r="G8" s="9">
        <f t="shared" si="0"/>
        <v>11.450159832360814</v>
      </c>
      <c r="H8" s="9">
        <f t="shared" si="1"/>
        <v>0.20264387467111639</v>
      </c>
      <c r="I8" s="9">
        <f t="shared" si="2"/>
        <v>1.3021636185641574</v>
      </c>
      <c r="J8" s="9">
        <f t="shared" si="3"/>
        <v>9.1302852383785618E-2</v>
      </c>
      <c r="K8" s="9">
        <f t="shared" si="4"/>
        <v>25.836433469611151</v>
      </c>
      <c r="L8" s="9">
        <f t="shared" si="5"/>
        <v>2.6754009863446171E-2</v>
      </c>
      <c r="M8" s="9">
        <f t="shared" si="6"/>
        <v>0.16665044610690133</v>
      </c>
      <c r="N8" s="7">
        <f t="shared" si="7"/>
        <v>2.7772371187629225E-2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Input!HU9</f>
        <v>8</v>
      </c>
      <c r="D9" s="12">
        <f>Input!HV9</f>
        <v>1</v>
      </c>
      <c r="E9" s="12">
        <f>Input!HW9</f>
        <v>22</v>
      </c>
      <c r="F9" s="12">
        <f>Input!HX9</f>
        <v>0</v>
      </c>
      <c r="G9" s="9">
        <f t="shared" si="0"/>
        <v>8.150586403399199</v>
      </c>
      <c r="H9" s="9">
        <f t="shared" si="1"/>
        <v>2.2676264888706305E-2</v>
      </c>
      <c r="I9" s="9">
        <f t="shared" si="2"/>
        <v>1.3021636185641574</v>
      </c>
      <c r="J9" s="9">
        <f t="shared" si="3"/>
        <v>9.1302852383785618E-2</v>
      </c>
      <c r="K9" s="9">
        <f t="shared" si="4"/>
        <v>21.990077751999053</v>
      </c>
      <c r="L9" s="9">
        <f t="shared" si="5"/>
        <v>9.8451005392303096E-5</v>
      </c>
      <c r="M9" s="9">
        <f t="shared" si="6"/>
        <v>0.16665044610690133</v>
      </c>
      <c r="N9" s="7">
        <f t="shared" si="7"/>
        <v>2.7772371187629225E-2</v>
      </c>
      <c r="O9" s="32" t="s">
        <v>11</v>
      </c>
      <c r="P9" s="10">
        <f>AVERAGEIF(wrnGrasNat,"&lt;&gt;#N/A")</f>
        <v>7.7142857142857144</v>
      </c>
      <c r="Q9" s="32"/>
      <c r="R9" s="10">
        <f>AVERAGEIF(wrnGrasDroog,"&lt;&gt;#N/A")</f>
        <v>4.7857142857142856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Input!HU10</f>
        <v>3</v>
      </c>
      <c r="D10" s="12">
        <f>Input!HV10</f>
        <v>2</v>
      </c>
      <c r="E10" s="12">
        <f>Input!HW10</f>
        <v>15</v>
      </c>
      <c r="F10" s="12">
        <f>Input!HX10</f>
        <v>0</v>
      </c>
      <c r="G10" s="9">
        <f t="shared" si="0"/>
        <v>2.7113434787059099</v>
      </c>
      <c r="H10" s="9">
        <f t="shared" si="1"/>
        <v>8.3322587285605515E-2</v>
      </c>
      <c r="I10" s="9">
        <f t="shared" si="2"/>
        <v>1.418321358146486</v>
      </c>
      <c r="J10" s="9">
        <f t="shared" si="3"/>
        <v>0.33835004238854866</v>
      </c>
      <c r="K10" s="9">
        <f t="shared" si="4"/>
        <v>14.495469574364883</v>
      </c>
      <c r="L10" s="9">
        <f t="shared" si="5"/>
        <v>0.25455095039155262</v>
      </c>
      <c r="M10" s="9">
        <f t="shared" si="6"/>
        <v>0.22625262836316171</v>
      </c>
      <c r="N10" s="7">
        <f t="shared" si="7"/>
        <v>5.1190251841238966E-2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Input!HU11</f>
        <v>0</v>
      </c>
      <c r="D11" s="12">
        <f>Input!HV11</f>
        <v>2</v>
      </c>
      <c r="E11" s="12">
        <f>Input!HW11</f>
        <v>4</v>
      </c>
      <c r="F11" s="12">
        <f>Input!HX11</f>
        <v>1</v>
      </c>
      <c r="G11" s="9">
        <f t="shared" si="0"/>
        <v>0</v>
      </c>
      <c r="H11" s="9">
        <f t="shared" si="1"/>
        <v>0</v>
      </c>
      <c r="I11" s="9">
        <f t="shared" si="2"/>
        <v>1.418321358146486</v>
      </c>
      <c r="J11" s="9">
        <f t="shared" si="3"/>
        <v>0.33835004238854866</v>
      </c>
      <c r="K11" s="9">
        <f t="shared" si="4"/>
        <v>4.4361098451082199</v>
      </c>
      <c r="L11" s="9">
        <f t="shared" si="5"/>
        <v>0.19019179700031558</v>
      </c>
      <c r="M11" s="9">
        <f t="shared" si="6"/>
        <v>0.22625262836316171</v>
      </c>
      <c r="N11" s="7">
        <f t="shared" si="7"/>
        <v>0.59868499511491546</v>
      </c>
      <c r="O11" s="32" t="s">
        <v>14</v>
      </c>
      <c r="P11" s="10">
        <f>SUMIF(SQRgrasNat,"&lt;&gt;#N/A")</f>
        <v>1.7592565626362613</v>
      </c>
      <c r="Q11" s="32"/>
      <c r="R11" s="10">
        <f>SUMIF(SQRgraDrg,"&lt;&gt;#N/A")</f>
        <v>1.1076419975861767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Input!HU12</f>
        <v>4</v>
      </c>
      <c r="D12" s="12">
        <f>Input!HV12</f>
        <v>3</v>
      </c>
      <c r="E12" s="12">
        <f>Input!HW12</f>
        <v>13</v>
      </c>
      <c r="F12" s="12">
        <f>Input!HX12</f>
        <v>1</v>
      </c>
      <c r="G12" s="9">
        <f t="shared" si="0"/>
        <v>3.6783512707323034</v>
      </c>
      <c r="H12" s="9">
        <f t="shared" si="1"/>
        <v>0.10345790503952398</v>
      </c>
      <c r="I12" s="9">
        <f t="shared" si="2"/>
        <v>3.1191413596564197</v>
      </c>
      <c r="J12" s="9">
        <f t="shared" si="3"/>
        <v>1.4194663580780351E-2</v>
      </c>
      <c r="K12" s="9">
        <f t="shared" si="4"/>
        <v>13.56019694604197</v>
      </c>
      <c r="L12" s="9">
        <f t="shared" si="5"/>
        <v>0.31382061835474934</v>
      </c>
      <c r="M12" s="9">
        <f t="shared" si="6"/>
        <v>1.1546990549171314</v>
      </c>
      <c r="N12" s="7">
        <f t="shared" si="7"/>
        <v>2.3931797592253647E-2</v>
      </c>
      <c r="O12" s="32" t="s">
        <v>13</v>
      </c>
      <c r="P12" s="10">
        <f>SQRT(P11/P10)</f>
        <v>0.39991550955809985</v>
      </c>
      <c r="Q12" s="32" t="s">
        <v>126</v>
      </c>
      <c r="R12" s="10">
        <f>SQRT(R11/R10)</f>
        <v>0.3173243247109947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Input!HU13</f>
        <v>1</v>
      </c>
      <c r="D13" s="12">
        <f>Input!HV13</f>
        <v>4</v>
      </c>
      <c r="E13" s="12">
        <f>Input!HW13</f>
        <v>7</v>
      </c>
      <c r="F13" s="12">
        <f>Input!HX13</f>
        <v>2</v>
      </c>
      <c r="G13" s="9">
        <f t="shared" si="0"/>
        <v>0</v>
      </c>
      <c r="H13" s="9">
        <f t="shared" si="1"/>
        <v>1</v>
      </c>
      <c r="I13" s="9">
        <f t="shared" si="2"/>
        <v>4.2739328608639289</v>
      </c>
      <c r="J13" s="9">
        <f t="shared" si="3"/>
        <v>7.5039212261096611E-2</v>
      </c>
      <c r="K13" s="9">
        <f t="shared" si="4"/>
        <v>6.4822554968486727</v>
      </c>
      <c r="L13" s="9">
        <f t="shared" si="5"/>
        <v>0.26805937054341472</v>
      </c>
      <c r="M13" s="9">
        <f t="shared" si="6"/>
        <v>1.8313595784837391</v>
      </c>
      <c r="N13" s="7">
        <f t="shared" si="7"/>
        <v>2.8439591769182156E-2</v>
      </c>
      <c r="O13" s="32" t="s">
        <v>15</v>
      </c>
      <c r="P13" s="13">
        <f t="array" ref="P13">1-P11/(SUMIF(wrnGrasNat,"&lt;&gt;#N/A")-P9)^2</f>
        <v>0.99982507534117182</v>
      </c>
      <c r="Q13" s="32"/>
      <c r="R13" s="13">
        <f t="array" ref="R13">1-R11/(SUMIF(wrnGrasDroog,"&lt;&gt;#N/A")-R9)^2</f>
        <v>0.999713833247179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Input!HU14</f>
        <v>0</v>
      </c>
      <c r="D14" s="12">
        <f>Input!HV14</f>
        <v>8</v>
      </c>
      <c r="E14" s="12">
        <f>Input!HW14</f>
        <v>1</v>
      </c>
      <c r="F14" s="12">
        <f>Input!HX14</f>
        <v>4</v>
      </c>
      <c r="G14" s="9">
        <f t="shared" si="0"/>
        <v>0</v>
      </c>
      <c r="H14" s="9">
        <f t="shared" si="1"/>
        <v>0</v>
      </c>
      <c r="I14" s="9">
        <f t="shared" si="2"/>
        <v>7.7507046359506404</v>
      </c>
      <c r="J14" s="9">
        <f t="shared" si="3"/>
        <v>6.2148178536502729E-2</v>
      </c>
      <c r="K14" s="9">
        <f t="shared" si="4"/>
        <v>0</v>
      </c>
      <c r="L14" s="9">
        <f t="shared" si="5"/>
        <v>1</v>
      </c>
      <c r="M14" s="9">
        <f t="shared" si="6"/>
        <v>4.078893692925682</v>
      </c>
      <c r="N14" s="7">
        <f t="shared" si="7"/>
        <v>6.2242147834518135E-3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Input!HU15</f>
        <v>0</v>
      </c>
      <c r="D15" s="12">
        <f>Input!HV15</f>
        <v>15</v>
      </c>
      <c r="E15" s="12">
        <f>Input!HW15</f>
        <v>0</v>
      </c>
      <c r="F15" s="12">
        <f>Input!HX15</f>
        <v>10</v>
      </c>
      <c r="G15" s="9">
        <f t="shared" si="0"/>
        <v>0</v>
      </c>
      <c r="H15" s="9">
        <f t="shared" si="1"/>
        <v>0</v>
      </c>
      <c r="I15" s="9">
        <f t="shared" si="2"/>
        <v>15.069049256452271</v>
      </c>
      <c r="J15" s="9">
        <f t="shared" si="3"/>
        <v>4.7677998166114422E-3</v>
      </c>
      <c r="K15" s="9">
        <f t="shared" si="4"/>
        <v>0</v>
      </c>
      <c r="L15" s="9">
        <f t="shared" si="5"/>
        <v>0</v>
      </c>
      <c r="M15" s="9">
        <f t="shared" si="6"/>
        <v>9.9804669901017959</v>
      </c>
      <c r="N15" s="7">
        <f t="shared" si="7"/>
        <v>3.8153847568333767E-4</v>
      </c>
      <c r="O15" s="32" t="s">
        <v>16</v>
      </c>
      <c r="P15" s="10">
        <f>P14*P12</f>
        <v>0.88020810182786358</v>
      </c>
      <c r="Q15" s="32"/>
      <c r="R15" s="10">
        <f>R14*R12</f>
        <v>0.69842612962499973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Input!HU16</f>
        <v>0</v>
      </c>
      <c r="D16" s="12">
        <f>Input!HV16</f>
        <v>26</v>
      </c>
      <c r="E16" s="12">
        <f>Input!HW16</f>
        <v>0</v>
      </c>
      <c r="F16" s="12">
        <f>Input!HX16</f>
        <v>23</v>
      </c>
      <c r="G16" s="9">
        <f t="shared" si="0"/>
        <v>0</v>
      </c>
      <c r="H16" s="9">
        <f t="shared" si="1"/>
        <v>0</v>
      </c>
      <c r="I16" s="9">
        <f t="shared" si="2"/>
        <v>25.990967092417733</v>
      </c>
      <c r="J16" s="9">
        <f t="shared" si="3"/>
        <v>8.1593419389769484E-5</v>
      </c>
      <c r="K16" s="9">
        <f t="shared" si="4"/>
        <v>0</v>
      </c>
      <c r="L16" s="9">
        <f t="shared" si="5"/>
        <v>0</v>
      </c>
      <c r="M16" s="9">
        <f t="shared" si="6"/>
        <v>23.001842708954012</v>
      </c>
      <c r="N16" s="7">
        <f t="shared" si="7"/>
        <v>3.3955762891954101E-6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9" tint="-0.249977111117893"/>
  </sheetPr>
  <dimension ref="A1:V16"/>
  <sheetViews>
    <sheetView workbookViewId="0">
      <selection activeCell="E8" sqref="E8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93" t="str">
        <f>Input!HY2</f>
        <v>tH1a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Input!HY3</f>
        <v>22</v>
      </c>
      <c r="D3" s="12">
        <f>Input!HZ3</f>
        <v>2</v>
      </c>
      <c r="E3" s="12" t="e">
        <f>Input!IA3</f>
        <v>#N/A</v>
      </c>
      <c r="F3" s="12" t="e">
        <f>Input!IB3</f>
        <v>#N/A</v>
      </c>
      <c r="G3" s="9">
        <f t="shared" ref="G3:G7" si="0">MIN(MAX(MinGrasNT,AgrasNT+BgrasNT*10000*((A3+CgrasNT)^-DgrasNT+(B3+CgrasNT)^-DgrasNT)),40)</f>
        <v>21.183819034917889</v>
      </c>
      <c r="H3" s="9">
        <f t="shared" ref="H3:H16" si="1">(G3-C3)^2</f>
        <v>0.6661513677623665</v>
      </c>
      <c r="I3" s="9">
        <f t="shared" ref="I3:I16" si="2">MAX(MIN(MinGras+Agras*(1-(1/(1+(Bgras*(B3-Cgras))^Dgras))),40),0)</f>
        <v>2.065463981778719</v>
      </c>
      <c r="J3" s="9">
        <f t="shared" ref="J3:J16" si="3">(I3-D3)^2</f>
        <v>4.2855329103244581E-3</v>
      </c>
      <c r="K3" s="9">
        <f>MIN(MAX(MinBouwNT,AbouwNT+BbouwNT*10000*((A3+CbouwNT)^-DbouwNT+(B3+CbouwNT)^-DbouwNT)),45)</f>
        <v>41.124250088284164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2.6505483973579209</v>
      </c>
      <c r="N3" s="7" t="e">
        <f t="shared" ref="N3:N16" si="6">(M3-F3)^2</f>
        <v>#N/A</v>
      </c>
      <c r="O3" s="32" t="s">
        <v>19</v>
      </c>
      <c r="P3" s="25">
        <v>-19.603575758677216</v>
      </c>
      <c r="Q3" s="32" t="s">
        <v>7</v>
      </c>
      <c r="R3" s="26">
        <v>6.0520167611984666E-3</v>
      </c>
      <c r="S3" s="34" t="s">
        <v>24</v>
      </c>
      <c r="T3" s="27">
        <v>-36.384201948802051</v>
      </c>
      <c r="U3" s="34" t="s">
        <v>29</v>
      </c>
      <c r="V3" s="56">
        <v>5.9801224276248097E-3</v>
      </c>
    </row>
    <row r="4" spans="1:22" x14ac:dyDescent="0.25">
      <c r="A4" s="11">
        <v>10</v>
      </c>
      <c r="B4" s="11">
        <v>70</v>
      </c>
      <c r="C4" s="12">
        <f>Input!HY4</f>
        <v>17</v>
      </c>
      <c r="D4" s="12">
        <f>Input!HZ4</f>
        <v>2</v>
      </c>
      <c r="E4" s="12" t="e">
        <f>Input!IA4</f>
        <v>#N/A</v>
      </c>
      <c r="F4" s="12" t="e">
        <f>Input!IB4</f>
        <v>#N/A</v>
      </c>
      <c r="G4" s="9">
        <f t="shared" si="0"/>
        <v>17.213485953639825</v>
      </c>
      <c r="H4" s="9">
        <f t="shared" si="1"/>
        <v>4.5576252401505618E-2</v>
      </c>
      <c r="I4" s="9">
        <f t="shared" si="2"/>
        <v>2.065463981778719</v>
      </c>
      <c r="J4" s="9">
        <f t="shared" si="3"/>
        <v>4.2855329103244581E-3</v>
      </c>
      <c r="K4" s="9">
        <f>MIN(MAX(MinBouwNT,AbouwNT+BbouwNT*10000*((A4+CbouwNT)^-DbouwNT+(B4+CbouwNT)^-DbouwNT)),45)</f>
        <v>36.335051238802059</v>
      </c>
      <c r="L4" s="9" t="e">
        <f t="shared" si="4"/>
        <v>#N/A</v>
      </c>
      <c r="M4" s="9">
        <f t="shared" si="5"/>
        <v>2.6505483973579209</v>
      </c>
      <c r="N4" s="7" t="e">
        <f t="shared" si="6"/>
        <v>#N/A</v>
      </c>
      <c r="O4" s="32" t="s">
        <v>20</v>
      </c>
      <c r="P4" s="25">
        <v>4645.4157325291062</v>
      </c>
      <c r="Q4" s="32" t="s">
        <v>8</v>
      </c>
      <c r="R4" s="25">
        <v>1.5090280787598949E-2</v>
      </c>
      <c r="S4" s="34" t="s">
        <v>25</v>
      </c>
      <c r="T4" s="27">
        <v>26192.339907726768</v>
      </c>
      <c r="U4" s="34" t="s">
        <v>30</v>
      </c>
      <c r="V4" s="57">
        <v>6.8472199307197806E-4</v>
      </c>
    </row>
    <row r="5" spans="1:22" x14ac:dyDescent="0.25">
      <c r="A5" s="11">
        <v>15</v>
      </c>
      <c r="B5" s="11">
        <v>70</v>
      </c>
      <c r="C5" s="12">
        <f>Input!HY5</f>
        <v>14</v>
      </c>
      <c r="D5" s="12">
        <f>Input!HZ5</f>
        <v>2</v>
      </c>
      <c r="E5" s="12" t="e">
        <f>Input!IA5</f>
        <v>#N/A</v>
      </c>
      <c r="F5" s="12" t="e">
        <f>Input!IB5</f>
        <v>#N/A</v>
      </c>
      <c r="G5" s="9">
        <f t="shared" si="0"/>
        <v>13.864383277216923</v>
      </c>
      <c r="H5" s="9">
        <f t="shared" si="1"/>
        <v>1.8391895498421872E-2</v>
      </c>
      <c r="I5" s="9">
        <f t="shared" si="2"/>
        <v>2.065463981778719</v>
      </c>
      <c r="J5" s="9">
        <f t="shared" si="3"/>
        <v>4.2855329103244581E-3</v>
      </c>
      <c r="K5" s="9">
        <f>MIN(MAX(MinBouwNT,AbouwNT+BbouwNT*10000*((A5+CbouwNT)^-DbouwNT+(B5+CbouwNT)^-DbouwNT)),45)</f>
        <v>32.072452858366681</v>
      </c>
      <c r="L5" s="9" t="e">
        <f t="shared" si="4"/>
        <v>#N/A</v>
      </c>
      <c r="M5" s="9">
        <f t="shared" si="5"/>
        <v>2.6505483973579209</v>
      </c>
      <c r="N5" s="7" t="e">
        <f t="shared" si="6"/>
        <v>#N/A</v>
      </c>
      <c r="O5" s="32" t="s">
        <v>21</v>
      </c>
      <c r="P5" s="25">
        <v>107.64441239652574</v>
      </c>
      <c r="Q5" s="32" t="s">
        <v>9</v>
      </c>
      <c r="R5" s="64">
        <v>5.3756854421048814</v>
      </c>
      <c r="S5" s="34" t="s">
        <v>26</v>
      </c>
      <c r="T5" s="27">
        <v>161.76985580072133</v>
      </c>
      <c r="U5" s="34" t="s">
        <v>27</v>
      </c>
      <c r="V5" s="65">
        <v>5.9134429014863166</v>
      </c>
    </row>
    <row r="6" spans="1:22" x14ac:dyDescent="0.25">
      <c r="A6" s="11">
        <v>25</v>
      </c>
      <c r="B6" s="11">
        <v>75</v>
      </c>
      <c r="C6" s="12">
        <f>Input!HY6</f>
        <v>8</v>
      </c>
      <c r="D6" s="12">
        <f>Input!HZ6</f>
        <v>2</v>
      </c>
      <c r="E6" s="12" t="e">
        <f>Input!IA6</f>
        <v>#N/A</v>
      </c>
      <c r="F6" s="12" t="e">
        <f>Input!IB6</f>
        <v>#N/A</v>
      </c>
      <c r="G6" s="9">
        <f t="shared" si="0"/>
        <v>7.9256145674459866</v>
      </c>
      <c r="H6" s="9">
        <f t="shared" si="1"/>
        <v>5.5331925762476791E-3</v>
      </c>
      <c r="I6" s="9">
        <f t="shared" si="2"/>
        <v>2.1843572845748183</v>
      </c>
      <c r="J6" s="9">
        <f t="shared" si="3"/>
        <v>3.3987608375800525E-2</v>
      </c>
      <c r="K6" s="9">
        <f>MIN(MAX(MinBouwNT,AbouwNT+BbouwNT*10000*((A6+CbouwNT)^-DbouwNT+(B6+CbouwNT)^-DbouwNT)),45)</f>
        <v>23.551468916378958</v>
      </c>
      <c r="L6" s="9" t="e">
        <f t="shared" si="4"/>
        <v>#N/A</v>
      </c>
      <c r="M6" s="9">
        <f t="shared" si="5"/>
        <v>2.7230505655961967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27.470480859162066</v>
      </c>
      <c r="S6" s="34" t="s">
        <v>113</v>
      </c>
      <c r="T6" s="24">
        <v>3</v>
      </c>
      <c r="U6" s="34" t="s">
        <v>28</v>
      </c>
      <c r="V6" s="57">
        <v>25.16673174609609</v>
      </c>
    </row>
    <row r="7" spans="1:22" x14ac:dyDescent="0.25">
      <c r="A7" s="11">
        <v>10</v>
      </c>
      <c r="B7" s="11">
        <v>105</v>
      </c>
      <c r="C7" s="12">
        <f>Input!HY7</f>
        <v>13</v>
      </c>
      <c r="D7" s="12">
        <f>Input!HZ7</f>
        <v>4</v>
      </c>
      <c r="E7" s="12">
        <f>Input!IA7</f>
        <v>29</v>
      </c>
      <c r="F7" s="12">
        <f>Input!IB7</f>
        <v>4</v>
      </c>
      <c r="G7" s="9">
        <f t="shared" si="0"/>
        <v>13.758293951993309</v>
      </c>
      <c r="H7" s="9">
        <f t="shared" si="1"/>
        <v>0.57500971762963105</v>
      </c>
      <c r="I7" s="9">
        <f t="shared" si="2"/>
        <v>4.0031432404511715</v>
      </c>
      <c r="J7" s="9">
        <f t="shared" si="3"/>
        <v>9.8799605338810423E-6</v>
      </c>
      <c r="K7" s="9">
        <f>MIN(MAX(MinBouwNT,AbouwNT+BbouwNT*10000*((A7+CbouwNT)^-DbouwNT+(B7+CbouwNT)^-DbouwNT)),45)</f>
        <v>29.093444571906524</v>
      </c>
      <c r="L7" s="9">
        <f t="shared" si="4"/>
        <v>8.731888018793493E-3</v>
      </c>
      <c r="M7" s="9">
        <f t="shared" si="5"/>
        <v>4.0148912212314158</v>
      </c>
      <c r="N7" s="7">
        <f t="shared" si="6"/>
        <v>2.2174846976296992E-4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1.7969564223270234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2.5053796276290021</v>
      </c>
    </row>
    <row r="8" spans="1:22" x14ac:dyDescent="0.25">
      <c r="A8" s="11">
        <v>15</v>
      </c>
      <c r="B8" s="11">
        <v>105</v>
      </c>
      <c r="C8" s="12">
        <f>Input!HY8</f>
        <v>10</v>
      </c>
      <c r="D8" s="12">
        <f>Input!HZ8</f>
        <v>4</v>
      </c>
      <c r="E8" s="12">
        <f>Input!IA8</f>
        <v>25</v>
      </c>
      <c r="F8" s="12">
        <f>Input!IB8</f>
        <v>4</v>
      </c>
      <c r="G8" s="9">
        <f t="shared" ref="G8:G13" si="7">MIN(MAX(MinGrasNT,AgrasNT+BgrasNT*10000*((A8+CgrasNT)^-DgrasNT+(B8+CgrasNT)^-DgrasNT)),40)</f>
        <v>10.409191275570407</v>
      </c>
      <c r="H8" s="9">
        <f t="shared" si="1"/>
        <v>0.16743750000293695</v>
      </c>
      <c r="I8" s="9">
        <f t="shared" si="2"/>
        <v>4.0031432404511715</v>
      </c>
      <c r="J8" s="9">
        <f t="shared" si="3"/>
        <v>9.8799605338810423E-6</v>
      </c>
      <c r="K8" s="9">
        <f t="shared" ref="K8:K13" si="8">MIN(MAX(MinBouwNT,AbouwNT+BbouwNT*10000*((A8+CbouwNT)^-DbouwNT+(B8+CbouwNT)^-DbouwNT)),45)</f>
        <v>24.830846191471146</v>
      </c>
      <c r="L8" s="9">
        <f t="shared" si="4"/>
        <v>2.8613010939816268E-2</v>
      </c>
      <c r="M8" s="9">
        <f t="shared" si="5"/>
        <v>4.0148912212314158</v>
      </c>
      <c r="N8" s="7">
        <f t="shared" si="6"/>
        <v>2.2174846976296992E-4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Input!HY9</f>
        <v>7</v>
      </c>
      <c r="D9" s="12">
        <f>Input!HZ9</f>
        <v>4</v>
      </c>
      <c r="E9" s="12">
        <f>Input!IA9</f>
        <v>21</v>
      </c>
      <c r="F9" s="12">
        <f>Input!IB9</f>
        <v>4</v>
      </c>
      <c r="G9" s="9">
        <f t="shared" si="7"/>
        <v>7.5644169795780094</v>
      </c>
      <c r="H9" s="9">
        <f t="shared" si="1"/>
        <v>0.31856652683596309</v>
      </c>
      <c r="I9" s="9">
        <f t="shared" si="2"/>
        <v>4.0031432404511715</v>
      </c>
      <c r="J9" s="9">
        <f t="shared" si="3"/>
        <v>9.8799605338810423E-6</v>
      </c>
      <c r="K9" s="9">
        <f t="shared" si="8"/>
        <v>21.024414532889281</v>
      </c>
      <c r="L9" s="9">
        <f t="shared" si="4"/>
        <v>5.9606941620179846E-4</v>
      </c>
      <c r="M9" s="9">
        <f t="shared" si="5"/>
        <v>4.0148912212314158</v>
      </c>
      <c r="N9" s="7">
        <f t="shared" si="6"/>
        <v>2.2174846976296992E-4</v>
      </c>
      <c r="O9" s="32" t="s">
        <v>11</v>
      </c>
      <c r="P9" s="10">
        <f>AVERAGEIF(wrnGrasNat,"&lt;&gt;#N/A")</f>
        <v>7</v>
      </c>
      <c r="Q9" s="32"/>
      <c r="R9" s="10">
        <f>AVERAGEIF(wrnGrasDroog,"&lt;&gt;#N/A")</f>
        <v>8.3571428571428577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Input!HY10</f>
        <v>3</v>
      </c>
      <c r="D10" s="12">
        <f>Input!HZ10</f>
        <v>5</v>
      </c>
      <c r="E10" s="12">
        <f>Input!IA10</f>
        <v>14</v>
      </c>
      <c r="F10" s="12">
        <f>Input!IB10</f>
        <v>4</v>
      </c>
      <c r="G10" s="9">
        <f t="shared" si="7"/>
        <v>2.7158114915686262</v>
      </c>
      <c r="H10" s="9">
        <f t="shared" si="1"/>
        <v>8.0763108324449009E-2</v>
      </c>
      <c r="I10" s="9">
        <f t="shared" si="2"/>
        <v>4.5668592660522815</v>
      </c>
      <c r="J10" s="9">
        <f t="shared" si="3"/>
        <v>0.18761089540476822</v>
      </c>
      <c r="K10" s="9">
        <f t="shared" si="8"/>
        <v>13.803856490541911</v>
      </c>
      <c r="L10" s="9">
        <f t="shared" si="4"/>
        <v>3.8472276302535538E-2</v>
      </c>
      <c r="M10" s="9">
        <f t="shared" si="5"/>
        <v>4.4558417120129992</v>
      </c>
      <c r="N10" s="7">
        <f t="shared" si="6"/>
        <v>0.20779166641094207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Input!HY11</f>
        <v>0</v>
      </c>
      <c r="D11" s="12">
        <f>Input!HZ11</f>
        <v>5</v>
      </c>
      <c r="E11" s="12">
        <f>Input!IA11</f>
        <v>4</v>
      </c>
      <c r="F11" s="12">
        <f>Input!IB11</f>
        <v>5</v>
      </c>
      <c r="G11" s="9">
        <f t="shared" si="7"/>
        <v>0</v>
      </c>
      <c r="H11" s="9">
        <f t="shared" si="1"/>
        <v>0</v>
      </c>
      <c r="I11" s="9">
        <f t="shared" si="2"/>
        <v>4.5668592660522815</v>
      </c>
      <c r="J11" s="9">
        <f t="shared" si="3"/>
        <v>0.18761089540476822</v>
      </c>
      <c r="K11" s="9">
        <f t="shared" si="8"/>
        <v>4.2438076003200464</v>
      </c>
      <c r="L11" s="9">
        <f t="shared" si="4"/>
        <v>5.9442145973819513E-2</v>
      </c>
      <c r="M11" s="9">
        <f t="shared" si="5"/>
        <v>4.4558417120129992</v>
      </c>
      <c r="N11" s="7">
        <f t="shared" si="6"/>
        <v>0.29610824238494371</v>
      </c>
      <c r="O11" s="32" t="s">
        <v>14</v>
      </c>
      <c r="P11" s="10">
        <f>SUMIF(SQRgrasNat,"&lt;&gt;#N/A")</f>
        <v>2.2871141702577056</v>
      </c>
      <c r="Q11" s="32"/>
      <c r="R11" s="10">
        <f>SUMIF(SQRgraDrg,"&lt;&gt;#N/A")</f>
        <v>1.2236902724875371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Input!HY12</f>
        <v>4</v>
      </c>
      <c r="D12" s="12">
        <f>Input!HZ12</f>
        <v>9</v>
      </c>
      <c r="E12" s="12">
        <f>Input!IA12</f>
        <v>13</v>
      </c>
      <c r="F12" s="12">
        <f>Input!IB12</f>
        <v>9</v>
      </c>
      <c r="G12" s="9">
        <f t="shared" si="7"/>
        <v>3.3599339024552357</v>
      </c>
      <c r="H12" s="9">
        <f t="shared" si="1"/>
        <v>0.40968460922618372</v>
      </c>
      <c r="I12" s="9">
        <f t="shared" si="2"/>
        <v>9.7856942429950369</v>
      </c>
      <c r="J12" s="9">
        <f t="shared" si="3"/>
        <v>0.61731544347554401</v>
      </c>
      <c r="K12" s="9">
        <f t="shared" si="8"/>
        <v>13.349561496700325</v>
      </c>
      <c r="L12" s="9">
        <f t="shared" si="4"/>
        <v>0.12219323997537124</v>
      </c>
      <c r="M12" s="9">
        <f t="shared" si="5"/>
        <v>9.025937381917009</v>
      </c>
      <c r="N12" s="7">
        <f t="shared" si="6"/>
        <v>6.7274778070878572E-4</v>
      </c>
      <c r="O12" s="32" t="s">
        <v>13</v>
      </c>
      <c r="P12" s="10">
        <f>SQRT(P11/P10)</f>
        <v>0.45598187466546058</v>
      </c>
      <c r="Q12" s="32" t="s">
        <v>126</v>
      </c>
      <c r="R12" s="10">
        <f>SQRT(R11/R10)</f>
        <v>0.33353346192869426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Input!HY13</f>
        <v>0</v>
      </c>
      <c r="D13" s="12">
        <f>Input!HZ13</f>
        <v>12</v>
      </c>
      <c r="E13" s="12">
        <f>Input!IA13</f>
        <v>7</v>
      </c>
      <c r="F13" s="12">
        <f>Input!IB13</f>
        <v>11</v>
      </c>
      <c r="G13" s="9">
        <f t="shared" si="7"/>
        <v>0</v>
      </c>
      <c r="H13" s="9">
        <f t="shared" si="1"/>
        <v>0</v>
      </c>
      <c r="I13" s="9">
        <f t="shared" si="2"/>
        <v>12.036031229563596</v>
      </c>
      <c r="J13" s="9">
        <f t="shared" si="3"/>
        <v>1.2982495038645584E-3</v>
      </c>
      <c r="K13" s="9">
        <f t="shared" si="8"/>
        <v>6.6383696864451736</v>
      </c>
      <c r="L13" s="9">
        <f t="shared" si="4"/>
        <v>0.13077648368176209</v>
      </c>
      <c r="M13" s="9">
        <f t="shared" si="5"/>
        <v>11.178788531316364</v>
      </c>
      <c r="N13" s="7">
        <f t="shared" si="6"/>
        <v>3.1965338930262537E-2</v>
      </c>
      <c r="O13" s="32" t="s">
        <v>15</v>
      </c>
      <c r="P13" s="13">
        <f t="array" ref="P13">1-P11/(SUMIF(wrnGrasNat,"&lt;&gt;#N/A")-P9)^2</f>
        <v>0.99972381183791115</v>
      </c>
      <c r="Q13" s="32"/>
      <c r="R13" s="13">
        <f t="array" ref="R13">1-R11/(SUMIF(wrnGrasDroog,"&lt;&gt;#N/A")-R9)^2</f>
        <v>0.99989632616807278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Input!HY14</f>
        <v>0</v>
      </c>
      <c r="D14" s="12">
        <f>Input!HZ14</f>
        <v>17</v>
      </c>
      <c r="E14" s="12">
        <f>Input!IA14</f>
        <v>0</v>
      </c>
      <c r="F14" s="12">
        <f>Input!IB14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16.576657267136838</v>
      </c>
      <c r="J14" s="9">
        <f t="shared" si="3"/>
        <v>0.17921906946805058</v>
      </c>
      <c r="K14" s="9">
        <f t="shared" ref="K14:K16" si="10">MIN(MAX(MinBouwNT,AbouwNT+BbouwNT*10000*((A14+CbouwNT)^-DbouwNT+(B14+CbouwNT)^-DbouwNT)),45)</f>
        <v>0</v>
      </c>
      <c r="L14" s="9">
        <f t="shared" si="4"/>
        <v>0</v>
      </c>
      <c r="M14" s="9">
        <f t="shared" si="5"/>
        <v>15.701413807974102</v>
      </c>
      <c r="N14" s="7">
        <f t="shared" si="6"/>
        <v>8.9153714068526221E-2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Input!HY15</f>
        <v>0</v>
      </c>
      <c r="D15" s="12">
        <f>Input!HZ15</f>
        <v>22</v>
      </c>
      <c r="E15" s="12">
        <f>Input!IA15</f>
        <v>0</v>
      </c>
      <c r="F15" s="12">
        <f>Input!IB15</f>
        <v>21</v>
      </c>
      <c r="G15" s="9">
        <f t="shared" si="9"/>
        <v>0</v>
      </c>
      <c r="H15" s="9">
        <f t="shared" si="1"/>
        <v>0</v>
      </c>
      <c r="I15" s="9">
        <f t="shared" si="2"/>
        <v>22.019607079828003</v>
      </c>
      <c r="J15" s="9">
        <f t="shared" si="3"/>
        <v>3.8443757938166581E-4</v>
      </c>
      <c r="K15" s="9">
        <f t="shared" si="10"/>
        <v>0</v>
      </c>
      <c r="L15" s="9">
        <f t="shared" si="4"/>
        <v>0</v>
      </c>
      <c r="M15" s="9">
        <f t="shared" si="5"/>
        <v>21.189278446304392</v>
      </c>
      <c r="N15" s="7">
        <f t="shared" si="6"/>
        <v>3.5826330235404755E-2</v>
      </c>
      <c r="O15" s="32" t="s">
        <v>16</v>
      </c>
      <c r="P15" s="10">
        <f>P14*P12</f>
        <v>1.0036093394094441</v>
      </c>
      <c r="Q15" s="32"/>
      <c r="R15" s="10">
        <f>R14*R12</f>
        <v>0.73410220009904548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Input!HY16</f>
        <v>0</v>
      </c>
      <c r="D16" s="12">
        <f>Input!HZ16</f>
        <v>27</v>
      </c>
      <c r="E16" s="12">
        <f>Input!IA16</f>
        <v>0</v>
      </c>
      <c r="F16" s="12">
        <f>Input!IB16</f>
        <v>26</v>
      </c>
      <c r="G16" s="9">
        <f t="shared" si="9"/>
        <v>0</v>
      </c>
      <c r="H16" s="9">
        <f t="shared" si="1"/>
        <v>0</v>
      </c>
      <c r="I16" s="9">
        <f t="shared" si="2"/>
        <v>27.058115700656401</v>
      </c>
      <c r="J16" s="9">
        <f t="shared" si="3"/>
        <v>3.3774346627844379E-3</v>
      </c>
      <c r="K16" s="9">
        <f t="shared" si="10"/>
        <v>0</v>
      </c>
      <c r="L16" s="9">
        <f t="shared" si="4"/>
        <v>0</v>
      </c>
      <c r="M16" s="9">
        <f t="shared" si="5"/>
        <v>25.948226952942687</v>
      </c>
      <c r="N16" s="7">
        <f t="shared" si="6"/>
        <v>2.6804484015987926E-3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Input!IC2</f>
        <v>tH1b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Input!IC3</f>
        <v>26</v>
      </c>
      <c r="D3" s="12">
        <f>Input!ID3</f>
        <v>1</v>
      </c>
      <c r="E3" s="12" t="e">
        <f>Input!IE3</f>
        <v>#N/A</v>
      </c>
      <c r="F3" s="12" t="e">
        <f>Input!IF3</f>
        <v>#N/A</v>
      </c>
      <c r="G3" s="9">
        <f t="shared" ref="G3:G7" si="0">MIN(MAX(MinGrasNT,AgrasNT+BgrasNT*10000*((A3+CgrasNT)^-DgrasNT+(B3+CgrasNT)^-DgrasNT)),40)</f>
        <v>24.696008282218497</v>
      </c>
      <c r="H3" s="9">
        <f t="shared" ref="H3:H16" si="1">(G3-C3)^2</f>
        <v>1.7003944000427562</v>
      </c>
      <c r="I3" s="9">
        <f t="shared" ref="I3:I16" si="2">MAX(MIN(MinGras+Agras*(1-(1/(1+(Bgras*(B3-Cgras))^Dgras))),40),0)</f>
        <v>1.0638101442801475</v>
      </c>
      <c r="J3" s="9">
        <f t="shared" ref="J3:J16" si="3">(I3-D3)^2</f>
        <v>4.0717345130532445E-3</v>
      </c>
      <c r="K3" s="9">
        <f>MIN(MAX(MinBouwNT,AbouwNT+BbouwNT*10000*((A3+CbouwNT)^-DbouwNT+(B3+CbouwNT)^-DbouwNT)),45)</f>
        <v>43.140435180788018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2.6505414605685016</v>
      </c>
      <c r="N3" s="7" t="e">
        <f t="shared" ref="N3:N16" si="6">(M3-F3)^2</f>
        <v>#N/A</v>
      </c>
      <c r="O3" s="32" t="s">
        <v>19</v>
      </c>
      <c r="P3" s="25">
        <v>-19.93668375953499</v>
      </c>
      <c r="Q3" s="32" t="s">
        <v>7</v>
      </c>
      <c r="R3" s="26">
        <v>5.947708408970946E-3</v>
      </c>
      <c r="S3" s="34" t="s">
        <v>24</v>
      </c>
      <c r="T3" s="27">
        <v>-34.637742354027267</v>
      </c>
      <c r="U3" s="34" t="s">
        <v>29</v>
      </c>
      <c r="V3" s="56">
        <v>5.9801211276070488E-3</v>
      </c>
    </row>
    <row r="4" spans="1:22" x14ac:dyDescent="0.25">
      <c r="A4" s="11">
        <v>10</v>
      </c>
      <c r="B4" s="11">
        <v>70</v>
      </c>
      <c r="C4" s="12">
        <f>Input!IC4</f>
        <v>21</v>
      </c>
      <c r="D4" s="12">
        <f>Input!ID4</f>
        <v>1</v>
      </c>
      <c r="E4" s="12" t="e">
        <f>Input!IE4</f>
        <v>#N/A</v>
      </c>
      <c r="F4" s="12" t="e">
        <f>Input!IF4</f>
        <v>#N/A</v>
      </c>
      <c r="G4" s="9">
        <f t="shared" si="0"/>
        <v>20.386114547587294</v>
      </c>
      <c r="H4" s="9">
        <f t="shared" si="1"/>
        <v>0.37685534868395298</v>
      </c>
      <c r="I4" s="9">
        <f t="shared" si="2"/>
        <v>1.0638101442801475</v>
      </c>
      <c r="J4" s="9">
        <f t="shared" si="3"/>
        <v>4.0717345130532445E-3</v>
      </c>
      <c r="K4" s="9">
        <f>MIN(MAX(MinBouwNT,AbouwNT+BbouwNT*10000*((A4+CbouwNT)^-DbouwNT+(B4+CbouwNT)^-DbouwNT)),45)</f>
        <v>38.362501703585053</v>
      </c>
      <c r="L4" s="9" t="e">
        <f t="shared" si="4"/>
        <v>#N/A</v>
      </c>
      <c r="M4" s="9">
        <f t="shared" si="5"/>
        <v>2.6505414605685016</v>
      </c>
      <c r="N4" s="7" t="e">
        <f t="shared" si="6"/>
        <v>#N/A</v>
      </c>
      <c r="O4" s="32" t="s">
        <v>20</v>
      </c>
      <c r="P4" s="25">
        <v>5183.8056726748455</v>
      </c>
      <c r="Q4" s="32" t="s">
        <v>8</v>
      </c>
      <c r="R4" s="25">
        <v>1.5090054936633351E-2</v>
      </c>
      <c r="S4" s="34" t="s">
        <v>25</v>
      </c>
      <c r="T4" s="27">
        <v>26648.691192073489</v>
      </c>
      <c r="U4" s="34" t="s">
        <v>30</v>
      </c>
      <c r="V4" s="57">
        <v>6.8472213967705738E-4</v>
      </c>
    </row>
    <row r="5" spans="1:22" x14ac:dyDescent="0.25">
      <c r="A5" s="11">
        <v>15</v>
      </c>
      <c r="B5" s="11">
        <v>70</v>
      </c>
      <c r="C5" s="12">
        <f>Input!IC5</f>
        <v>17</v>
      </c>
      <c r="D5" s="12">
        <f>Input!ID5</f>
        <v>1</v>
      </c>
      <c r="E5" s="12" t="e">
        <f>Input!IE5</f>
        <v>#N/A</v>
      </c>
      <c r="F5" s="12" t="e">
        <f>Input!IF5</f>
        <v>#N/A</v>
      </c>
      <c r="G5" s="9">
        <f t="shared" si="0"/>
        <v>16.746411766342586</v>
      </c>
      <c r="H5" s="9">
        <f t="shared" si="1"/>
        <v>6.4306992249487202E-2</v>
      </c>
      <c r="I5" s="9">
        <f t="shared" si="2"/>
        <v>1.0638101442801475</v>
      </c>
      <c r="J5" s="9">
        <f t="shared" si="3"/>
        <v>4.0717345130532445E-3</v>
      </c>
      <c r="K5" s="9">
        <f>MIN(MAX(MinBouwNT,AbouwNT+BbouwNT*10000*((A5+CbouwNT)^-DbouwNT+(B5+CbouwNT)^-DbouwNT)),45)</f>
        <v>34.107538529719022</v>
      </c>
      <c r="L5" s="9" t="e">
        <f t="shared" si="4"/>
        <v>#N/A</v>
      </c>
      <c r="M5" s="9">
        <f t="shared" si="5"/>
        <v>2.6505414605685016</v>
      </c>
      <c r="N5" s="7" t="e">
        <f t="shared" si="6"/>
        <v>#N/A</v>
      </c>
      <c r="O5" s="32" t="s">
        <v>21</v>
      </c>
      <c r="P5" s="25">
        <v>108.44089737350151</v>
      </c>
      <c r="Q5" s="32" t="s">
        <v>9</v>
      </c>
      <c r="R5" s="64">
        <v>5.0774212658123004</v>
      </c>
      <c r="S5" s="34" t="s">
        <v>26</v>
      </c>
      <c r="T5" s="27">
        <v>162.60220471323802</v>
      </c>
      <c r="U5" s="34" t="s">
        <v>27</v>
      </c>
      <c r="V5" s="65">
        <v>5.9134335416566746</v>
      </c>
    </row>
    <row r="6" spans="1:22" x14ac:dyDescent="0.25">
      <c r="A6" s="11">
        <v>25</v>
      </c>
      <c r="B6" s="11">
        <v>75</v>
      </c>
      <c r="C6" s="12">
        <f>Input!IC6</f>
        <v>10</v>
      </c>
      <c r="D6" s="12">
        <f>Input!ID6</f>
        <v>1</v>
      </c>
      <c r="E6" s="12" t="e">
        <f>Input!IE6</f>
        <v>#N/A</v>
      </c>
      <c r="F6" s="12" t="e">
        <f>Input!IF6</f>
        <v>#N/A</v>
      </c>
      <c r="G6" s="9">
        <f t="shared" si="0"/>
        <v>10.27735136800759</v>
      </c>
      <c r="H6" s="9">
        <f t="shared" si="1"/>
        <v>7.692378133568166E-2</v>
      </c>
      <c r="I6" s="9">
        <f t="shared" si="2"/>
        <v>1.192527168108763</v>
      </c>
      <c r="J6" s="9">
        <f t="shared" si="3"/>
        <v>3.7066710459979897E-2</v>
      </c>
      <c r="K6" s="9">
        <f>MIN(MAX(MinBouwNT,AbouwNT+BbouwNT*10000*((A6+CbouwNT)^-DbouwNT+(B6+CbouwNT)^-DbouwNT)),45)</f>
        <v>25.58991472849452</v>
      </c>
      <c r="L6" s="9" t="e">
        <f t="shared" si="4"/>
        <v>#N/A</v>
      </c>
      <c r="M6" s="9">
        <f t="shared" si="5"/>
        <v>2.7230440337839688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27.019414440592403</v>
      </c>
      <c r="S6" s="34" t="s">
        <v>113</v>
      </c>
      <c r="T6" s="24">
        <v>3</v>
      </c>
      <c r="U6" s="34" t="s">
        <v>28</v>
      </c>
      <c r="V6" s="57">
        <v>25.166750404993905</v>
      </c>
    </row>
    <row r="7" spans="1:22" x14ac:dyDescent="0.25">
      <c r="A7" s="11">
        <v>10</v>
      </c>
      <c r="B7" s="11">
        <v>105</v>
      </c>
      <c r="C7" s="12">
        <f>Input!IC7</f>
        <v>15</v>
      </c>
      <c r="D7" s="12">
        <f>Input!ID7</f>
        <v>3</v>
      </c>
      <c r="E7" s="12">
        <f>Input!IE7</f>
        <v>31</v>
      </c>
      <c r="F7" s="12">
        <f>Input!IF7</f>
        <v>4</v>
      </c>
      <c r="G7" s="9">
        <f t="shared" si="0"/>
        <v>16.593617014891525</v>
      </c>
      <c r="H7" s="9">
        <f t="shared" si="1"/>
        <v>2.5396151901517734</v>
      </c>
      <c r="I7" s="9">
        <f t="shared" si="2"/>
        <v>3.0176023605497173</v>
      </c>
      <c r="J7" s="9">
        <f t="shared" si="3"/>
        <v>3.0984309692224429E-4</v>
      </c>
      <c r="K7" s="9">
        <f>MIN(MAX(MinBouwNT,AbouwNT+BbouwNT*10000*((A7+CbouwNT)^-DbouwNT+(B7+CbouwNT)^-DbouwNT)),45)</f>
        <v>31.093113333749756</v>
      </c>
      <c r="L7" s="9">
        <f t="shared" si="4"/>
        <v>8.6700929219933765E-3</v>
      </c>
      <c r="M7" s="9">
        <f t="shared" si="5"/>
        <v>4.0148886615852524</v>
      </c>
      <c r="N7" s="7">
        <f t="shared" si="6"/>
        <v>2.2167224380016966E-4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0.75196807122286391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2.5053715923308317</v>
      </c>
    </row>
    <row r="8" spans="1:22" x14ac:dyDescent="0.25">
      <c r="A8" s="11">
        <v>15</v>
      </c>
      <c r="B8" s="11">
        <v>105</v>
      </c>
      <c r="C8" s="12">
        <f>Input!IC8</f>
        <v>12</v>
      </c>
      <c r="D8" s="12">
        <f>Input!ID8</f>
        <v>3</v>
      </c>
      <c r="E8" s="12">
        <f>Input!IE8</f>
        <v>27</v>
      </c>
      <c r="F8" s="12">
        <f>Input!IF8</f>
        <v>4</v>
      </c>
      <c r="G8" s="9">
        <f t="shared" ref="G8:G13" si="7">MIN(MAX(MinGrasNT,AgrasNT+BgrasNT*10000*((A8+CgrasNT)^-DgrasNT+(B8+CgrasNT)^-DgrasNT)),40)</f>
        <v>12.953914233646817</v>
      </c>
      <c r="H8" s="9">
        <f t="shared" si="1"/>
        <v>0.90995236515399358</v>
      </c>
      <c r="I8" s="9">
        <f t="shared" si="2"/>
        <v>3.0176023605497173</v>
      </c>
      <c r="J8" s="9">
        <f t="shared" si="3"/>
        <v>3.0984309692224429E-4</v>
      </c>
      <c r="K8" s="9">
        <f t="shared" ref="K8:K13" si="8">MIN(MAX(MinBouwNT,AbouwNT+BbouwNT*10000*((A8+CbouwNT)^-DbouwNT+(B8+CbouwNT)^-DbouwNT)),45)</f>
        <v>26.838150159883732</v>
      </c>
      <c r="L8" s="9">
        <f t="shared" si="4"/>
        <v>2.6195370745661591E-2</v>
      </c>
      <c r="M8" s="9">
        <f t="shared" si="5"/>
        <v>4.0148886615852524</v>
      </c>
      <c r="N8" s="7">
        <f t="shared" si="6"/>
        <v>2.2167224380016966E-4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Input!IC9</f>
        <v>9</v>
      </c>
      <c r="D9" s="12">
        <f>Input!ID9</f>
        <v>3</v>
      </c>
      <c r="E9" s="12">
        <f>Input!IE9</f>
        <v>23</v>
      </c>
      <c r="F9" s="12">
        <f>Input!IF9</f>
        <v>4</v>
      </c>
      <c r="G9" s="9">
        <f t="shared" si="7"/>
        <v>9.8590373685278294</v>
      </c>
      <c r="H9" s="9">
        <f t="shared" si="1"/>
        <v>0.73794520052721779</v>
      </c>
      <c r="I9" s="9">
        <f t="shared" si="2"/>
        <v>3.0176023605497173</v>
      </c>
      <c r="J9" s="9">
        <f t="shared" si="3"/>
        <v>3.0984309692224429E-4</v>
      </c>
      <c r="K9" s="9">
        <f t="shared" si="8"/>
        <v>23.03651893703497</v>
      </c>
      <c r="L9" s="9">
        <f t="shared" si="4"/>
        <v>1.3336327621640792E-3</v>
      </c>
      <c r="M9" s="9">
        <f t="shared" si="5"/>
        <v>4.0148886615852524</v>
      </c>
      <c r="N9" s="7">
        <f t="shared" si="6"/>
        <v>2.2167224380016966E-4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7.0714285714285712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Input!IC10</f>
        <v>5</v>
      </c>
      <c r="D10" s="12">
        <f>Input!ID10</f>
        <v>4</v>
      </c>
      <c r="E10" s="12">
        <f>Input!IE10</f>
        <v>16</v>
      </c>
      <c r="F10" s="12">
        <f>Input!IF10</f>
        <v>4</v>
      </c>
      <c r="G10" s="9">
        <f t="shared" si="7"/>
        <v>4.5735343088967113</v>
      </c>
      <c r="H10" s="9">
        <f t="shared" si="1"/>
        <v>0.18187298568820565</v>
      </c>
      <c r="I10" s="9">
        <f t="shared" si="2"/>
        <v>3.5586175354434806</v>
      </c>
      <c r="J10" s="9">
        <f t="shared" si="3"/>
        <v>0.19481848001798713</v>
      </c>
      <c r="K10" s="9">
        <f t="shared" si="8"/>
        <v>15.815729810612495</v>
      </c>
      <c r="L10" s="9">
        <f t="shared" si="4"/>
        <v>3.3955502696906774E-2</v>
      </c>
      <c r="M10" s="9">
        <f t="shared" si="5"/>
        <v>4.4558398635075145</v>
      </c>
      <c r="N10" s="7">
        <f t="shared" si="6"/>
        <v>0.20778998116254943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Input!IC11</f>
        <v>0</v>
      </c>
      <c r="D11" s="12">
        <f>Input!ID11</f>
        <v>4</v>
      </c>
      <c r="E11" s="12">
        <f>Input!IE11</f>
        <v>6</v>
      </c>
      <c r="F11" s="12">
        <f>Input!IF11</f>
        <v>5</v>
      </c>
      <c r="G11" s="9">
        <f t="shared" si="7"/>
        <v>0</v>
      </c>
      <c r="H11" s="9">
        <f t="shared" si="1"/>
        <v>0</v>
      </c>
      <c r="I11" s="9">
        <f t="shared" si="2"/>
        <v>3.5586175354434806</v>
      </c>
      <c r="J11" s="9">
        <f t="shared" si="3"/>
        <v>0.19481848001798713</v>
      </c>
      <c r="K11" s="9">
        <f t="shared" si="8"/>
        <v>6.2486158685003375</v>
      </c>
      <c r="L11" s="9">
        <f t="shared" si="4"/>
        <v>6.1809850070177086E-2</v>
      </c>
      <c r="M11" s="9">
        <f t="shared" si="5"/>
        <v>4.4558398635075145</v>
      </c>
      <c r="N11" s="7">
        <f t="shared" si="6"/>
        <v>0.29611025414752046</v>
      </c>
      <c r="O11" s="32" t="s">
        <v>14</v>
      </c>
      <c r="P11" s="10">
        <f>SUMIF(SQRgrasNat,"&lt;&gt;#N/A")</f>
        <v>8.5306927466127949</v>
      </c>
      <c r="Q11" s="32"/>
      <c r="R11" s="10">
        <f>SUMIF(SQRgraDrg,"&lt;&gt;#N/A")</f>
        <v>0.9630600726625812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Input!IC12</f>
        <v>5</v>
      </c>
      <c r="D12" s="12">
        <f>Input!ID12</f>
        <v>8</v>
      </c>
      <c r="E12" s="12">
        <f>Input!IE12</f>
        <v>15</v>
      </c>
      <c r="F12" s="12">
        <f>Input!IF12</f>
        <v>9</v>
      </c>
      <c r="G12" s="9">
        <f t="shared" si="7"/>
        <v>5.2601424726993962</v>
      </c>
      <c r="H12" s="9">
        <f t="shared" si="1"/>
        <v>6.7674106102156073E-2</v>
      </c>
      <c r="I12" s="9">
        <f t="shared" si="2"/>
        <v>8.3950143787493463</v>
      </c>
      <c r="J12" s="9">
        <f t="shared" si="3"/>
        <v>0.15603635941873201</v>
      </c>
      <c r="K12" s="9">
        <f t="shared" si="8"/>
        <v>15.34071480357153</v>
      </c>
      <c r="L12" s="9">
        <f t="shared" si="4"/>
        <v>0.11608657737278594</v>
      </c>
      <c r="M12" s="9">
        <f t="shared" si="5"/>
        <v>9.0259360047682513</v>
      </c>
      <c r="N12" s="7">
        <f t="shared" si="6"/>
        <v>6.7267634333875465E-4</v>
      </c>
      <c r="O12" s="32" t="s">
        <v>13</v>
      </c>
      <c r="P12" s="10">
        <f>SQRT(P11/P10)</f>
        <v>0.88063472701191214</v>
      </c>
      <c r="Q12" s="32" t="s">
        <v>126</v>
      </c>
      <c r="R12" s="10">
        <f>SQRT(R11/R10)</f>
        <v>0.29589003987393403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Input!IC13</f>
        <v>2</v>
      </c>
      <c r="D13" s="12">
        <f>Input!ID13</f>
        <v>10</v>
      </c>
      <c r="E13" s="12">
        <f>Input!IE13</f>
        <v>9</v>
      </c>
      <c r="F13" s="12">
        <f>Input!IF13</f>
        <v>11</v>
      </c>
      <c r="G13" s="9">
        <f t="shared" si="7"/>
        <v>0.63063796727177746</v>
      </c>
      <c r="H13" s="9">
        <f t="shared" si="1"/>
        <v>1.8751523766775697</v>
      </c>
      <c r="I13" s="9">
        <f t="shared" si="2"/>
        <v>10.45064150172024</v>
      </c>
      <c r="J13" s="9">
        <f t="shared" si="3"/>
        <v>0.20307776307267275</v>
      </c>
      <c r="K13" s="9">
        <f t="shared" si="8"/>
        <v>8.6242043429704083</v>
      </c>
      <c r="L13" s="9">
        <f t="shared" si="4"/>
        <v>0.14122237584230254</v>
      </c>
      <c r="M13" s="9">
        <f t="shared" si="5"/>
        <v>11.178785401689975</v>
      </c>
      <c r="N13" s="7">
        <f t="shared" si="6"/>
        <v>3.1964219857445728E-2</v>
      </c>
      <c r="O13" s="32" t="s">
        <v>15</v>
      </c>
      <c r="P13" s="13">
        <f t="array" ref="P13">1-P11/(SUMIF(wrnGrasNat,"&lt;&gt;#N/A")-P9)^2</f>
        <v>0.99933528725563048</v>
      </c>
      <c r="Q13" s="32"/>
      <c r="R13" s="13">
        <f t="array" ref="R13">1-R11/(SUMIF(wrnGrasDroog,"&lt;&gt;#N/A")-R9)^2</f>
        <v>0.99988604002233694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Input!IC14</f>
        <v>0</v>
      </c>
      <c r="D14" s="12">
        <f>Input!ID14</f>
        <v>15</v>
      </c>
      <c r="E14" s="12">
        <f>Input!IE14</f>
        <v>2</v>
      </c>
      <c r="F14" s="12">
        <f>Input!IF14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14.637489510233815</v>
      </c>
      <c r="J14" s="9">
        <f t="shared" si="3"/>
        <v>0.13141385519051951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15.70140651921025</v>
      </c>
      <c r="N14" s="7">
        <f t="shared" si="6"/>
        <v>8.9158066770138614E-2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Input!IC15</f>
        <v>0</v>
      </c>
      <c r="D15" s="12">
        <f>Input!ID15</f>
        <v>20</v>
      </c>
      <c r="E15" s="12">
        <f>Input!IE15</f>
        <v>0</v>
      </c>
      <c r="F15" s="12">
        <f>Input!IF15</f>
        <v>21</v>
      </c>
      <c r="G15" s="9">
        <f t="shared" si="9"/>
        <v>0</v>
      </c>
      <c r="H15" s="9">
        <f t="shared" si="1"/>
        <v>0</v>
      </c>
      <c r="I15" s="9">
        <f t="shared" si="2"/>
        <v>19.854902040074744</v>
      </c>
      <c r="J15" s="9">
        <f t="shared" si="3"/>
        <v>2.1053417974471061E-2</v>
      </c>
      <c r="K15" s="9">
        <f t="shared" si="10"/>
        <v>0</v>
      </c>
      <c r="L15" s="9">
        <f t="shared" si="4"/>
        <v>0</v>
      </c>
      <c r="M15" s="9">
        <f t="shared" si="5"/>
        <v>21.189270012814251</v>
      </c>
      <c r="N15" s="7">
        <f t="shared" si="6"/>
        <v>3.5823137750706925E-2</v>
      </c>
      <c r="O15" s="32" t="s">
        <v>16</v>
      </c>
      <c r="P15" s="10">
        <f>P14*P12</f>
        <v>1.9382639656145697</v>
      </c>
      <c r="Q15" s="32"/>
      <c r="R15" s="10">
        <f>R14*R12</f>
        <v>0.65124958678145195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Input!IC16</f>
        <v>0</v>
      </c>
      <c r="D16" s="12">
        <f>Input!ID16</f>
        <v>25</v>
      </c>
      <c r="E16" s="12">
        <f>Input!IE16</f>
        <v>0</v>
      </c>
      <c r="F16" s="12">
        <f>Input!IF16</f>
        <v>26</v>
      </c>
      <c r="G16" s="9">
        <f t="shared" si="9"/>
        <v>0</v>
      </c>
      <c r="H16" s="9">
        <f t="shared" si="1"/>
        <v>0</v>
      </c>
      <c r="I16" s="9">
        <f t="shared" si="2"/>
        <v>25.107843746598054</v>
      </c>
      <c r="J16" s="9">
        <f t="shared" si="3"/>
        <v>1.1630273680305179E-2</v>
      </c>
      <c r="K16" s="9">
        <f t="shared" si="10"/>
        <v>0</v>
      </c>
      <c r="L16" s="9">
        <f t="shared" si="4"/>
        <v>0</v>
      </c>
      <c r="M16" s="9">
        <f t="shared" si="5"/>
        <v>25.948227600390911</v>
      </c>
      <c r="N16" s="7">
        <f t="shared" si="6"/>
        <v>2.6803813612831613E-3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Input!IG2</f>
        <v>tH2a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Input!IG3</f>
        <v>22</v>
      </c>
      <c r="D3" s="12">
        <f>Input!IH3</f>
        <v>2</v>
      </c>
      <c r="E3" s="12" t="e">
        <f>Input!II3</f>
        <v>#N/A</v>
      </c>
      <c r="F3" s="12" t="e">
        <f>Input!IJ3</f>
        <v>#N/A</v>
      </c>
      <c r="G3" s="9">
        <f t="shared" ref="G3:G7" si="0">MIN(MAX(MinGrasNT,AgrasNT+BgrasNT*10000*((A3+CgrasNT)^-DgrasNT+(B3+CgrasNT)^-DgrasNT)),40)</f>
        <v>21.182013279459113</v>
      </c>
      <c r="H3" s="9">
        <f t="shared" ref="H3:H16" si="1">(G3-C3)^2</f>
        <v>0.66910227498123487</v>
      </c>
      <c r="I3" s="9">
        <f t="shared" ref="I3:I16" si="2">MAX(MIN(MinGras+Agras*(1-(1/(1+(Bgras*(B3-Cgras))^Dgras))),40),0)</f>
        <v>2.113679661345421</v>
      </c>
      <c r="J3" s="9">
        <f t="shared" ref="J3:J16" si="3">(I3-D3)^2</f>
        <v>1.2923065403609596E-2</v>
      </c>
      <c r="K3" s="9">
        <f>MIN(MAX(MinBouwNT,AbouwNT+BbouwNT*10000*((A3+CbouwNT)^-DbouwNT+(B3+CbouwNT)^-DbouwNT)),45)</f>
        <v>41.134598027528057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3.1350079329853062</v>
      </c>
      <c r="N3" s="7" t="e">
        <f t="shared" ref="N3:N16" si="6">(M3-F3)^2</f>
        <v>#N/A</v>
      </c>
      <c r="O3" s="32" t="s">
        <v>19</v>
      </c>
      <c r="P3" s="25">
        <v>-19.643316116700966</v>
      </c>
      <c r="Q3" s="32" t="s">
        <v>7</v>
      </c>
      <c r="R3" s="26">
        <v>5.9851348772365113E-3</v>
      </c>
      <c r="S3" s="34" t="s">
        <v>24</v>
      </c>
      <c r="T3" s="27">
        <v>-36.376430340645925</v>
      </c>
      <c r="U3" s="34" t="s">
        <v>29</v>
      </c>
      <c r="V3" s="56">
        <v>6.1185864249213998E-3</v>
      </c>
    </row>
    <row r="4" spans="1:22" x14ac:dyDescent="0.25">
      <c r="A4" s="11">
        <v>10</v>
      </c>
      <c r="B4" s="11">
        <v>70</v>
      </c>
      <c r="C4" s="12">
        <f>Input!IG4</f>
        <v>17</v>
      </c>
      <c r="D4" s="12">
        <f>Input!IH4</f>
        <v>2</v>
      </c>
      <c r="E4" s="12" t="e">
        <f>Input!II4</f>
        <v>#N/A</v>
      </c>
      <c r="F4" s="12" t="e">
        <f>Input!IJ4</f>
        <v>#N/A</v>
      </c>
      <c r="G4" s="9">
        <f t="shared" si="0"/>
        <v>17.214476525594542</v>
      </c>
      <c r="H4" s="9">
        <f t="shared" si="1"/>
        <v>4.6000180031106036E-2</v>
      </c>
      <c r="I4" s="9">
        <f t="shared" si="2"/>
        <v>2.113679661345421</v>
      </c>
      <c r="J4" s="9">
        <f t="shared" si="3"/>
        <v>1.2923065403609596E-2</v>
      </c>
      <c r="K4" s="9">
        <f>MIN(MAX(MinBouwNT,AbouwNT+BbouwNT*10000*((A4+CbouwNT)^-DbouwNT+(B4+CbouwNT)^-DbouwNT)),45)</f>
        <v>36.34244427446211</v>
      </c>
      <c r="L4" s="9" t="e">
        <f t="shared" si="4"/>
        <v>#N/A</v>
      </c>
      <c r="M4" s="9">
        <f t="shared" si="5"/>
        <v>3.1350079329853062</v>
      </c>
      <c r="N4" s="7" t="e">
        <f t="shared" si="6"/>
        <v>#N/A</v>
      </c>
      <c r="O4" s="32" t="s">
        <v>20</v>
      </c>
      <c r="P4" s="25">
        <v>4668.2933190262338</v>
      </c>
      <c r="Q4" s="32" t="s">
        <v>8</v>
      </c>
      <c r="R4" s="25">
        <v>1.5090078880239969E-2</v>
      </c>
      <c r="S4" s="34" t="s">
        <v>25</v>
      </c>
      <c r="T4" s="27">
        <v>26157.047779799239</v>
      </c>
      <c r="U4" s="34" t="s">
        <v>30</v>
      </c>
      <c r="V4" s="57">
        <v>6.8472446562540786E-4</v>
      </c>
    </row>
    <row r="5" spans="1:22" x14ac:dyDescent="0.25">
      <c r="A5" s="11">
        <v>15</v>
      </c>
      <c r="B5" s="11">
        <v>70</v>
      </c>
      <c r="C5" s="12">
        <f>Input!IG5</f>
        <v>14</v>
      </c>
      <c r="D5" s="12">
        <f>Input!IH5</f>
        <v>2</v>
      </c>
      <c r="E5" s="12" t="e">
        <f>Input!II5</f>
        <v>#N/A</v>
      </c>
      <c r="F5" s="12" t="e">
        <f>Input!IJ5</f>
        <v>#N/A</v>
      </c>
      <c r="G5" s="9">
        <f t="shared" si="0"/>
        <v>13.86694955502697</v>
      </c>
      <c r="H5" s="9">
        <f t="shared" si="1"/>
        <v>1.7702420907521249E-2</v>
      </c>
      <c r="I5" s="9">
        <f t="shared" si="2"/>
        <v>2.113679661345421</v>
      </c>
      <c r="J5" s="9">
        <f t="shared" si="3"/>
        <v>1.2923065403609596E-2</v>
      </c>
      <c r="K5" s="9">
        <f>MIN(MAX(MinBouwNT,AbouwNT+BbouwNT*10000*((A5+CbouwNT)^-DbouwNT+(B5+CbouwNT)^-DbouwNT)),45)</f>
        <v>32.077456599208276</v>
      </c>
      <c r="L5" s="9" t="e">
        <f t="shared" si="4"/>
        <v>#N/A</v>
      </c>
      <c r="M5" s="9">
        <f t="shared" si="5"/>
        <v>3.1350079329853062</v>
      </c>
      <c r="N5" s="7" t="e">
        <f t="shared" si="6"/>
        <v>#N/A</v>
      </c>
      <c r="O5" s="32" t="s">
        <v>21</v>
      </c>
      <c r="P5" s="25">
        <v>107.80609723663378</v>
      </c>
      <c r="Q5" s="32" t="s">
        <v>9</v>
      </c>
      <c r="R5" s="64">
        <v>5.4741787975204774</v>
      </c>
      <c r="S5" s="34" t="s">
        <v>26</v>
      </c>
      <c r="T5" s="27">
        <v>161.68674699274055</v>
      </c>
      <c r="U5" s="34" t="s">
        <v>27</v>
      </c>
      <c r="V5" s="65">
        <v>7.1132783153790822</v>
      </c>
    </row>
    <row r="6" spans="1:22" x14ac:dyDescent="0.25">
      <c r="A6" s="11">
        <v>25</v>
      </c>
      <c r="B6" s="11">
        <v>75</v>
      </c>
      <c r="C6" s="12">
        <f>Input!IG6</f>
        <v>8</v>
      </c>
      <c r="D6" s="12">
        <f>Input!IH6</f>
        <v>2</v>
      </c>
      <c r="E6" s="12" t="e">
        <f>Input!II6</f>
        <v>#N/A</v>
      </c>
      <c r="F6" s="12" t="e">
        <f>Input!IJ6</f>
        <v>#N/A</v>
      </c>
      <c r="G6" s="9">
        <f t="shared" si="0"/>
        <v>7.9281685207830961</v>
      </c>
      <c r="H6" s="9">
        <f t="shared" si="1"/>
        <v>5.1597614064884988E-3</v>
      </c>
      <c r="I6" s="9">
        <f t="shared" si="2"/>
        <v>2.223506735156163</v>
      </c>
      <c r="J6" s="9">
        <f t="shared" si="3"/>
        <v>4.9955260660167207E-2</v>
      </c>
      <c r="K6" s="9">
        <f>MIN(MAX(MinBouwNT,AbouwNT+BbouwNT*10000*((A6+CbouwNT)^-DbouwNT+(B6+CbouwNT)^-DbouwNT)),45)</f>
        <v>23.552891494179377</v>
      </c>
      <c r="L6" s="9" t="e">
        <f t="shared" si="4"/>
        <v>#N/A</v>
      </c>
      <c r="M6" s="9">
        <f t="shared" si="5"/>
        <v>3.1712514937722167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28.626187864088809</v>
      </c>
      <c r="S6" s="34" t="s">
        <v>113</v>
      </c>
      <c r="T6" s="24">
        <v>3</v>
      </c>
      <c r="U6" s="34" t="s">
        <v>28</v>
      </c>
      <c r="V6" s="57">
        <v>23.970492318203796</v>
      </c>
    </row>
    <row r="7" spans="1:22" x14ac:dyDescent="0.25">
      <c r="A7" s="11">
        <v>10</v>
      </c>
      <c r="B7" s="11">
        <v>105</v>
      </c>
      <c r="C7" s="12">
        <f>Input!IG7</f>
        <v>13</v>
      </c>
      <c r="D7" s="12">
        <f>Input!IH7</f>
        <v>4</v>
      </c>
      <c r="E7" s="12">
        <f>Input!II7</f>
        <v>29</v>
      </c>
      <c r="F7" s="12">
        <f>Input!IJ7</f>
        <v>4</v>
      </c>
      <c r="G7" s="9">
        <f t="shared" si="0"/>
        <v>13.753906771546845</v>
      </c>
      <c r="H7" s="9">
        <f t="shared" si="1"/>
        <v>0.56837542018418652</v>
      </c>
      <c r="I7" s="9">
        <f t="shared" si="2"/>
        <v>3.9570072374398051</v>
      </c>
      <c r="J7" s="9">
        <f t="shared" si="3"/>
        <v>1.8483776325572971E-3</v>
      </c>
      <c r="K7" s="9">
        <f>MIN(MAX(MinBouwNT,AbouwNT+BbouwNT*10000*((A7+CbouwNT)^-DbouwNT+(B7+CbouwNT)^-DbouwNT)),45)</f>
        <v>29.100862693993079</v>
      </c>
      <c r="L7" s="9">
        <f t="shared" si="4"/>
        <v>1.0173283039541542E-2</v>
      </c>
      <c r="M7" s="9">
        <f t="shared" si="5"/>
        <v>4.0650013605342581</v>
      </c>
      <c r="N7" s="7">
        <f t="shared" si="6"/>
        <v>4.2251768713046055E-3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1.8714306696068497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3.0775785536145164</v>
      </c>
    </row>
    <row r="8" spans="1:22" x14ac:dyDescent="0.25">
      <c r="A8" s="11">
        <v>15</v>
      </c>
      <c r="B8" s="11">
        <v>105</v>
      </c>
      <c r="C8" s="12">
        <f>Input!IG8</f>
        <v>10</v>
      </c>
      <c r="D8" s="12">
        <f>Input!IH8</f>
        <v>4</v>
      </c>
      <c r="E8" s="12">
        <f>Input!II8</f>
        <v>25</v>
      </c>
      <c r="F8" s="12">
        <f>Input!IJ8</f>
        <v>4</v>
      </c>
      <c r="G8" s="9">
        <f t="shared" ref="G8:G13" si="7">MIN(MAX(MinGrasNT,AgrasNT+BgrasNT*10000*((A8+CgrasNT)^-DgrasNT+(B8+CgrasNT)^-DgrasNT)),40)</f>
        <v>10.40637980097927</v>
      </c>
      <c r="H8" s="9">
        <f t="shared" si="1"/>
        <v>0.16514454264395098</v>
      </c>
      <c r="I8" s="9">
        <f t="shared" si="2"/>
        <v>3.9570072374398051</v>
      </c>
      <c r="J8" s="9">
        <f t="shared" si="3"/>
        <v>1.8483776325572971E-3</v>
      </c>
      <c r="K8" s="9">
        <f t="shared" ref="K8:K13" si="8">MIN(MAX(MinBouwNT,AbouwNT+BbouwNT*10000*((A8+CbouwNT)^-DbouwNT+(B8+CbouwNT)^-DbouwNT)),45)</f>
        <v>24.835875018739252</v>
      </c>
      <c r="L8" s="9">
        <f t="shared" si="4"/>
        <v>2.6937009473841002E-2</v>
      </c>
      <c r="M8" s="9">
        <f t="shared" si="5"/>
        <v>4.0650013605342581</v>
      </c>
      <c r="N8" s="7">
        <f t="shared" si="6"/>
        <v>4.2251768713046055E-3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Input!IG9</f>
        <v>7</v>
      </c>
      <c r="D9" s="12">
        <f>Input!IH9</f>
        <v>4</v>
      </c>
      <c r="E9" s="12">
        <f>Input!II9</f>
        <v>21</v>
      </c>
      <c r="F9" s="12">
        <f>Input!IJ9</f>
        <v>4</v>
      </c>
      <c r="G9" s="9">
        <f t="shared" si="7"/>
        <v>7.5623318578808743</v>
      </c>
      <c r="H9" s="9">
        <f t="shared" si="1"/>
        <v>0.31621711838775574</v>
      </c>
      <c r="I9" s="9">
        <f t="shared" si="2"/>
        <v>3.9570072374398051</v>
      </c>
      <c r="J9" s="9">
        <f t="shared" si="3"/>
        <v>1.8483776325572971E-3</v>
      </c>
      <c r="K9" s="9">
        <f t="shared" si="8"/>
        <v>21.027512683717902</v>
      </c>
      <c r="L9" s="9">
        <f t="shared" si="4"/>
        <v>7.5694776536128835E-4</v>
      </c>
      <c r="M9" s="9">
        <f t="shared" si="5"/>
        <v>4.0650013605342581</v>
      </c>
      <c r="N9" s="7">
        <f t="shared" si="6"/>
        <v>4.2251768713046055E-3</v>
      </c>
      <c r="O9" s="32" t="s">
        <v>11</v>
      </c>
      <c r="P9" s="10">
        <f>AVERAGEIF(wrnGrasNat,"&lt;&gt;#N/A")</f>
        <v>7</v>
      </c>
      <c r="Q9" s="32"/>
      <c r="R9" s="10">
        <f>AVERAGEIF(wrnGrasDroog,"&lt;&gt;#N/A")</f>
        <v>8.5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Input!IG10</f>
        <v>3</v>
      </c>
      <c r="D10" s="12">
        <f>Input!IH10</f>
        <v>5</v>
      </c>
      <c r="E10" s="12">
        <f>Input!II10</f>
        <v>14</v>
      </c>
      <c r="F10" s="12">
        <f>Input!IJ10</f>
        <v>4</v>
      </c>
      <c r="G10" s="9">
        <f t="shared" si="7"/>
        <v>2.7129769272074817</v>
      </c>
      <c r="H10" s="9">
        <f t="shared" si="1"/>
        <v>8.2382244315259243E-2</v>
      </c>
      <c r="I10" s="9">
        <f t="shared" si="2"/>
        <v>4.5062830717893814</v>
      </c>
      <c r="J10" s="9">
        <f t="shared" si="3"/>
        <v>0.24375640520172914</v>
      </c>
      <c r="K10" s="9">
        <f t="shared" si="8"/>
        <v>13.804228763011984</v>
      </c>
      <c r="L10" s="9">
        <f t="shared" si="4"/>
        <v>3.8326377231817754E-2</v>
      </c>
      <c r="M10" s="9">
        <f t="shared" si="5"/>
        <v>4.430446286600068</v>
      </c>
      <c r="N10" s="7">
        <f t="shared" si="6"/>
        <v>0.18528400564778788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Input!IG11</f>
        <v>0</v>
      </c>
      <c r="D11" s="12">
        <f>Input!IH11</f>
        <v>5</v>
      </c>
      <c r="E11" s="12">
        <f>Input!II11</f>
        <v>4</v>
      </c>
      <c r="F11" s="12">
        <f>Input!IJ11</f>
        <v>5</v>
      </c>
      <c r="G11" s="9">
        <f t="shared" si="7"/>
        <v>0</v>
      </c>
      <c r="H11" s="9">
        <f t="shared" si="1"/>
        <v>0</v>
      </c>
      <c r="I11" s="9">
        <f t="shared" si="2"/>
        <v>4.5062830717893814</v>
      </c>
      <c r="J11" s="9">
        <f t="shared" si="3"/>
        <v>0.24375640520172914</v>
      </c>
      <c r="K11" s="9">
        <f t="shared" si="8"/>
        <v>4.2412505226398309</v>
      </c>
      <c r="L11" s="9">
        <f t="shared" si="4"/>
        <v>5.8201814673991575E-2</v>
      </c>
      <c r="M11" s="9">
        <f t="shared" si="5"/>
        <v>4.430446286600068</v>
      </c>
      <c r="N11" s="7">
        <f t="shared" si="6"/>
        <v>0.3243914324476519</v>
      </c>
      <c r="O11" s="32" t="s">
        <v>14</v>
      </c>
      <c r="P11" s="10">
        <f>SUMIF(SQRgrasNat,"&lt;&gt;#N/A")</f>
        <v>2.2870094001744703</v>
      </c>
      <c r="Q11" s="32"/>
      <c r="R11" s="10">
        <f>SUMIF(SQRgraDrg,"&lt;&gt;#N/A")</f>
        <v>1.277542006245598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Input!IG12</f>
        <v>4</v>
      </c>
      <c r="D12" s="12">
        <f>Input!IH12</f>
        <v>9</v>
      </c>
      <c r="E12" s="12">
        <f>Input!II12</f>
        <v>13</v>
      </c>
      <c r="F12" s="12">
        <f>Input!IJ12</f>
        <v>9</v>
      </c>
      <c r="G12" s="9">
        <f t="shared" si="7"/>
        <v>3.3543023638598584</v>
      </c>
      <c r="H12" s="9">
        <f t="shared" si="1"/>
        <v>0.41692543731696674</v>
      </c>
      <c r="I12" s="9">
        <f t="shared" si="2"/>
        <v>9.7481399417737418</v>
      </c>
      <c r="J12" s="9">
        <f t="shared" si="3"/>
        <v>0.55971337247721775</v>
      </c>
      <c r="K12" s="9">
        <f t="shared" si="8"/>
        <v>13.351832695510289</v>
      </c>
      <c r="L12" s="9">
        <f t="shared" si="4"/>
        <v>0.12378624563003593</v>
      </c>
      <c r="M12" s="9">
        <f t="shared" si="5"/>
        <v>9.0592945293588798</v>
      </c>
      <c r="N12" s="7">
        <f t="shared" si="6"/>
        <v>3.5158412118910585E-3</v>
      </c>
      <c r="O12" s="32" t="s">
        <v>13</v>
      </c>
      <c r="P12" s="10">
        <f>SQRT(P11/P10)</f>
        <v>0.45597143054187772</v>
      </c>
      <c r="Q12" s="32" t="s">
        <v>126</v>
      </c>
      <c r="R12" s="10">
        <f>SQRT(R11/R10)</f>
        <v>0.34079346001055161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Input!IG13</f>
        <v>0</v>
      </c>
      <c r="D13" s="12">
        <f>Input!IH13</f>
        <v>12</v>
      </c>
      <c r="E13" s="12">
        <f>Input!II13</f>
        <v>7</v>
      </c>
      <c r="F13" s="12">
        <f>Input!IJ13</f>
        <v>12</v>
      </c>
      <c r="G13" s="9">
        <f t="shared" si="7"/>
        <v>0</v>
      </c>
      <c r="H13" s="9">
        <f t="shared" si="1"/>
        <v>0</v>
      </c>
      <c r="I13" s="9">
        <f t="shared" si="2"/>
        <v>12.074667287608534</v>
      </c>
      <c r="J13" s="9">
        <f t="shared" si="3"/>
        <v>5.575203838815556E-3</v>
      </c>
      <c r="K13" s="9">
        <f t="shared" si="8"/>
        <v>6.6386182839179426</v>
      </c>
      <c r="L13" s="9">
        <f t="shared" si="4"/>
        <v>0.13059674471841273</v>
      </c>
      <c r="M13" s="9">
        <f t="shared" si="5"/>
        <v>11.515119618515648</v>
      </c>
      <c r="N13" s="7">
        <f t="shared" si="6"/>
        <v>0.23510898434841082</v>
      </c>
      <c r="O13" s="32" t="s">
        <v>15</v>
      </c>
      <c r="P13" s="13">
        <f t="array" ref="P13">1-P11/(SUMIF(wrnGrasNat,"&lt;&gt;#N/A")-P9)^2</f>
        <v>0.99972382448977481</v>
      </c>
      <c r="Q13" s="32"/>
      <c r="R13" s="13">
        <f t="array" ref="R13">1-R11/(SUMIF(wrnGrasDroog,"&lt;&gt;#N/A")-R9)^2</f>
        <v>0.99989537134733153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Input!IG14</f>
        <v>0</v>
      </c>
      <c r="D14" s="12">
        <f>Input!IH14</f>
        <v>17</v>
      </c>
      <c r="E14" s="12">
        <f>Input!II14</f>
        <v>0</v>
      </c>
      <c r="F14" s="12">
        <f>Input!IJ14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16.859158427615007</v>
      </c>
      <c r="J14" s="9">
        <f t="shared" si="3"/>
        <v>1.9836348511877148E-2</v>
      </c>
      <c r="K14" s="9">
        <f t="shared" ref="K14:K16" si="10">MIN(MAX(MinBouwNT,AbouwNT+BbouwNT*10000*((A14+CbouwNT)^-DbouwNT+(B14+CbouwNT)^-DbouwNT)),45)</f>
        <v>0</v>
      </c>
      <c r="L14" s="9">
        <f t="shared" si="4"/>
        <v>0</v>
      </c>
      <c r="M14" s="9">
        <f t="shared" si="5"/>
        <v>16.730183760120838</v>
      </c>
      <c r="N14" s="7">
        <f t="shared" si="6"/>
        <v>0.53316832354420496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Input!IG15</f>
        <v>0</v>
      </c>
      <c r="D15" s="12">
        <f>Input!IH15</f>
        <v>23</v>
      </c>
      <c r="E15" s="12">
        <f>Input!II15</f>
        <v>0</v>
      </c>
      <c r="F15" s="12">
        <f>Input!IJ15</f>
        <v>23</v>
      </c>
      <c r="G15" s="9">
        <f t="shared" si="9"/>
        <v>0</v>
      </c>
      <c r="H15" s="9">
        <f t="shared" si="1"/>
        <v>0</v>
      </c>
      <c r="I15" s="9">
        <f t="shared" si="2"/>
        <v>22.708855246566102</v>
      </c>
      <c r="J15" s="9">
        <f t="shared" si="3"/>
        <v>8.4765267452085014E-2</v>
      </c>
      <c r="K15" s="9">
        <f t="shared" si="10"/>
        <v>0</v>
      </c>
      <c r="L15" s="9">
        <f t="shared" si="4"/>
        <v>0</v>
      </c>
      <c r="M15" s="9">
        <f t="shared" si="5"/>
        <v>22.442133156727003</v>
      </c>
      <c r="N15" s="7">
        <f t="shared" si="6"/>
        <v>0.31121541482337856</v>
      </c>
      <c r="O15" s="32" t="s">
        <v>16</v>
      </c>
      <c r="P15" s="10">
        <f>P14*P12</f>
        <v>1.0035863520484281</v>
      </c>
      <c r="Q15" s="32"/>
      <c r="R15" s="10">
        <f>R14*R12</f>
        <v>0.75008134813950733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Input!IG16</f>
        <v>0</v>
      </c>
      <c r="D16" s="12">
        <f>Input!IH16</f>
        <v>28</v>
      </c>
      <c r="E16" s="12">
        <f>Input!II16</f>
        <v>0</v>
      </c>
      <c r="F16" s="12">
        <f>Input!IJ16</f>
        <v>26</v>
      </c>
      <c r="G16" s="9">
        <f t="shared" si="9"/>
        <v>0</v>
      </c>
      <c r="H16" s="9">
        <f t="shared" si="1"/>
        <v>0</v>
      </c>
      <c r="I16" s="9">
        <f t="shared" si="2"/>
        <v>28.160839714602695</v>
      </c>
      <c r="J16" s="9">
        <f t="shared" si="3"/>
        <v>2.5869413793476227E-2</v>
      </c>
      <c r="K16" s="9">
        <f t="shared" si="10"/>
        <v>0</v>
      </c>
      <c r="L16" s="9">
        <f t="shared" si="4"/>
        <v>0</v>
      </c>
      <c r="M16" s="9">
        <f t="shared" si="5"/>
        <v>26.197361753468176</v>
      </c>
      <c r="N16" s="7">
        <f t="shared" si="6"/>
        <v>3.8951661732032981E-2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Input!IK2</f>
        <v>tH2b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Input!IK3</f>
        <v>26</v>
      </c>
      <c r="D3" s="12">
        <f>Input!IL3</f>
        <v>1</v>
      </c>
      <c r="E3" s="12" t="e">
        <f>Input!IM3</f>
        <v>#N/A</v>
      </c>
      <c r="F3" s="12" t="e">
        <f>Input!IN3</f>
        <v>#N/A</v>
      </c>
      <c r="G3" s="9">
        <f t="shared" ref="G3:G7" si="0">MIN(MAX(MinGrasNT,AgrasNT+BgrasNT*10000*((A3+CgrasNT)^-DgrasNT+(B3+CgrasNT)^-DgrasNT)),40)</f>
        <v>24.697129018746907</v>
      </c>
      <c r="H3" s="9">
        <f t="shared" ref="H3:H16" si="1">(G3-C3)^2</f>
        <v>1.6974727937913985</v>
      </c>
      <c r="I3" s="9">
        <f t="shared" ref="I3:I16" si="2">MAX(MIN(MinGras+Agras*(1-(1/(1+(Bgras*(B3-Cgras))^Dgras))),40),0)</f>
        <v>1.1569517515976995</v>
      </c>
      <c r="J3" s="9">
        <f t="shared" ref="J3:J16" si="3">(I3-D3)^2</f>
        <v>2.463385232958596E-2</v>
      </c>
      <c r="K3" s="9">
        <f>MIN(MAX(MinBouwNT,AbouwNT+BbouwNT*10000*((A3+CbouwNT)^-DbouwNT+(B3+CbouwNT)^-DbouwNT)),45)</f>
        <v>43.139885675892145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3.1349381061544621</v>
      </c>
      <c r="N3" s="7" t="e">
        <f t="shared" ref="N3:N16" si="6">(M3-F3)^2</f>
        <v>#N/A</v>
      </c>
      <c r="O3" s="32" t="s">
        <v>19</v>
      </c>
      <c r="P3" s="25">
        <v>-19.973771341337255</v>
      </c>
      <c r="Q3" s="32" t="s">
        <v>7</v>
      </c>
      <c r="R3" s="26">
        <v>6.0185690575333024E-3</v>
      </c>
      <c r="S3" s="34" t="s">
        <v>24</v>
      </c>
      <c r="T3" s="27">
        <v>-34.619845991382448</v>
      </c>
      <c r="U3" s="34" t="s">
        <v>29</v>
      </c>
      <c r="V3" s="56">
        <v>6.118579684522946E-3</v>
      </c>
    </row>
    <row r="4" spans="1:22" x14ac:dyDescent="0.25">
      <c r="A4" s="11">
        <v>10</v>
      </c>
      <c r="B4" s="11">
        <v>70</v>
      </c>
      <c r="C4" s="12">
        <f>Input!IK4</f>
        <v>21</v>
      </c>
      <c r="D4" s="12">
        <f>Input!IL4</f>
        <v>1</v>
      </c>
      <c r="E4" s="12" t="e">
        <f>Input!IM4</f>
        <v>#N/A</v>
      </c>
      <c r="F4" s="12" t="e">
        <f>Input!IN4</f>
        <v>#N/A</v>
      </c>
      <c r="G4" s="9">
        <f t="shared" si="0"/>
        <v>20.390767433758228</v>
      </c>
      <c r="H4" s="9">
        <f t="shared" si="1"/>
        <v>0.37116431976953529</v>
      </c>
      <c r="I4" s="9">
        <f t="shared" si="2"/>
        <v>1.1569517515976995</v>
      </c>
      <c r="J4" s="9">
        <f t="shared" si="3"/>
        <v>2.463385232958596E-2</v>
      </c>
      <c r="K4" s="9">
        <f>MIN(MAX(MinBouwNT,AbouwNT+BbouwNT*10000*((A4+CbouwNT)^-DbouwNT+(B4+CbouwNT)^-DbouwNT)),45)</f>
        <v>38.361013749549656</v>
      </c>
      <c r="L4" s="9" t="e">
        <f t="shared" si="4"/>
        <v>#N/A</v>
      </c>
      <c r="M4" s="9">
        <f t="shared" si="5"/>
        <v>3.1349381061544621</v>
      </c>
      <c r="N4" s="7" t="e">
        <f t="shared" si="6"/>
        <v>#N/A</v>
      </c>
      <c r="O4" s="32" t="s">
        <v>20</v>
      </c>
      <c r="P4" s="25">
        <v>5209.4550147747359</v>
      </c>
      <c r="Q4" s="32" t="s">
        <v>8</v>
      </c>
      <c r="R4" s="25">
        <v>1.5090118677049324E-2</v>
      </c>
      <c r="S4" s="34" t="s">
        <v>25</v>
      </c>
      <c r="T4" s="27">
        <v>26615.039431839923</v>
      </c>
      <c r="U4" s="34" t="s">
        <v>30</v>
      </c>
      <c r="V4" s="57">
        <v>6.8472478387839237E-4</v>
      </c>
    </row>
    <row r="5" spans="1:22" x14ac:dyDescent="0.25">
      <c r="A5" s="11">
        <v>15</v>
      </c>
      <c r="B5" s="11">
        <v>70</v>
      </c>
      <c r="C5" s="12">
        <f>Input!IK5</f>
        <v>17</v>
      </c>
      <c r="D5" s="12">
        <f>Input!IL5</f>
        <v>1</v>
      </c>
      <c r="E5" s="12" t="e">
        <f>Input!IM5</f>
        <v>#N/A</v>
      </c>
      <c r="F5" s="12" t="e">
        <f>Input!IN5</f>
        <v>#N/A</v>
      </c>
      <c r="G5" s="9">
        <f t="shared" si="0"/>
        <v>16.753181418193371</v>
      </c>
      <c r="H5" s="9">
        <f t="shared" si="1"/>
        <v>6.0919412325035539E-2</v>
      </c>
      <c r="I5" s="9">
        <f t="shared" si="2"/>
        <v>1.1569517515976995</v>
      </c>
      <c r="J5" s="9">
        <f t="shared" si="3"/>
        <v>2.463385232958596E-2</v>
      </c>
      <c r="K5" s="9">
        <f>MIN(MAX(MinBouwNT,AbouwNT+BbouwNT*10000*((A5+CbouwNT)^-DbouwNT+(B5+CbouwNT)^-DbouwNT)),45)</f>
        <v>34.105392417004154</v>
      </c>
      <c r="L5" s="9" t="e">
        <f t="shared" si="4"/>
        <v>#N/A</v>
      </c>
      <c r="M5" s="9">
        <f t="shared" si="5"/>
        <v>3.1349381061544621</v>
      </c>
      <c r="N5" s="7" t="e">
        <f t="shared" si="6"/>
        <v>#N/A</v>
      </c>
      <c r="O5" s="32" t="s">
        <v>21</v>
      </c>
      <c r="P5" s="25">
        <v>108.60771717020894</v>
      </c>
      <c r="Q5" s="32" t="s">
        <v>9</v>
      </c>
      <c r="R5" s="64">
        <v>5.456456870437588</v>
      </c>
      <c r="S5" s="34" t="s">
        <v>26</v>
      </c>
      <c r="T5" s="27">
        <v>162.54015176052164</v>
      </c>
      <c r="U5" s="34" t="s">
        <v>27</v>
      </c>
      <c r="V5" s="65">
        <v>7.1131794271782063</v>
      </c>
    </row>
    <row r="6" spans="1:22" x14ac:dyDescent="0.25">
      <c r="A6" s="11">
        <v>25</v>
      </c>
      <c r="B6" s="11">
        <v>75</v>
      </c>
      <c r="C6" s="12">
        <f>Input!IK6</f>
        <v>10</v>
      </c>
      <c r="D6" s="12">
        <f>Input!IL6</f>
        <v>1</v>
      </c>
      <c r="E6" s="12" t="e">
        <f>Input!IM6</f>
        <v>#N/A</v>
      </c>
      <c r="F6" s="12" t="e">
        <f>Input!IN6</f>
        <v>#N/A</v>
      </c>
      <c r="G6" s="9">
        <f t="shared" si="0"/>
        <v>10.284760010688455</v>
      </c>
      <c r="H6" s="9">
        <f t="shared" si="1"/>
        <v>8.1088263687288956E-2</v>
      </c>
      <c r="I6" s="9">
        <f t="shared" si="2"/>
        <v>1.2628644775415867</v>
      </c>
      <c r="J6" s="9">
        <f t="shared" si="3"/>
        <v>6.9097733553211346E-2</v>
      </c>
      <c r="K6" s="9">
        <f>MIN(MAX(MinBouwNT,AbouwNT+BbouwNT*10000*((A6+CbouwNT)^-DbouwNT+(B6+CbouwNT)^-DbouwNT)),45)</f>
        <v>25.58733624062863</v>
      </c>
      <c r="L6" s="9" t="e">
        <f t="shared" si="4"/>
        <v>#N/A</v>
      </c>
      <c r="M6" s="9">
        <f t="shared" si="5"/>
        <v>3.1711840856922078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26.497821432419908</v>
      </c>
      <c r="S6" s="34" t="s">
        <v>113</v>
      </c>
      <c r="T6" s="24">
        <v>3</v>
      </c>
      <c r="U6" s="34" t="s">
        <v>28</v>
      </c>
      <c r="V6" s="57">
        <v>23.97070236132555</v>
      </c>
    </row>
    <row r="7" spans="1:22" x14ac:dyDescent="0.25">
      <c r="A7" s="11">
        <v>10</v>
      </c>
      <c r="B7" s="11">
        <v>105</v>
      </c>
      <c r="C7" s="12">
        <f>Input!IK7</f>
        <v>15</v>
      </c>
      <c r="D7" s="12">
        <f>Input!IL7</f>
        <v>3</v>
      </c>
      <c r="E7" s="12">
        <f>Input!IM7</f>
        <v>31</v>
      </c>
      <c r="F7" s="12">
        <f>Input!IN7</f>
        <v>4</v>
      </c>
      <c r="G7" s="9">
        <f t="shared" si="0"/>
        <v>16.592629382511959</v>
      </c>
      <c r="H7" s="9">
        <f t="shared" si="1"/>
        <v>2.5364683500404226</v>
      </c>
      <c r="I7" s="9">
        <f t="shared" si="2"/>
        <v>2.9231023327782406</v>
      </c>
      <c r="J7" s="9">
        <f t="shared" si="3"/>
        <v>5.9132512241484485E-3</v>
      </c>
      <c r="K7" s="9">
        <f>MIN(MAX(MinBouwNT,AbouwNT+BbouwNT*10000*((A7+CbouwNT)^-DbouwNT+(B7+CbouwNT)^-DbouwNT)),45)</f>
        <v>31.093536175725049</v>
      </c>
      <c r="L7" s="9">
        <f t="shared" si="4"/>
        <v>8.7490161692672496E-3</v>
      </c>
      <c r="M7" s="9">
        <f t="shared" si="5"/>
        <v>4.0649693346858689</v>
      </c>
      <c r="N7" s="7">
        <f t="shared" si="6"/>
        <v>4.2210144495244415E-3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0.9222941130236666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3.0775038683148499</v>
      </c>
    </row>
    <row r="8" spans="1:22" x14ac:dyDescent="0.25">
      <c r="A8" s="11">
        <v>15</v>
      </c>
      <c r="B8" s="11">
        <v>105</v>
      </c>
      <c r="C8" s="12">
        <f>Input!IK8</f>
        <v>12</v>
      </c>
      <c r="D8" s="12">
        <f>Input!IL8</f>
        <v>3</v>
      </c>
      <c r="E8" s="12">
        <f>Input!IM8</f>
        <v>27</v>
      </c>
      <c r="F8" s="12">
        <f>Input!IN8</f>
        <v>4</v>
      </c>
      <c r="G8" s="9">
        <f t="shared" ref="G8:G13" si="7">MIN(MAX(MinGrasNT,AgrasNT+BgrasNT*10000*((A8+CgrasNT)^-DgrasNT+(B8+CgrasNT)^-DgrasNT)),40)</f>
        <v>12.955043366947102</v>
      </c>
      <c r="H8" s="9">
        <f t="shared" si="1"/>
        <v>0.91210783274965679</v>
      </c>
      <c r="I8" s="9">
        <f t="shared" si="2"/>
        <v>2.9231023327782406</v>
      </c>
      <c r="J8" s="9">
        <f t="shared" si="3"/>
        <v>5.9132512241484485E-3</v>
      </c>
      <c r="K8" s="9">
        <f t="shared" ref="K8:K13" si="8">MIN(MAX(MinBouwNT,AbouwNT+BbouwNT*10000*((A8+CbouwNT)^-DbouwNT+(B8+CbouwNT)^-DbouwNT)),45)</f>
        <v>26.837914843179547</v>
      </c>
      <c r="L8" s="9">
        <f t="shared" si="4"/>
        <v>2.6271598061510804E-2</v>
      </c>
      <c r="M8" s="9">
        <f t="shared" si="5"/>
        <v>4.0649693346858689</v>
      </c>
      <c r="N8" s="7">
        <f t="shared" si="6"/>
        <v>4.2210144495244415E-3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Input!IK9</f>
        <v>9</v>
      </c>
      <c r="D9" s="12">
        <f>Input!IL9</f>
        <v>3</v>
      </c>
      <c r="E9" s="12">
        <f>Input!IM9</f>
        <v>23</v>
      </c>
      <c r="F9" s="12">
        <f>Input!IN9</f>
        <v>4</v>
      </c>
      <c r="G9" s="9">
        <f t="shared" si="7"/>
        <v>9.8612883323879572</v>
      </c>
      <c r="H9" s="9">
        <f t="shared" si="1"/>
        <v>0.74181759150762827</v>
      </c>
      <c r="I9" s="9">
        <f t="shared" si="2"/>
        <v>2.9231023327782406</v>
      </c>
      <c r="J9" s="9">
        <f t="shared" si="3"/>
        <v>5.9132512241484485E-3</v>
      </c>
      <c r="K9" s="9">
        <f t="shared" si="8"/>
        <v>23.035845411053167</v>
      </c>
      <c r="L9" s="9">
        <f t="shared" si="4"/>
        <v>1.2848934935704886E-3</v>
      </c>
      <c r="M9" s="9">
        <f t="shared" si="5"/>
        <v>4.0649693346858689</v>
      </c>
      <c r="N9" s="7">
        <f t="shared" si="6"/>
        <v>4.2210144495244415E-3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7.1428571428571432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Input!IK10</f>
        <v>5</v>
      </c>
      <c r="D10" s="12">
        <f>Input!IL10</f>
        <v>4</v>
      </c>
      <c r="E10" s="12">
        <f>Input!IM10</f>
        <v>16</v>
      </c>
      <c r="F10" s="12">
        <f>Input!IN10</f>
        <v>4</v>
      </c>
      <c r="G10" s="9">
        <f t="shared" si="7"/>
        <v>4.5754856363897396</v>
      </c>
      <c r="H10" s="9">
        <f t="shared" si="1"/>
        <v>0.18021244491142438</v>
      </c>
      <c r="I10" s="9">
        <f t="shared" si="2"/>
        <v>3.4462658730456157</v>
      </c>
      <c r="J10" s="9">
        <f t="shared" si="3"/>
        <v>0.30662148335393419</v>
      </c>
      <c r="K10" s="9">
        <f t="shared" si="8"/>
        <v>15.814918552134728</v>
      </c>
      <c r="L10" s="9">
        <f t="shared" si="4"/>
        <v>3.425514234390549E-2</v>
      </c>
      <c r="M10" s="9">
        <f t="shared" si="5"/>
        <v>4.430423435536861</v>
      </c>
      <c r="N10" s="7">
        <f t="shared" si="6"/>
        <v>0.18526433385935437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Input!IK11</f>
        <v>0</v>
      </c>
      <c r="D11" s="12">
        <f>Input!IL11</f>
        <v>4</v>
      </c>
      <c r="E11" s="12">
        <f>Input!IM11</f>
        <v>6</v>
      </c>
      <c r="F11" s="12">
        <f>Input!IN11</f>
        <v>5</v>
      </c>
      <c r="G11" s="9">
        <f t="shared" si="7"/>
        <v>0</v>
      </c>
      <c r="H11" s="9">
        <f t="shared" si="1"/>
        <v>0</v>
      </c>
      <c r="I11" s="9">
        <f t="shared" si="2"/>
        <v>3.4462658730456157</v>
      </c>
      <c r="J11" s="9">
        <f t="shared" si="3"/>
        <v>0.30662148335393419</v>
      </c>
      <c r="K11" s="9">
        <f t="shared" si="8"/>
        <v>6.2481231548861302</v>
      </c>
      <c r="L11" s="9">
        <f t="shared" si="4"/>
        <v>6.1565099990646577E-2</v>
      </c>
      <c r="M11" s="9">
        <f t="shared" si="5"/>
        <v>4.430423435536861</v>
      </c>
      <c r="N11" s="7">
        <f t="shared" si="6"/>
        <v>0.32441746278563233</v>
      </c>
      <c r="O11" s="32" t="s">
        <v>14</v>
      </c>
      <c r="P11" s="10">
        <f>SUMIF(SQRgrasNat,"&lt;&gt;#N/A")</f>
        <v>8.5305430580265824</v>
      </c>
      <c r="Q11" s="32"/>
      <c r="R11" s="10">
        <f>SUMIF(SQRgraDrg,"&lt;&gt;#N/A")</f>
        <v>1.7562462051271168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Input!IK12</f>
        <v>5</v>
      </c>
      <c r="D12" s="12">
        <f>Input!IL12</f>
        <v>8</v>
      </c>
      <c r="E12" s="12">
        <f>Input!IM12</f>
        <v>15</v>
      </c>
      <c r="F12" s="12">
        <f>Input!IN12</f>
        <v>9</v>
      </c>
      <c r="G12" s="9">
        <f t="shared" si="7"/>
        <v>5.2588738792496024</v>
      </c>
      <c r="H12" s="9">
        <f t="shared" si="1"/>
        <v>6.7015685357737706E-2</v>
      </c>
      <c r="I12" s="9">
        <f t="shared" si="2"/>
        <v>8.3919083999733974</v>
      </c>
      <c r="J12" s="9">
        <f t="shared" si="3"/>
        <v>0.15359219396970847</v>
      </c>
      <c r="K12" s="9">
        <f t="shared" si="8"/>
        <v>15.34143668949558</v>
      </c>
      <c r="L12" s="9">
        <f t="shared" si="4"/>
        <v>0.11657901293370145</v>
      </c>
      <c r="M12" s="9">
        <f t="shared" si="5"/>
        <v>9.0593057946926852</v>
      </c>
      <c r="N12" s="7">
        <f t="shared" si="6"/>
        <v>3.5171772841309226E-3</v>
      </c>
      <c r="O12" s="32" t="s">
        <v>13</v>
      </c>
      <c r="P12" s="10">
        <f>SQRT(P11/P10)</f>
        <v>0.88062700070237054</v>
      </c>
      <c r="Q12" s="32" t="s">
        <v>126</v>
      </c>
      <c r="R12" s="10">
        <f>SQRT(R11/R10)</f>
        <v>0.3995732047080322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Input!IK13</f>
        <v>2</v>
      </c>
      <c r="D13" s="12">
        <f>Input!IL13</f>
        <v>10</v>
      </c>
      <c r="E13" s="12">
        <f>Input!IM13</f>
        <v>9</v>
      </c>
      <c r="F13" s="12">
        <f>Input!IN13</f>
        <v>12</v>
      </c>
      <c r="G13" s="9">
        <f t="shared" si="7"/>
        <v>0.62803922654966016</v>
      </c>
      <c r="H13" s="9">
        <f t="shared" si="1"/>
        <v>1.8822763638864548</v>
      </c>
      <c r="I13" s="9">
        <f t="shared" si="2"/>
        <v>10.564197604942544</v>
      </c>
      <c r="J13" s="9">
        <f t="shared" si="3"/>
        <v>0.31831893742290307</v>
      </c>
      <c r="K13" s="9">
        <f t="shared" si="8"/>
        <v>8.6251778773068892</v>
      </c>
      <c r="L13" s="9">
        <f t="shared" si="4"/>
        <v>0.14049162366016937</v>
      </c>
      <c r="M13" s="9">
        <f t="shared" si="5"/>
        <v>11.51512241006944</v>
      </c>
      <c r="N13" s="7">
        <f t="shared" si="6"/>
        <v>0.23510627721686869</v>
      </c>
      <c r="O13" s="32" t="s">
        <v>15</v>
      </c>
      <c r="P13" s="13">
        <f t="array" ref="P13">1-P11/(SUMIF(wrnGrasNat,"&lt;&gt;#N/A")-P9)^2</f>
        <v>0.99933529891938555</v>
      </c>
      <c r="Q13" s="32"/>
      <c r="R13" s="13">
        <f t="array" ref="R13">1-R11/(SUMIF(wrnGrasDroog,"&lt;&gt;#N/A")-R9)^2</f>
        <v>0.99979631700816274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Input!IK14</f>
        <v>0</v>
      </c>
      <c r="D14" s="12">
        <f>Input!IL14</f>
        <v>15</v>
      </c>
      <c r="E14" s="12">
        <f>Input!IM14</f>
        <v>2</v>
      </c>
      <c r="F14" s="12">
        <f>Input!IN14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14.994414799292873</v>
      </c>
      <c r="J14" s="9">
        <f t="shared" si="3"/>
        <v>3.119446693889544E-5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16.730159776940145</v>
      </c>
      <c r="N14" s="7">
        <f t="shared" si="6"/>
        <v>0.53313329986128177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Input!IK15</f>
        <v>0</v>
      </c>
      <c r="D15" s="12">
        <f>Input!IL15</f>
        <v>21</v>
      </c>
      <c r="E15" s="12">
        <f>Input!IM15</f>
        <v>0</v>
      </c>
      <c r="F15" s="12">
        <f>Input!IN15</f>
        <v>23</v>
      </c>
      <c r="G15" s="9">
        <f t="shared" si="9"/>
        <v>0</v>
      </c>
      <c r="H15" s="9">
        <f t="shared" si="1"/>
        <v>0</v>
      </c>
      <c r="I15" s="9">
        <f t="shared" si="2"/>
        <v>20.35236059982978</v>
      </c>
      <c r="J15" s="9">
        <f t="shared" si="3"/>
        <v>0.41943679265284284</v>
      </c>
      <c r="K15" s="9">
        <f t="shared" si="10"/>
        <v>0</v>
      </c>
      <c r="L15" s="9">
        <f t="shared" si="4"/>
        <v>0</v>
      </c>
      <c r="M15" s="9">
        <f t="shared" si="5"/>
        <v>22.442124709507183</v>
      </c>
      <c r="N15" s="7">
        <f t="shared" si="6"/>
        <v>0.31122483974244447</v>
      </c>
      <c r="O15" s="32" t="s">
        <v>16</v>
      </c>
      <c r="P15" s="10">
        <f>P14*P12</f>
        <v>1.9382469601219263</v>
      </c>
      <c r="Q15" s="32"/>
      <c r="R15" s="10">
        <f>R14*R12</f>
        <v>0.8794546939326372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Input!IK16</f>
        <v>0</v>
      </c>
      <c r="D16" s="12">
        <f>Input!IL16</f>
        <v>25</v>
      </c>
      <c r="E16" s="12">
        <f>Input!IM16</f>
        <v>0</v>
      </c>
      <c r="F16" s="12">
        <f>Input!IN16</f>
        <v>26</v>
      </c>
      <c r="G16" s="9">
        <f t="shared" si="9"/>
        <v>0</v>
      </c>
      <c r="H16" s="9">
        <f t="shared" si="1"/>
        <v>0</v>
      </c>
      <c r="I16" s="9">
        <f t="shared" si="2"/>
        <v>25.301471517215873</v>
      </c>
      <c r="J16" s="9">
        <f t="shared" si="3"/>
        <v>9.0885075692440448E-2</v>
      </c>
      <c r="K16" s="9">
        <f t="shared" si="10"/>
        <v>0</v>
      </c>
      <c r="L16" s="9">
        <f t="shared" si="4"/>
        <v>0</v>
      </c>
      <c r="M16" s="9">
        <f t="shared" si="5"/>
        <v>26.197445556354907</v>
      </c>
      <c r="N16" s="7">
        <f t="shared" si="6"/>
        <v>3.8984747724298809E-2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Input!IO2</f>
        <v>cH1a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Input!IO3</f>
        <v>24</v>
      </c>
      <c r="D3" s="12">
        <f>Input!IP3</f>
        <v>1</v>
      </c>
      <c r="E3" s="12" t="e">
        <f>Input!IQ3</f>
        <v>#N/A</v>
      </c>
      <c r="F3" s="12" t="e">
        <f>Input!IR3</f>
        <v>#N/A</v>
      </c>
      <c r="G3" s="9">
        <f t="shared" ref="G3:G7" si="0">MIN(MAX(MinGrasNT,AgrasNT+BgrasNT*10000*((A3+CgrasNT)^-DgrasNT+(B3+CgrasNT)^-DgrasNT)),40)</f>
        <v>22.978851185384336</v>
      </c>
      <c r="H3" s="9">
        <f t="shared" ref="H3:H16" si="1">(G3-C3)^2</f>
        <v>1.0427449015909758</v>
      </c>
      <c r="I3" s="9">
        <f t="shared" ref="I3:I16" si="2">MAX(MIN(MinGras+Agras*(1-(1/(1+(Bgras*(B3-Cgras))^Dgras))),40),0)</f>
        <v>1.029775007738333</v>
      </c>
      <c r="J3" s="9">
        <f t="shared" ref="J3:J16" si="3">(I3-D3)^2</f>
        <v>8.8655108581778828E-4</v>
      </c>
      <c r="K3" s="9">
        <f>MIN(MAX(MinBouwNT,AbouwNT+BbouwNT*10000*((A3+CbouwNT)^-DbouwNT+(B3+CbouwNT)^-DbouwNT)),45)</f>
        <v>42.136488606433481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1.4037654795760228</v>
      </c>
      <c r="N3" s="7" t="e">
        <f t="shared" ref="N3:N16" si="6">(M3-F3)^2</f>
        <v>#N/A</v>
      </c>
      <c r="O3" s="32" t="s">
        <v>19</v>
      </c>
      <c r="P3" s="25">
        <v>-19.770983488534249</v>
      </c>
      <c r="Q3" s="32" t="s">
        <v>7</v>
      </c>
      <c r="R3" s="26">
        <v>5.5894403779419705E-3</v>
      </c>
      <c r="S3" s="34" t="s">
        <v>24</v>
      </c>
      <c r="T3" s="27">
        <v>-35.48688774520182</v>
      </c>
      <c r="U3" s="34" t="s">
        <v>29</v>
      </c>
      <c r="V3" s="56">
        <v>5.6875878229954262E-3</v>
      </c>
    </row>
    <row r="4" spans="1:22" x14ac:dyDescent="0.25">
      <c r="A4" s="11">
        <v>10</v>
      </c>
      <c r="B4" s="11">
        <v>70</v>
      </c>
      <c r="C4" s="12">
        <f>Input!IO4</f>
        <v>19</v>
      </c>
      <c r="D4" s="12">
        <f>Input!IP4</f>
        <v>1</v>
      </c>
      <c r="E4" s="12" t="e">
        <f>Input!IQ4</f>
        <v>#N/A</v>
      </c>
      <c r="F4" s="12" t="e">
        <f>Input!IR4</f>
        <v>#N/A</v>
      </c>
      <c r="G4" s="9">
        <f t="shared" si="0"/>
        <v>18.766944253512342</v>
      </c>
      <c r="H4" s="9">
        <f t="shared" si="1"/>
        <v>5.4314980970919371E-2</v>
      </c>
      <c r="I4" s="9">
        <f t="shared" si="2"/>
        <v>1.029775007738333</v>
      </c>
      <c r="J4" s="9">
        <f t="shared" si="3"/>
        <v>8.8655108581778828E-4</v>
      </c>
      <c r="K4" s="9">
        <f>MIN(MAX(MinBouwNT,AbouwNT+BbouwNT*10000*((A4+CbouwNT)^-DbouwNT+(B4+CbouwNT)^-DbouwNT)),45)</f>
        <v>37.350421113493631</v>
      </c>
      <c r="L4" s="9" t="e">
        <f t="shared" si="4"/>
        <v>#N/A</v>
      </c>
      <c r="M4" s="9">
        <f t="shared" si="5"/>
        <v>1.4037654795760228</v>
      </c>
      <c r="N4" s="7" t="e">
        <f t="shared" si="6"/>
        <v>#N/A</v>
      </c>
      <c r="O4" s="32" t="s">
        <v>20</v>
      </c>
      <c r="P4" s="25">
        <v>4727.6213558344389</v>
      </c>
      <c r="Q4" s="32" t="s">
        <v>8</v>
      </c>
      <c r="R4" s="25">
        <v>1.5090687256331664E-2</v>
      </c>
      <c r="S4" s="34" t="s">
        <v>25</v>
      </c>
      <c r="T4" s="27">
        <v>26364.138443827866</v>
      </c>
      <c r="U4" s="34" t="s">
        <v>30</v>
      </c>
      <c r="V4" s="57">
        <v>6.8472479962431137E-4</v>
      </c>
    </row>
    <row r="5" spans="1:22" x14ac:dyDescent="0.25">
      <c r="A5" s="11">
        <v>15</v>
      </c>
      <c r="B5" s="11">
        <v>70</v>
      </c>
      <c r="C5" s="12">
        <f>Input!IO5</f>
        <v>15</v>
      </c>
      <c r="D5" s="12">
        <f>Input!IP5</f>
        <v>1</v>
      </c>
      <c r="E5" s="12" t="e">
        <f>Input!IQ5</f>
        <v>#N/A</v>
      </c>
      <c r="F5" s="12" t="e">
        <f>Input!IR5</f>
        <v>#N/A</v>
      </c>
      <c r="G5" s="9">
        <f t="shared" si="0"/>
        <v>15.220240468394493</v>
      </c>
      <c r="H5" s="9">
        <f t="shared" si="1"/>
        <v>4.8505863918625845E-2</v>
      </c>
      <c r="I5" s="9">
        <f t="shared" si="2"/>
        <v>1.029775007738333</v>
      </c>
      <c r="J5" s="9">
        <f t="shared" si="3"/>
        <v>8.8655108581778828E-4</v>
      </c>
      <c r="K5" s="9">
        <f>MIN(MAX(MinBouwNT,AbouwNT+BbouwNT*10000*((A5+CbouwNT)^-DbouwNT+(B5+CbouwNT)^-DbouwNT)),45)</f>
        <v>33.089730877566076</v>
      </c>
      <c r="L5" s="9" t="e">
        <f t="shared" si="4"/>
        <v>#N/A</v>
      </c>
      <c r="M5" s="9">
        <f t="shared" si="5"/>
        <v>1.4037654795760228</v>
      </c>
      <c r="N5" s="7" t="e">
        <f t="shared" si="6"/>
        <v>#N/A</v>
      </c>
      <c r="O5" s="32" t="s">
        <v>21</v>
      </c>
      <c r="P5" s="25">
        <v>106.45621462638363</v>
      </c>
      <c r="Q5" s="32" t="s">
        <v>9</v>
      </c>
      <c r="R5" s="64">
        <v>5.5448774227339133</v>
      </c>
      <c r="S5" s="34" t="s">
        <v>26</v>
      </c>
      <c r="T5" s="27">
        <v>162.0743554420811</v>
      </c>
      <c r="U5" s="34" t="s">
        <v>27</v>
      </c>
      <c r="V5" s="65">
        <v>6.389146207003189</v>
      </c>
    </row>
    <row r="6" spans="1:22" x14ac:dyDescent="0.25">
      <c r="A6" s="11">
        <v>25</v>
      </c>
      <c r="B6" s="11">
        <v>75</v>
      </c>
      <c r="C6" s="12">
        <f>Input!IO6</f>
        <v>9</v>
      </c>
      <c r="D6" s="12">
        <f>Input!IP6</f>
        <v>1</v>
      </c>
      <c r="E6" s="12" t="e">
        <f>Input!IQ6</f>
        <v>#N/A</v>
      </c>
      <c r="F6" s="12" t="e">
        <f>Input!IR6</f>
        <v>#N/A</v>
      </c>
      <c r="G6" s="9">
        <f t="shared" si="0"/>
        <v>8.9530662910418997</v>
      </c>
      <c r="H6" s="9">
        <f t="shared" si="1"/>
        <v>2.2027730365636682E-3</v>
      </c>
      <c r="I6" s="9">
        <f t="shared" si="2"/>
        <v>1.0956668432703742</v>
      </c>
      <c r="J6" s="9">
        <f t="shared" si="3"/>
        <v>9.1521449013183456E-3</v>
      </c>
      <c r="K6" s="9">
        <f>MIN(MAX(MinBouwNT,AbouwNT+BbouwNT*10000*((A6+CbouwNT)^-DbouwNT+(B6+CbouwNT)^-DbouwNT)),45)</f>
        <v>24.568193084022965</v>
      </c>
      <c r="L6" s="9" t="e">
        <f t="shared" si="4"/>
        <v>#N/A</v>
      </c>
      <c r="M6" s="9">
        <f t="shared" si="5"/>
        <v>1.4429281135994554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26.086478302909072</v>
      </c>
      <c r="S6" s="34" t="s">
        <v>113</v>
      </c>
      <c r="T6" s="24">
        <v>3</v>
      </c>
      <c r="U6" s="34" t="s">
        <v>28</v>
      </c>
      <c r="V6" s="57">
        <v>25.585209583812848</v>
      </c>
    </row>
    <row r="7" spans="1:22" x14ac:dyDescent="0.25">
      <c r="A7" s="11">
        <v>10</v>
      </c>
      <c r="B7" s="11">
        <v>105</v>
      </c>
      <c r="C7" s="12">
        <f>Input!IO7</f>
        <v>14</v>
      </c>
      <c r="D7" s="12">
        <f>Input!IP7</f>
        <v>2</v>
      </c>
      <c r="E7" s="12">
        <f>Input!IQ7</f>
        <v>30</v>
      </c>
      <c r="F7" s="12">
        <f>Input!IR7</f>
        <v>2</v>
      </c>
      <c r="G7" s="9">
        <f t="shared" si="0"/>
        <v>15.162452318154841</v>
      </c>
      <c r="H7" s="9">
        <f t="shared" si="1"/>
        <v>1.3512953919835642</v>
      </c>
      <c r="I7" s="9">
        <f t="shared" si="2"/>
        <v>2.1776620807010043</v>
      </c>
      <c r="J7" s="9">
        <f t="shared" si="3"/>
        <v>3.1563814919010169E-2</v>
      </c>
      <c r="K7" s="9">
        <f>MIN(MAX(MinBouwNT,AbouwNT+BbouwNT*10000*((A7+CbouwNT)^-DbouwNT+(B7+CbouwNT)^-DbouwNT)),45)</f>
        <v>30.097115776851446</v>
      </c>
      <c r="L7" s="9">
        <f t="shared" si="4"/>
        <v>9.4314741134598357E-3</v>
      </c>
      <c r="M7" s="9">
        <f t="shared" si="5"/>
        <v>2.2484049287843222</v>
      </c>
      <c r="N7" s="7">
        <f t="shared" si="6"/>
        <v>6.1705008644344181E-2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0.88728203222450241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1.3327646224101528</v>
      </c>
    </row>
    <row r="8" spans="1:22" x14ac:dyDescent="0.25">
      <c r="A8" s="11">
        <v>15</v>
      </c>
      <c r="B8" s="11">
        <v>105</v>
      </c>
      <c r="C8" s="12">
        <f>Input!IO8</f>
        <v>11</v>
      </c>
      <c r="D8" s="12">
        <f>Input!IP8</f>
        <v>2</v>
      </c>
      <c r="E8" s="12">
        <f>Input!IQ8</f>
        <v>26</v>
      </c>
      <c r="F8" s="12">
        <f>Input!IR8</f>
        <v>2</v>
      </c>
      <c r="G8" s="9">
        <f t="shared" ref="G8:G13" si="7">MIN(MAX(MinGrasNT,AgrasNT+BgrasNT*10000*((A8+CgrasNT)^-DgrasNT+(B8+CgrasNT)^-DgrasNT)),40)</f>
        <v>11.615748533036989</v>
      </c>
      <c r="H8" s="9">
        <f t="shared" si="1"/>
        <v>0.37914625593720358</v>
      </c>
      <c r="I8" s="9">
        <f t="shared" si="2"/>
        <v>2.1776620807010043</v>
      </c>
      <c r="J8" s="9">
        <f t="shared" si="3"/>
        <v>3.1563814919010169E-2</v>
      </c>
      <c r="K8" s="9">
        <f t="shared" ref="K8:K13" si="8">MIN(MAX(MinBouwNT,AbouwNT+BbouwNT*10000*((A8+CbouwNT)^-DbouwNT+(B8+CbouwNT)^-DbouwNT)),45)</f>
        <v>25.836425540923898</v>
      </c>
      <c r="L8" s="9">
        <f t="shared" si="4"/>
        <v>2.675660366203941E-2</v>
      </c>
      <c r="M8" s="9">
        <f t="shared" si="5"/>
        <v>2.2484049287843222</v>
      </c>
      <c r="N8" s="7">
        <f t="shared" si="6"/>
        <v>6.1705008644344181E-2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Input!IO9</f>
        <v>8</v>
      </c>
      <c r="D9" s="12">
        <f>Input!IP9</f>
        <v>2</v>
      </c>
      <c r="E9" s="12">
        <f>Input!IQ9</f>
        <v>22</v>
      </c>
      <c r="F9" s="12">
        <f>Input!IR9</f>
        <v>2</v>
      </c>
      <c r="G9" s="9">
        <f t="shared" si="7"/>
        <v>8.6079435122973074</v>
      </c>
      <c r="H9" s="9">
        <f t="shared" si="1"/>
        <v>0.36959531414438629</v>
      </c>
      <c r="I9" s="9">
        <f t="shared" si="2"/>
        <v>2.1776620807010043</v>
      </c>
      <c r="J9" s="9">
        <f t="shared" si="3"/>
        <v>3.1563814919010169E-2</v>
      </c>
      <c r="K9" s="9">
        <f t="shared" si="8"/>
        <v>22.03095661816436</v>
      </c>
      <c r="L9" s="9">
        <f t="shared" si="4"/>
        <v>9.5831220817400517E-4</v>
      </c>
      <c r="M9" s="9">
        <f t="shared" si="5"/>
        <v>2.2484049287843222</v>
      </c>
      <c r="N9" s="7">
        <f t="shared" si="6"/>
        <v>6.1705008644344181E-2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Input!IO10</f>
        <v>4</v>
      </c>
      <c r="D10" s="12">
        <f>Input!IP10</f>
        <v>3</v>
      </c>
      <c r="E10" s="12">
        <f>Input!IQ10</f>
        <v>15</v>
      </c>
      <c r="F10" s="12">
        <f>Input!IR10</f>
        <v>3</v>
      </c>
      <c r="G10" s="9">
        <f t="shared" si="7"/>
        <v>3.4970057328790602</v>
      </c>
      <c r="H10" s="9">
        <f t="shared" si="1"/>
        <v>0.2530032327565313</v>
      </c>
      <c r="I10" s="9">
        <f t="shared" si="2"/>
        <v>2.5334780323930373</v>
      </c>
      <c r="J10" s="9">
        <f t="shared" si="3"/>
        <v>0.21764274625987198</v>
      </c>
      <c r="K10" s="9">
        <f t="shared" si="8"/>
        <v>14.808800186759399</v>
      </c>
      <c r="L10" s="9">
        <f t="shared" si="4"/>
        <v>3.6557368583240782E-2</v>
      </c>
      <c r="M10" s="9">
        <f t="shared" si="5"/>
        <v>2.5502440245521552</v>
      </c>
      <c r="N10" s="7">
        <f t="shared" si="6"/>
        <v>0.20228043745104241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Input!IO11</f>
        <v>0</v>
      </c>
      <c r="D11" s="12">
        <f>Input!IP11</f>
        <v>3</v>
      </c>
      <c r="E11" s="12">
        <f>Input!IQ11</f>
        <v>5</v>
      </c>
      <c r="F11" s="12">
        <f>Input!IR11</f>
        <v>3</v>
      </c>
      <c r="G11" s="9">
        <f t="shared" si="7"/>
        <v>0</v>
      </c>
      <c r="H11" s="9">
        <f t="shared" si="1"/>
        <v>0</v>
      </c>
      <c r="I11" s="9">
        <f t="shared" si="2"/>
        <v>2.5334780323930373</v>
      </c>
      <c r="J11" s="9">
        <f t="shared" si="3"/>
        <v>0.21764274625987198</v>
      </c>
      <c r="K11" s="9">
        <f t="shared" si="8"/>
        <v>5.2441521560599966</v>
      </c>
      <c r="L11" s="9">
        <f t="shared" si="4"/>
        <v>5.9610275308744951E-2</v>
      </c>
      <c r="M11" s="9">
        <f t="shared" si="5"/>
        <v>2.5502440245521552</v>
      </c>
      <c r="N11" s="7">
        <f t="shared" si="6"/>
        <v>0.20228043745104241</v>
      </c>
      <c r="O11" s="32" t="s">
        <v>14</v>
      </c>
      <c r="P11" s="10">
        <f>SUMIF(SQRgrasNat,"&lt;&gt;#N/A")</f>
        <v>5.1433657176136212</v>
      </c>
      <c r="Q11" s="32"/>
      <c r="R11" s="10">
        <f>SUMIF(SQRgraDrg,"&lt;&gt;#N/A")</f>
        <v>0.62693781921443426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Input!IO12</f>
        <v>5</v>
      </c>
      <c r="D12" s="12">
        <f>Input!IP12</f>
        <v>6</v>
      </c>
      <c r="E12" s="12">
        <f>Input!IQ12</f>
        <v>14</v>
      </c>
      <c r="F12" s="12">
        <f>Input!IR12</f>
        <v>6</v>
      </c>
      <c r="G12" s="9">
        <f t="shared" si="7"/>
        <v>4.1984034660286689</v>
      </c>
      <c r="H12" s="9">
        <f t="shared" si="1"/>
        <v>0.64255700327485143</v>
      </c>
      <c r="I12" s="9">
        <f t="shared" si="2"/>
        <v>6.2135455353670617</v>
      </c>
      <c r="J12" s="9">
        <f t="shared" si="3"/>
        <v>4.5601695675204987E-2</v>
      </c>
      <c r="K12" s="9">
        <f t="shared" si="8"/>
        <v>14.346823600098595</v>
      </c>
      <c r="L12" s="9">
        <f t="shared" si="4"/>
        <v>0.1202866095853504</v>
      </c>
      <c r="M12" s="9">
        <f t="shared" si="5"/>
        <v>6.1717903967743046</v>
      </c>
      <c r="N12" s="7">
        <f t="shared" si="6"/>
        <v>2.9511940423873017E-2</v>
      </c>
      <c r="O12" s="32" t="s">
        <v>13</v>
      </c>
      <c r="P12" s="10">
        <f>SQRT(P11/P10)</f>
        <v>0.68379726644762062</v>
      </c>
      <c r="Q12" s="32" t="s">
        <v>126</v>
      </c>
      <c r="R12" s="10">
        <f>SQRT(R11/R10)</f>
        <v>0.23873488894862477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Input!IO13</f>
        <v>1</v>
      </c>
      <c r="D13" s="12">
        <f>Input!IP13</f>
        <v>8</v>
      </c>
      <c r="E13" s="12">
        <f>Input!IQ13</f>
        <v>8</v>
      </c>
      <c r="F13" s="12">
        <f>Input!IR13</f>
        <v>8</v>
      </c>
      <c r="G13" s="9">
        <f t="shared" si="7"/>
        <v>0</v>
      </c>
      <c r="H13" s="9">
        <f t="shared" si="1"/>
        <v>1</v>
      </c>
      <c r="I13" s="9">
        <f t="shared" si="2"/>
        <v>8.0175044273349041</v>
      </c>
      <c r="J13" s="9">
        <f t="shared" si="3"/>
        <v>3.0640497632293762E-4</v>
      </c>
      <c r="K13" s="9">
        <f t="shared" si="8"/>
        <v>7.6322761306741143</v>
      </c>
      <c r="L13" s="9">
        <f t="shared" si="4"/>
        <v>0.13522084407200111</v>
      </c>
      <c r="M13" s="9">
        <f t="shared" si="5"/>
        <v>8.1392868276812251</v>
      </c>
      <c r="N13" s="7">
        <f t="shared" si="6"/>
        <v>1.9400820365499304E-2</v>
      </c>
      <c r="O13" s="32" t="s">
        <v>15</v>
      </c>
      <c r="P13" s="13">
        <f t="array" ref="P13">1-P11/(SUMIF(wrnGrasNat,"&lt;&gt;#N/A")-P9)^2</f>
        <v>0.99950701761423433</v>
      </c>
      <c r="Q13" s="32"/>
      <c r="R13" s="13">
        <f t="array" ref="R13">1-R11/(SUMIF(wrnGrasDroog,"&lt;&gt;#N/A")-R9)^2</f>
        <v>0.99989695302116788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Input!IO14</f>
        <v>0</v>
      </c>
      <c r="D14" s="12">
        <f>Input!IP14</f>
        <v>12</v>
      </c>
      <c r="E14" s="12">
        <f>Input!IQ14</f>
        <v>1</v>
      </c>
      <c r="F14" s="12">
        <f>Input!IR14</f>
        <v>13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12.09257355569415</v>
      </c>
      <c r="J14" s="9">
        <f t="shared" si="3"/>
        <v>8.5698632138579006E-3</v>
      </c>
      <c r="K14" s="9">
        <f t="shared" ref="K14:K16" si="10">MIN(MAX(MinBouwNT,AbouwNT+BbouwNT*10000*((A14+CbouwNT)^-DbouwNT+(B14+CbouwNT)^-DbouwNT)),45)</f>
        <v>0</v>
      </c>
      <c r="L14" s="9">
        <f t="shared" si="4"/>
        <v>1</v>
      </c>
      <c r="M14" s="9">
        <f t="shared" si="5"/>
        <v>12.754474926487847</v>
      </c>
      <c r="N14" s="7">
        <f t="shared" si="6"/>
        <v>6.0282561723148366E-2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Input!IO15</f>
        <v>0</v>
      </c>
      <c r="D15" s="12">
        <f>Input!IP15</f>
        <v>18</v>
      </c>
      <c r="E15" s="12">
        <f>Input!IQ15</f>
        <v>0</v>
      </c>
      <c r="F15" s="12">
        <f>Input!IR15</f>
        <v>19</v>
      </c>
      <c r="G15" s="9">
        <f t="shared" si="9"/>
        <v>0</v>
      </c>
      <c r="H15" s="9">
        <f t="shared" si="1"/>
        <v>0</v>
      </c>
      <c r="I15" s="9">
        <f t="shared" si="2"/>
        <v>17.834413845307932</v>
      </c>
      <c r="J15" s="9">
        <f t="shared" si="3"/>
        <v>2.7418774625705564E-2</v>
      </c>
      <c r="K15" s="9">
        <f t="shared" si="10"/>
        <v>0</v>
      </c>
      <c r="L15" s="9">
        <f t="shared" si="4"/>
        <v>0</v>
      </c>
      <c r="M15" s="9">
        <f t="shared" si="5"/>
        <v>19.112363304409648</v>
      </c>
      <c r="N15" s="7">
        <f t="shared" si="6"/>
        <v>1.2625512177855205E-2</v>
      </c>
      <c r="O15" s="32" t="s">
        <v>16</v>
      </c>
      <c r="P15" s="10">
        <f>P14*P12</f>
        <v>1.505027635962441</v>
      </c>
      <c r="Q15" s="32"/>
      <c r="R15" s="10">
        <f>R14*R12</f>
        <v>0.5254519477720484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Input!IO16</f>
        <v>0</v>
      </c>
      <c r="D16" s="12">
        <f>Input!IP16</f>
        <v>24</v>
      </c>
      <c r="E16" s="12">
        <f>Input!IQ16</f>
        <v>0</v>
      </c>
      <c r="F16" s="12">
        <f>Input!IR16</f>
        <v>25</v>
      </c>
      <c r="G16" s="9">
        <f t="shared" si="9"/>
        <v>0</v>
      </c>
      <c r="H16" s="9">
        <f t="shared" si="1"/>
        <v>0</v>
      </c>
      <c r="I16" s="9">
        <f t="shared" si="2"/>
        <v>24.05702933708011</v>
      </c>
      <c r="J16" s="9">
        <f t="shared" si="3"/>
        <v>3.2523452877967637E-3</v>
      </c>
      <c r="K16" s="9">
        <f t="shared" si="10"/>
        <v>0</v>
      </c>
      <c r="L16" s="9">
        <f t="shared" si="4"/>
        <v>0</v>
      </c>
      <c r="M16" s="9">
        <f t="shared" si="5"/>
        <v>24.976225340412814</v>
      </c>
      <c r="N16" s="7">
        <f t="shared" si="6"/>
        <v>5.6523443848658305E-4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Input!IS2</f>
        <v>cH1b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Input!IS3</f>
        <v>28</v>
      </c>
      <c r="D3" s="12">
        <f>Input!IT3</f>
        <v>1</v>
      </c>
      <c r="E3" s="12" t="e">
        <f>Input!IU3</f>
        <v>#N/A</v>
      </c>
      <c r="F3" s="12" t="e">
        <f>Input!IV3</f>
        <v>#N/A</v>
      </c>
      <c r="G3" s="9">
        <f t="shared" ref="G3:G7" si="0">MIN(MAX(MinGrasNT,AgrasNT+BgrasNT*10000*((A3+CgrasNT)^-DgrasNT+(B3+CgrasNT)^-DgrasNT)),40)</f>
        <v>26.540496174932265</v>
      </c>
      <c r="H3" s="9">
        <f t="shared" ref="H3:H16" si="1">(G3-C3)^2</f>
        <v>2.1301514153873491</v>
      </c>
      <c r="I3" s="9">
        <f t="shared" ref="I3:I16" si="2">MAX(MIN(MinGras+Agras*(1-(1/(1+(Bgras*(B3-Cgras))^Dgras))),40),0)</f>
        <v>1.1544250437927412</v>
      </c>
      <c r="J3" s="9">
        <f t="shared" ref="J3:J16" si="3">(I3-D3)^2</f>
        <v>2.384709415039005E-2</v>
      </c>
      <c r="K3" s="9">
        <f>MIN(MAX(MinBouwNT,AbouwNT+BbouwNT*10000*((A3+CbouwNT)^-DbouwNT+(B3+CbouwNT)^-DbouwNT)),45)</f>
        <v>44.127666302959113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1.4212981755217742</v>
      </c>
      <c r="N3" s="7" t="e">
        <f t="shared" ref="N3:N16" si="6">(M3-F3)^2</f>
        <v>#N/A</v>
      </c>
      <c r="O3" s="32" t="s">
        <v>19</v>
      </c>
      <c r="P3" s="25">
        <v>-19.728153881600484</v>
      </c>
      <c r="Q3" s="32" t="s">
        <v>7</v>
      </c>
      <c r="R3" s="26">
        <v>5.366127450747213E-3</v>
      </c>
      <c r="S3" s="34" t="s">
        <v>24</v>
      </c>
      <c r="T3" s="27">
        <v>-33.162255312216303</v>
      </c>
      <c r="U3" s="34" t="s">
        <v>29</v>
      </c>
      <c r="V3" s="56">
        <v>5.4861630092582726E-3</v>
      </c>
    </row>
    <row r="4" spans="1:22" x14ac:dyDescent="0.25">
      <c r="A4" s="11">
        <v>10</v>
      </c>
      <c r="B4" s="11">
        <v>70</v>
      </c>
      <c r="C4" s="12">
        <f>Input!IS4</f>
        <v>23</v>
      </c>
      <c r="D4" s="12">
        <f>Input!IT4</f>
        <v>1</v>
      </c>
      <c r="E4" s="12" t="e">
        <f>Input!IU4</f>
        <v>#N/A</v>
      </c>
      <c r="F4" s="12" t="e">
        <f>Input!IV4</f>
        <v>#N/A</v>
      </c>
      <c r="G4" s="9">
        <f t="shared" si="0"/>
        <v>22.082465461436442</v>
      </c>
      <c r="H4" s="9">
        <f t="shared" si="1"/>
        <v>0.84186962945704136</v>
      </c>
      <c r="I4" s="9">
        <f t="shared" si="2"/>
        <v>1.1544250437927412</v>
      </c>
      <c r="J4" s="9">
        <f t="shared" si="3"/>
        <v>2.384709415039005E-2</v>
      </c>
      <c r="K4" s="9">
        <f>MIN(MAX(MinBouwNT,AbouwNT+BbouwNT*10000*((A4+CbouwNT)^-DbouwNT+(B4+CbouwNT)^-DbouwNT)),45)</f>
        <v>39.322549118198012</v>
      </c>
      <c r="L4" s="9" t="e">
        <f t="shared" si="4"/>
        <v>#N/A</v>
      </c>
      <c r="M4" s="9">
        <f t="shared" si="5"/>
        <v>1.4212981755217742</v>
      </c>
      <c r="N4" s="7" t="e">
        <f t="shared" si="6"/>
        <v>#N/A</v>
      </c>
      <c r="O4" s="32" t="s">
        <v>20</v>
      </c>
      <c r="P4" s="25">
        <v>5402.7307756203863</v>
      </c>
      <c r="Q4" s="32" t="s">
        <v>8</v>
      </c>
      <c r="R4" s="25">
        <v>1.5091193507791258E-2</v>
      </c>
      <c r="S4" s="34" t="s">
        <v>25</v>
      </c>
      <c r="T4" s="27">
        <v>25741.453024074635</v>
      </c>
      <c r="U4" s="34" t="s">
        <v>30</v>
      </c>
      <c r="V4" s="57">
        <v>6.8472480693774985E-4</v>
      </c>
    </row>
    <row r="5" spans="1:22" x14ac:dyDescent="0.25">
      <c r="A5" s="11">
        <v>15</v>
      </c>
      <c r="B5" s="11">
        <v>70</v>
      </c>
      <c r="C5" s="12">
        <f>Input!IS5</f>
        <v>19</v>
      </c>
      <c r="D5" s="12">
        <f>Input!IT5</f>
        <v>1</v>
      </c>
      <c r="E5" s="12" t="e">
        <f>Input!IU5</f>
        <v>#N/A</v>
      </c>
      <c r="F5" s="12" t="e">
        <f>Input!IV5</f>
        <v>#N/A</v>
      </c>
      <c r="G5" s="9">
        <f t="shared" si="0"/>
        <v>18.316481833021221</v>
      </c>
      <c r="H5" s="9">
        <f t="shared" si="1"/>
        <v>0.46719708459002951</v>
      </c>
      <c r="I5" s="9">
        <f t="shared" si="2"/>
        <v>1.1544250437927412</v>
      </c>
      <c r="J5" s="9">
        <f t="shared" si="3"/>
        <v>2.384709415039005E-2</v>
      </c>
      <c r="K5" s="9">
        <f>MIN(MAX(MinBouwNT,AbouwNT+BbouwNT*10000*((A5+CbouwNT)^-DbouwNT+(B5+CbouwNT)^-DbouwNT)),45)</f>
        <v>35.048327988699484</v>
      </c>
      <c r="L5" s="9" t="e">
        <f t="shared" si="4"/>
        <v>#N/A</v>
      </c>
      <c r="M5" s="9">
        <f t="shared" si="5"/>
        <v>1.4212981755217742</v>
      </c>
      <c r="N5" s="7" t="e">
        <f t="shared" si="6"/>
        <v>#N/A</v>
      </c>
      <c r="O5" s="32" t="s">
        <v>21</v>
      </c>
      <c r="P5" s="25">
        <v>108.66038744498459</v>
      </c>
      <c r="Q5" s="32" t="s">
        <v>9</v>
      </c>
      <c r="R5" s="64">
        <v>6.168356992456947</v>
      </c>
      <c r="S5" s="34" t="s">
        <v>26</v>
      </c>
      <c r="T5" s="27">
        <v>160.8971961591441</v>
      </c>
      <c r="U5" s="34" t="s">
        <v>27</v>
      </c>
      <c r="V5" s="65">
        <v>6.7376571226235011</v>
      </c>
    </row>
    <row r="6" spans="1:22" x14ac:dyDescent="0.25">
      <c r="A6" s="11">
        <v>25</v>
      </c>
      <c r="B6" s="11">
        <v>75</v>
      </c>
      <c r="C6" s="12">
        <f>Input!IS6</f>
        <v>11</v>
      </c>
      <c r="D6" s="12">
        <f>Input!IT6</f>
        <v>1</v>
      </c>
      <c r="E6" s="12" t="e">
        <f>Input!IU6</f>
        <v>#N/A</v>
      </c>
      <c r="F6" s="12" t="e">
        <f>Input!IV6</f>
        <v>#N/A</v>
      </c>
      <c r="G6" s="9">
        <f t="shared" si="0"/>
        <v>11.618721576271348</v>
      </c>
      <c r="H6" s="9">
        <f t="shared" si="1"/>
        <v>0.38281638894370129</v>
      </c>
      <c r="I6" s="9">
        <f t="shared" si="2"/>
        <v>1.1826862285709316</v>
      </c>
      <c r="J6" s="9">
        <f t="shared" si="3"/>
        <v>3.3374258109470679E-2</v>
      </c>
      <c r="K6" s="9">
        <f>MIN(MAX(MinBouwNT,AbouwNT+BbouwNT*10000*((A6+CbouwNT)^-DbouwNT+(B6+CbouwNT)^-DbouwNT)),45)</f>
        <v>26.516720300400429</v>
      </c>
      <c r="L6" s="9" t="e">
        <f t="shared" si="4"/>
        <v>#N/A</v>
      </c>
      <c r="M6" s="9">
        <f t="shared" si="5"/>
        <v>1.441196080352745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22.524097029350557</v>
      </c>
      <c r="S6" s="34" t="s">
        <v>113</v>
      </c>
      <c r="T6" s="24">
        <v>3</v>
      </c>
      <c r="U6" s="34" t="s">
        <v>28</v>
      </c>
      <c r="V6" s="57">
        <v>21.322994808736933</v>
      </c>
    </row>
    <row r="7" spans="1:22" x14ac:dyDescent="0.25">
      <c r="A7" s="11">
        <v>10</v>
      </c>
      <c r="B7" s="11">
        <v>105</v>
      </c>
      <c r="C7" s="12">
        <f>Input!IS7</f>
        <v>16</v>
      </c>
      <c r="D7" s="12">
        <f>Input!IT7</f>
        <v>2</v>
      </c>
      <c r="E7" s="12">
        <f>Input!IU7</f>
        <v>32</v>
      </c>
      <c r="F7" s="12">
        <f>Input!IV7</f>
        <v>2</v>
      </c>
      <c r="G7" s="9">
        <f t="shared" si="0"/>
        <v>18.147698264832222</v>
      </c>
      <c r="H7" s="9">
        <f t="shared" si="1"/>
        <v>4.6126078367633374</v>
      </c>
      <c r="I7" s="9">
        <f t="shared" si="2"/>
        <v>1.7362879558218753</v>
      </c>
      <c r="J7" s="9">
        <f t="shared" si="3"/>
        <v>6.954404224460517E-2</v>
      </c>
      <c r="K7" s="9">
        <f>MIN(MAX(MinBouwNT,AbouwNT+BbouwNT*10000*((A7+CbouwNT)^-DbouwNT+(B7+CbouwNT)^-DbouwNT)),45)</f>
        <v>32.104224279691309</v>
      </c>
      <c r="L7" s="9">
        <f t="shared" si="4"/>
        <v>1.0862700477172133E-2</v>
      </c>
      <c r="M7" s="9">
        <f t="shared" si="5"/>
        <v>1.8939272757094923</v>
      </c>
      <c r="N7" s="7">
        <f t="shared" si="6"/>
        <v>1.1251422838410069E-2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1.1009686442925284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1.3875897755703799</v>
      </c>
    </row>
    <row r="8" spans="1:22" x14ac:dyDescent="0.25">
      <c r="A8" s="11">
        <v>15</v>
      </c>
      <c r="B8" s="11">
        <v>105</v>
      </c>
      <c r="C8" s="12">
        <f>Input!IS8</f>
        <v>13</v>
      </c>
      <c r="D8" s="12">
        <f>Input!IT8</f>
        <v>2</v>
      </c>
      <c r="E8" s="12">
        <f>Input!IU8</f>
        <v>28</v>
      </c>
      <c r="F8" s="12">
        <f>Input!IV8</f>
        <v>2</v>
      </c>
      <c r="G8" s="9">
        <f t="shared" ref="G8:G13" si="7">MIN(MAX(MinGrasNT,AgrasNT+BgrasNT*10000*((A8+CgrasNT)^-DgrasNT+(B8+CgrasNT)^-DgrasNT)),40)</f>
        <v>14.381714636417001</v>
      </c>
      <c r="H8" s="9">
        <f t="shared" si="1"/>
        <v>1.9091353364889665</v>
      </c>
      <c r="I8" s="9">
        <f t="shared" si="2"/>
        <v>1.7362879558218753</v>
      </c>
      <c r="J8" s="9">
        <f t="shared" si="3"/>
        <v>6.954404224460517E-2</v>
      </c>
      <c r="K8" s="9">
        <f t="shared" ref="K8:K13" si="8">MIN(MAX(MinBouwNT,AbouwNT+BbouwNT*10000*((A8+CbouwNT)^-DbouwNT+(B8+CbouwNT)^-DbouwNT)),45)</f>
        <v>27.83000315019278</v>
      </c>
      <c r="L8" s="9">
        <f t="shared" si="4"/>
        <v>2.8898928944378351E-2</v>
      </c>
      <c r="M8" s="9">
        <f t="shared" si="5"/>
        <v>1.8939272757094923</v>
      </c>
      <c r="N8" s="7">
        <f t="shared" si="6"/>
        <v>1.1251422838410069E-2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Input!IS9</f>
        <v>10</v>
      </c>
      <c r="D9" s="12">
        <f>Input!IT9</f>
        <v>2</v>
      </c>
      <c r="E9" s="12">
        <f>Input!IU9</f>
        <v>24</v>
      </c>
      <c r="F9" s="12">
        <f>Input!IV9</f>
        <v>2</v>
      </c>
      <c r="G9" s="9">
        <f t="shared" si="7"/>
        <v>11.178536566442876</v>
      </c>
      <c r="H9" s="9">
        <f t="shared" si="1"/>
        <v>1.3889484384429633</v>
      </c>
      <c r="I9" s="9">
        <f t="shared" si="2"/>
        <v>1.7362879558218753</v>
      </c>
      <c r="J9" s="9">
        <f t="shared" si="3"/>
        <v>6.954404224460517E-2</v>
      </c>
      <c r="K9" s="9">
        <f t="shared" si="8"/>
        <v>24.01533698596571</v>
      </c>
      <c r="L9" s="9">
        <f t="shared" si="4"/>
        <v>2.3522313851239855E-4</v>
      </c>
      <c r="M9" s="9">
        <f t="shared" si="5"/>
        <v>1.8939272757094923</v>
      </c>
      <c r="N9" s="7">
        <f t="shared" si="6"/>
        <v>1.1251422838410069E-2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4.9285714285714288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Input!IS10</f>
        <v>6</v>
      </c>
      <c r="D10" s="12">
        <f>Input!IT10</f>
        <v>2</v>
      </c>
      <c r="E10" s="12">
        <f>Input!IU10</f>
        <v>17</v>
      </c>
      <c r="F10" s="12">
        <f>Input!IV10</f>
        <v>2</v>
      </c>
      <c r="G10" s="9">
        <f t="shared" si="7"/>
        <v>5.7050567106502186</v>
      </c>
      <c r="H10" s="9">
        <f t="shared" si="1"/>
        <v>8.6991543932468884E-2</v>
      </c>
      <c r="I10" s="9">
        <f t="shared" si="2"/>
        <v>1.9396137638989379</v>
      </c>
      <c r="J10" s="9">
        <f t="shared" si="3"/>
        <v>3.6464975104532138E-3</v>
      </c>
      <c r="K10" s="9">
        <f t="shared" si="8"/>
        <v>16.789031381232618</v>
      </c>
      <c r="L10" s="9">
        <f t="shared" si="4"/>
        <v>4.4507758104616796E-2</v>
      </c>
      <c r="M10" s="9">
        <f t="shared" si="5"/>
        <v>2.0743175229117252</v>
      </c>
      <c r="N10" s="7">
        <f t="shared" si="6"/>
        <v>5.5230942117348034E-3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Input!IS11</f>
        <v>0</v>
      </c>
      <c r="D11" s="12">
        <f>Input!IT11</f>
        <v>2</v>
      </c>
      <c r="E11" s="12">
        <f>Input!IU11</f>
        <v>7</v>
      </c>
      <c r="F11" s="12">
        <f>Input!IV11</f>
        <v>2</v>
      </c>
      <c r="G11" s="9">
        <f t="shared" si="7"/>
        <v>0</v>
      </c>
      <c r="H11" s="9">
        <f t="shared" si="1"/>
        <v>0</v>
      </c>
      <c r="I11" s="9">
        <f t="shared" si="2"/>
        <v>1.9396137638989379</v>
      </c>
      <c r="J11" s="9">
        <f t="shared" si="3"/>
        <v>3.6464975104532138E-3</v>
      </c>
      <c r="K11" s="9">
        <f t="shared" si="8"/>
        <v>7.228555037126803</v>
      </c>
      <c r="L11" s="9">
        <f t="shared" si="4"/>
        <v>5.2237404996034312E-2</v>
      </c>
      <c r="M11" s="9">
        <f t="shared" si="5"/>
        <v>2.0743175229117252</v>
      </c>
      <c r="N11" s="7">
        <f t="shared" si="6"/>
        <v>5.5230942117348034E-3</v>
      </c>
      <c r="O11" s="32" t="s">
        <v>14</v>
      </c>
      <c r="P11" s="10">
        <f>SUMIF(SQRgrasNat,"&lt;&gt;#N/A")</f>
        <v>14.08123036301401</v>
      </c>
      <c r="Q11" s="32"/>
      <c r="R11" s="10">
        <f>SUMIF(SQRgraDrg,"&lt;&gt;#N/A")</f>
        <v>0.64288529257464877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Input!IS12</f>
        <v>7</v>
      </c>
      <c r="D12" s="12">
        <f>Input!IT12</f>
        <v>4</v>
      </c>
      <c r="E12" s="12">
        <f>Input!IU12</f>
        <v>16</v>
      </c>
      <c r="F12" s="12">
        <f>Input!IV12</f>
        <v>4</v>
      </c>
      <c r="G12" s="9">
        <f t="shared" si="7"/>
        <v>6.4116437571926319</v>
      </c>
      <c r="H12" s="9">
        <f t="shared" si="1"/>
        <v>0.34616306845040268</v>
      </c>
      <c r="I12" s="9">
        <f t="shared" si="2"/>
        <v>4.3936182403373145</v>
      </c>
      <c r="J12" s="9">
        <f t="shared" si="3"/>
        <v>0.15493531912624389</v>
      </c>
      <c r="K12" s="9">
        <f t="shared" si="8"/>
        <v>16.356144591242632</v>
      </c>
      <c r="L12" s="9">
        <f t="shared" si="4"/>
        <v>0.12683896987138157</v>
      </c>
      <c r="M12" s="9">
        <f t="shared" si="5"/>
        <v>4.4698576597213195</v>
      </c>
      <c r="N12" s="7">
        <f t="shared" si="6"/>
        <v>0.22076622039879532</v>
      </c>
      <c r="O12" s="32" t="s">
        <v>13</v>
      </c>
      <c r="P12" s="10">
        <f>SQRT(P11/P10)</f>
        <v>1.1314202805249214</v>
      </c>
      <c r="Q12" s="32" t="s">
        <v>126</v>
      </c>
      <c r="R12" s="10">
        <f>SQRT(R11/R10)</f>
        <v>0.24175218201039314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Input!IS13</f>
        <v>3</v>
      </c>
      <c r="D13" s="12">
        <f>Input!IT13</f>
        <v>6</v>
      </c>
      <c r="E13" s="12">
        <f>Input!IU13</f>
        <v>10</v>
      </c>
      <c r="F13" s="12">
        <f>Input!IV13</f>
        <v>6</v>
      </c>
      <c r="G13" s="9">
        <f t="shared" si="7"/>
        <v>1.6160384324130419</v>
      </c>
      <c r="H13" s="9">
        <f t="shared" si="1"/>
        <v>1.9153496205577505</v>
      </c>
      <c r="I13" s="9">
        <f t="shared" si="2"/>
        <v>5.7777712775454209</v>
      </c>
      <c r="J13" s="9">
        <f t="shared" si="3"/>
        <v>4.9385605083794366E-2</v>
      </c>
      <c r="K13" s="9">
        <f t="shared" si="8"/>
        <v>9.6449892329881308</v>
      </c>
      <c r="L13" s="9">
        <f t="shared" si="4"/>
        <v>0.12603264469435566</v>
      </c>
      <c r="M13" s="9">
        <f t="shared" si="5"/>
        <v>5.9072566182655963</v>
      </c>
      <c r="N13" s="7">
        <f t="shared" si="6"/>
        <v>8.6013348555333182E-3</v>
      </c>
      <c r="O13" s="32" t="s">
        <v>15</v>
      </c>
      <c r="P13" s="13">
        <f t="array" ref="P13">1-P11/(SUMIF(wrnGrasNat,"&lt;&gt;#N/A")-P9)^2</f>
        <v>0.99911705804576623</v>
      </c>
      <c r="Q13" s="32"/>
      <c r="R13" s="13">
        <f t="array" ref="R13">1-R11/(SUMIF(wrnGrasDroog,"&lt;&gt;#N/A")-R9)^2</f>
        <v>0.99984339534190569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Input!IS14</f>
        <v>0</v>
      </c>
      <c r="D14" s="12">
        <f>Input!IT14</f>
        <v>9</v>
      </c>
      <c r="E14" s="12">
        <f>Input!IU14</f>
        <v>2</v>
      </c>
      <c r="F14" s="12">
        <f>Input!IV14</f>
        <v>10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9.2525111471172341</v>
      </c>
      <c r="J14" s="9">
        <f t="shared" si="3"/>
        <v>6.376187941846144E-2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9.5896244048484878</v>
      </c>
      <c r="N14" s="7">
        <f t="shared" si="6"/>
        <v>0.16840812909595787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Input!IS15</f>
        <v>0</v>
      </c>
      <c r="D15" s="12">
        <f>Input!IT15</f>
        <v>15</v>
      </c>
      <c r="E15" s="12">
        <f>Input!IU15</f>
        <v>0</v>
      </c>
      <c r="F15" s="12">
        <f>Input!IV15</f>
        <v>15</v>
      </c>
      <c r="G15" s="9">
        <f t="shared" si="9"/>
        <v>0</v>
      </c>
      <c r="H15" s="9">
        <f t="shared" si="1"/>
        <v>0</v>
      </c>
      <c r="I15" s="9">
        <f t="shared" si="2"/>
        <v>14.776987869877191</v>
      </c>
      <c r="J15" s="9">
        <f t="shared" si="3"/>
        <v>4.9734410181912776E-2</v>
      </c>
      <c r="K15" s="9">
        <f t="shared" si="10"/>
        <v>0</v>
      </c>
      <c r="L15" s="9">
        <f t="shared" si="4"/>
        <v>0</v>
      </c>
      <c r="M15" s="9">
        <f t="shared" si="5"/>
        <v>15.277259881910721</v>
      </c>
      <c r="N15" s="7">
        <f t="shared" si="6"/>
        <v>7.68730421171471E-2</v>
      </c>
      <c r="O15" s="32" t="s">
        <v>16</v>
      </c>
      <c r="P15" s="10">
        <f>P14*P12</f>
        <v>2.4902392472620707</v>
      </c>
      <c r="Q15" s="32"/>
      <c r="R15" s="10">
        <f>R14*R12</f>
        <v>0.53209296502464809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Input!IS16</f>
        <v>0</v>
      </c>
      <c r="D16" s="12">
        <f>Input!IT16</f>
        <v>21</v>
      </c>
      <c r="E16" s="12">
        <f>Input!IU16</f>
        <v>0</v>
      </c>
      <c r="F16" s="12">
        <f>Input!IV16</f>
        <v>21</v>
      </c>
      <c r="G16" s="9">
        <f t="shared" si="9"/>
        <v>0</v>
      </c>
      <c r="H16" s="9">
        <f t="shared" si="1"/>
        <v>0</v>
      </c>
      <c r="I16" s="9">
        <f t="shared" si="2"/>
        <v>21.065018585411199</v>
      </c>
      <c r="J16" s="9">
        <f t="shared" si="3"/>
        <v>4.2274164488733624E-3</v>
      </c>
      <c r="K16" s="9">
        <f t="shared" si="10"/>
        <v>0</v>
      </c>
      <c r="L16" s="9">
        <f t="shared" si="4"/>
        <v>0</v>
      </c>
      <c r="M16" s="9">
        <f t="shared" si="5"/>
        <v>20.925511553762302</v>
      </c>
      <c r="N16" s="7">
        <f t="shared" si="6"/>
        <v>5.5485286229064274E-3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Input!IW2</f>
        <v>cH2a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Input!IW3</f>
        <v>24</v>
      </c>
      <c r="D3" s="12">
        <f>Input!IX3</f>
        <v>1</v>
      </c>
      <c r="E3" s="12" t="e">
        <f>Input!IY3</f>
        <v>#N/A</v>
      </c>
      <c r="F3" s="12" t="e">
        <f>Input!IZ3</f>
        <v>#N/A</v>
      </c>
      <c r="G3" s="9">
        <f t="shared" ref="G3:G7" si="0">MIN(MAX(MinGrasNT,AgrasNT+BgrasNT*10000*((A3+CgrasNT)^-DgrasNT+(B3+CgrasNT)^-DgrasNT)),40)</f>
        <v>22.87457659988096</v>
      </c>
      <c r="H3" s="9">
        <f t="shared" ref="H3:H16" si="1">(G3-C3)^2</f>
        <v>1.2665778295355001</v>
      </c>
      <c r="I3" s="9">
        <f t="shared" ref="I3:I16" si="2">MAX(MIN(MinGras+Agras*(1-(1/(1+(Bgras*(B3-Cgras))^Dgras))),40),0)</f>
        <v>1.029775148757146</v>
      </c>
      <c r="J3" s="9">
        <f t="shared" ref="J3:J16" si="3">(I3-D3)^2</f>
        <v>8.8655948351017545E-4</v>
      </c>
      <c r="K3" s="9">
        <f>MIN(MAX(MinBouwNT,AbouwNT+BbouwNT*10000*((A3+CbouwNT)^-DbouwNT+(B3+CbouwNT)^-DbouwNT)),45)</f>
        <v>42.1208845081918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1.6851693757151887</v>
      </c>
      <c r="N3" s="7" t="e">
        <f t="shared" ref="N3:N16" si="6">(M3-F3)^2</f>
        <v>#N/A</v>
      </c>
      <c r="O3" s="32" t="s">
        <v>19</v>
      </c>
      <c r="P3" s="25">
        <v>-17.302163112736125</v>
      </c>
      <c r="Q3" s="32" t="s">
        <v>7</v>
      </c>
      <c r="R3" s="26">
        <v>5.5894404133461067E-3</v>
      </c>
      <c r="S3" s="34" t="s">
        <v>24</v>
      </c>
      <c r="T3" s="27">
        <v>-34.878557483864675</v>
      </c>
      <c r="U3" s="34" t="s">
        <v>29</v>
      </c>
      <c r="V3" s="56">
        <v>5.8561352656880117E-3</v>
      </c>
    </row>
    <row r="4" spans="1:22" x14ac:dyDescent="0.25">
      <c r="A4" s="11">
        <v>10</v>
      </c>
      <c r="B4" s="11">
        <v>70</v>
      </c>
      <c r="C4" s="12">
        <f>Input!IW4</f>
        <v>19</v>
      </c>
      <c r="D4" s="12">
        <f>Input!IX4</f>
        <v>1</v>
      </c>
      <c r="E4" s="12" t="e">
        <f>Input!IY4</f>
        <v>#N/A</v>
      </c>
      <c r="F4" s="12" t="e">
        <f>Input!IZ4</f>
        <v>#N/A</v>
      </c>
      <c r="G4" s="9">
        <f t="shared" si="0"/>
        <v>18.600665216234681</v>
      </c>
      <c r="H4" s="9">
        <f t="shared" si="1"/>
        <v>0.15946826952489404</v>
      </c>
      <c r="I4" s="9">
        <f t="shared" si="2"/>
        <v>1.029775148757146</v>
      </c>
      <c r="J4" s="9">
        <f t="shared" si="3"/>
        <v>8.8655948351017545E-4</v>
      </c>
      <c r="K4" s="9">
        <f>MIN(MAX(MinBouwNT,AbouwNT+BbouwNT*10000*((A4+CbouwNT)^-DbouwNT+(B4+CbouwNT)^-DbouwNT)),45)</f>
        <v>37.302030702317701</v>
      </c>
      <c r="L4" s="9" t="e">
        <f t="shared" si="4"/>
        <v>#N/A</v>
      </c>
      <c r="M4" s="9">
        <f t="shared" si="5"/>
        <v>1.6851693757151887</v>
      </c>
      <c r="N4" s="7" t="e">
        <f t="shared" si="6"/>
        <v>#N/A</v>
      </c>
      <c r="O4" s="32" t="s">
        <v>20</v>
      </c>
      <c r="P4" s="25">
        <v>3646.2748005057233</v>
      </c>
      <c r="Q4" s="32" t="s">
        <v>8</v>
      </c>
      <c r="R4" s="25">
        <v>1.5090656628635285E-2</v>
      </c>
      <c r="S4" s="34" t="s">
        <v>25</v>
      </c>
      <c r="T4" s="27">
        <v>25245.859557093667</v>
      </c>
      <c r="U4" s="34" t="s">
        <v>30</v>
      </c>
      <c r="V4" s="57">
        <v>6.8472778760173827E-4</v>
      </c>
    </row>
    <row r="5" spans="1:22" x14ac:dyDescent="0.25">
      <c r="A5" s="11">
        <v>15</v>
      </c>
      <c r="B5" s="11">
        <v>70</v>
      </c>
      <c r="C5" s="12">
        <f>Input!IW5</f>
        <v>15</v>
      </c>
      <c r="D5" s="12">
        <f>Input!IX5</f>
        <v>1</v>
      </c>
      <c r="E5" s="12" t="e">
        <f>Input!IY5</f>
        <v>#N/A</v>
      </c>
      <c r="F5" s="12" t="e">
        <f>Input!IZ5</f>
        <v>#N/A</v>
      </c>
      <c r="G5" s="9">
        <f t="shared" si="0"/>
        <v>15.043034049199377</v>
      </c>
      <c r="H5" s="9">
        <f t="shared" si="1"/>
        <v>1.8519293904944412E-3</v>
      </c>
      <c r="I5" s="9">
        <f t="shared" si="2"/>
        <v>1.029775148757146</v>
      </c>
      <c r="J5" s="9">
        <f t="shared" si="3"/>
        <v>8.8655948351017545E-4</v>
      </c>
      <c r="K5" s="9">
        <f>MIN(MAX(MinBouwNT,AbouwNT+BbouwNT*10000*((A5+CbouwNT)^-DbouwNT+(B5+CbouwNT)^-DbouwNT)),45)</f>
        <v>33.018354901497624</v>
      </c>
      <c r="L5" s="9" t="e">
        <f t="shared" si="4"/>
        <v>#N/A</v>
      </c>
      <c r="M5" s="9">
        <f t="shared" si="5"/>
        <v>1.6851693757151887</v>
      </c>
      <c r="N5" s="7" t="e">
        <f t="shared" si="6"/>
        <v>#N/A</v>
      </c>
      <c r="O5" s="32" t="s">
        <v>21</v>
      </c>
      <c r="P5" s="25">
        <v>99.10014550538564</v>
      </c>
      <c r="Q5" s="32" t="s">
        <v>9</v>
      </c>
      <c r="R5" s="64">
        <v>5.5448778791981876</v>
      </c>
      <c r="S5" s="34" t="s">
        <v>26</v>
      </c>
      <c r="T5" s="27">
        <v>159.96154138684807</v>
      </c>
      <c r="U5" s="34" t="s">
        <v>27</v>
      </c>
      <c r="V5" s="65">
        <v>7.5123124738765377</v>
      </c>
    </row>
    <row r="6" spans="1:22" x14ac:dyDescent="0.25">
      <c r="A6" s="11">
        <v>25</v>
      </c>
      <c r="B6" s="11">
        <v>75</v>
      </c>
      <c r="C6" s="12">
        <f>Input!IW6</f>
        <v>9</v>
      </c>
      <c r="D6" s="12">
        <f>Input!IX6</f>
        <v>1</v>
      </c>
      <c r="E6" s="12" t="e">
        <f>Input!IY6</f>
        <v>#N/A</v>
      </c>
      <c r="F6" s="12" t="e">
        <f>Input!IZ6</f>
        <v>#N/A</v>
      </c>
      <c r="G6" s="9">
        <f t="shared" si="0"/>
        <v>8.8977637137143297</v>
      </c>
      <c r="H6" s="9">
        <f t="shared" si="1"/>
        <v>1.0452258233485532E-2</v>
      </c>
      <c r="I6" s="9">
        <f t="shared" si="2"/>
        <v>1.0956669621789978</v>
      </c>
      <c r="J6" s="9">
        <f t="shared" si="3"/>
        <v>9.1521676525578022E-3</v>
      </c>
      <c r="K6" s="9">
        <f>MIN(MAX(MinBouwNT,AbouwNT+BbouwNT*10000*((A6+CbouwNT)^-DbouwNT+(B6+CbouwNT)^-DbouwNT)),45)</f>
        <v>24.481511454491148</v>
      </c>
      <c r="L6" s="9" t="e">
        <f t="shared" si="4"/>
        <v>#N/A</v>
      </c>
      <c r="M6" s="9">
        <f t="shared" si="5"/>
        <v>1.7053970964110992</v>
      </c>
      <c r="N6" s="7" t="e">
        <f t="shared" si="6"/>
        <v>#N/A</v>
      </c>
      <c r="O6" s="32" t="s">
        <v>112</v>
      </c>
      <c r="P6" s="15">
        <v>2.9983428995969361</v>
      </c>
      <c r="Q6" s="32" t="s">
        <v>6</v>
      </c>
      <c r="R6" s="25">
        <v>26.086477044563456</v>
      </c>
      <c r="S6" s="34" t="s">
        <v>113</v>
      </c>
      <c r="T6" s="24">
        <v>3</v>
      </c>
      <c r="U6" s="34" t="s">
        <v>28</v>
      </c>
      <c r="V6" s="57">
        <v>24.259446151667881</v>
      </c>
    </row>
    <row r="7" spans="1:22" x14ac:dyDescent="0.25">
      <c r="A7" s="11">
        <v>10</v>
      </c>
      <c r="B7" s="11">
        <v>105</v>
      </c>
      <c r="C7" s="12">
        <f>Input!IW7</f>
        <v>14</v>
      </c>
      <c r="D7" s="12">
        <f>Input!IX7</f>
        <v>2</v>
      </c>
      <c r="E7" s="12">
        <f>Input!IY7</f>
        <v>30</v>
      </c>
      <c r="F7" s="12">
        <f>Input!IZ7</f>
        <v>2</v>
      </c>
      <c r="G7" s="9">
        <f t="shared" si="0"/>
        <v>15.322084966744782</v>
      </c>
      <c r="H7" s="9">
        <f t="shared" si="1"/>
        <v>1.7479086592925521</v>
      </c>
      <c r="I7" s="9">
        <f t="shared" si="2"/>
        <v>2.1776619683584508</v>
      </c>
      <c r="J7" s="9">
        <f t="shared" si="3"/>
        <v>3.1563775000999182E-2</v>
      </c>
      <c r="K7" s="9">
        <f>MIN(MAX(MinBouwNT,AbouwNT+BbouwNT*10000*((A7+CbouwNT)^-DbouwNT+(B7+CbouwNT)^-DbouwNT)),45)</f>
        <v>30.114096329381773</v>
      </c>
      <c r="L7" s="9">
        <f t="shared" si="4"/>
        <v>1.3017972378394124E-2</v>
      </c>
      <c r="M7" s="9">
        <f t="shared" si="5"/>
        <v>2.2678940130771861</v>
      </c>
      <c r="N7" s="7">
        <f t="shared" si="6"/>
        <v>7.176720224259954E-2</v>
      </c>
      <c r="O7" s="32" t="s">
        <v>114</v>
      </c>
      <c r="P7" s="14">
        <v>-2.5553537014589255E-8</v>
      </c>
      <c r="Q7" s="32" t="s">
        <v>122</v>
      </c>
      <c r="R7" s="25">
        <v>0.88728223551125074</v>
      </c>
      <c r="S7" s="34" t="s">
        <v>115</v>
      </c>
      <c r="T7" s="17">
        <v>0</v>
      </c>
      <c r="U7" s="34" t="s">
        <v>123</v>
      </c>
      <c r="V7" s="57">
        <v>1.6553248694666711</v>
      </c>
    </row>
    <row r="8" spans="1:22" x14ac:dyDescent="0.25">
      <c r="A8" s="11">
        <v>15</v>
      </c>
      <c r="B8" s="11">
        <v>105</v>
      </c>
      <c r="C8" s="12">
        <f>Input!IW8</f>
        <v>11</v>
      </c>
      <c r="D8" s="12">
        <f>Input!IX8</f>
        <v>2</v>
      </c>
      <c r="E8" s="12">
        <f>Input!IY8</f>
        <v>26</v>
      </c>
      <c r="F8" s="12">
        <f>Input!IZ8</f>
        <v>2</v>
      </c>
      <c r="G8" s="9">
        <f t="shared" ref="G8:G13" si="7">MIN(MAX(MinGrasNT,AgrasNT+BgrasNT*10000*((A8+CgrasNT)^-DgrasNT+(B8+CgrasNT)^-DgrasNT)),40)</f>
        <v>11.764453799709475</v>
      </c>
      <c r="H8" s="9">
        <f t="shared" si="1"/>
        <v>0.58438961189025429</v>
      </c>
      <c r="I8" s="9">
        <f t="shared" si="2"/>
        <v>2.1776619683584508</v>
      </c>
      <c r="J8" s="9">
        <f t="shared" si="3"/>
        <v>3.1563775000999182E-2</v>
      </c>
      <c r="K8" s="9">
        <f t="shared" ref="K8:K13" si="8">MIN(MAX(MinBouwNT,AbouwNT+BbouwNT*10000*((A8+CbouwNT)^-DbouwNT+(B8+CbouwNT)^-DbouwNT)),45)</f>
        <v>25.830420528561675</v>
      </c>
      <c r="L8" s="9">
        <f t="shared" si="4"/>
        <v>2.8757197133301826E-2</v>
      </c>
      <c r="M8" s="9">
        <f t="shared" si="5"/>
        <v>2.2678940130771861</v>
      </c>
      <c r="N8" s="7">
        <f t="shared" si="6"/>
        <v>7.176720224259954E-2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Input!IW9</f>
        <v>8</v>
      </c>
      <c r="D9" s="12">
        <f>Input!IX9</f>
        <v>2</v>
      </c>
      <c r="E9" s="12">
        <f>Input!IY9</f>
        <v>22</v>
      </c>
      <c r="F9" s="12">
        <f>Input!IZ9</f>
        <v>2</v>
      </c>
      <c r="G9" s="9">
        <f t="shared" si="7"/>
        <v>8.7791111267039561</v>
      </c>
      <c r="H9" s="9">
        <f t="shared" si="1"/>
        <v>0.60701414775390794</v>
      </c>
      <c r="I9" s="9">
        <f t="shared" si="2"/>
        <v>2.1776619683584508</v>
      </c>
      <c r="J9" s="9">
        <f t="shared" si="3"/>
        <v>3.1563775000999182E-2</v>
      </c>
      <c r="K9" s="9">
        <f t="shared" si="8"/>
        <v>22.009643029824751</v>
      </c>
      <c r="L9" s="9">
        <f t="shared" si="4"/>
        <v>9.2988024201040801E-5</v>
      </c>
      <c r="M9" s="9">
        <f t="shared" si="5"/>
        <v>2.2678940130771861</v>
      </c>
      <c r="N9" s="7">
        <f t="shared" si="6"/>
        <v>7.176720224259954E-2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Input!IW10</f>
        <v>4</v>
      </c>
      <c r="D10" s="12">
        <f>Input!IX10</f>
        <v>3</v>
      </c>
      <c r="E10" s="12">
        <f>Input!IY10</f>
        <v>15</v>
      </c>
      <c r="F10" s="12">
        <f>Input!IZ10</f>
        <v>3</v>
      </c>
      <c r="G10" s="9">
        <f t="shared" si="7"/>
        <v>3.8047122136509834</v>
      </c>
      <c r="H10" s="9">
        <f t="shared" si="1"/>
        <v>3.8137319497099136E-2</v>
      </c>
      <c r="I10" s="9">
        <f t="shared" si="2"/>
        <v>2.5334778702975935</v>
      </c>
      <c r="J10" s="9">
        <f t="shared" si="3"/>
        <v>0.21764289750206897</v>
      </c>
      <c r="K10" s="9">
        <f t="shared" si="8"/>
        <v>14.782420114150447</v>
      </c>
      <c r="L10" s="9">
        <f t="shared" si="4"/>
        <v>4.7341006726304327E-2</v>
      </c>
      <c r="M10" s="9">
        <f t="shared" si="5"/>
        <v>2.515064318007906</v>
      </c>
      <c r="N10" s="7">
        <f t="shared" si="6"/>
        <v>0.23516261566913735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Input!IW11</f>
        <v>0</v>
      </c>
      <c r="D11" s="12">
        <f>Input!IX11</f>
        <v>3</v>
      </c>
      <c r="E11" s="12">
        <f>Input!IY11</f>
        <v>5</v>
      </c>
      <c r="F11" s="12">
        <f>Input!IZ11</f>
        <v>3</v>
      </c>
      <c r="G11" s="9">
        <f t="shared" si="7"/>
        <v>-2.5553537014589255E-8</v>
      </c>
      <c r="H11" s="9">
        <f t="shared" si="1"/>
        <v>6.5298325395598314E-16</v>
      </c>
      <c r="I11" s="9">
        <f t="shared" si="2"/>
        <v>2.5334778702975935</v>
      </c>
      <c r="J11" s="9">
        <f t="shared" si="3"/>
        <v>0.21764289750206897</v>
      </c>
      <c r="K11" s="9">
        <f t="shared" si="8"/>
        <v>5.2285363634789874</v>
      </c>
      <c r="L11" s="9">
        <f t="shared" si="4"/>
        <v>5.2228869432199856E-2</v>
      </c>
      <c r="M11" s="9">
        <f t="shared" si="5"/>
        <v>2.515064318007906</v>
      </c>
      <c r="N11" s="7">
        <f t="shared" si="6"/>
        <v>0.23516261566913735</v>
      </c>
      <c r="O11" s="32" t="s">
        <v>14</v>
      </c>
      <c r="P11" s="10">
        <f>SUMIF(SQRgrasNat,"&lt;&gt;#N/A")</f>
        <v>5.0192371863371799</v>
      </c>
      <c r="Q11" s="32"/>
      <c r="R11" s="10">
        <f>SUMIF(SQRgraDrg,"&lt;&gt;#N/A")</f>
        <v>0.6269378191523447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Input!IW12</f>
        <v>5</v>
      </c>
      <c r="D12" s="12">
        <f>Input!IX12</f>
        <v>6</v>
      </c>
      <c r="E12" s="12">
        <f>Input!IY12</f>
        <v>14</v>
      </c>
      <c r="F12" s="12">
        <f>Input!IZ12</f>
        <v>6</v>
      </c>
      <c r="G12" s="9">
        <f t="shared" si="7"/>
        <v>4.6207013236231909</v>
      </c>
      <c r="H12" s="9">
        <f t="shared" si="1"/>
        <v>0.14386748590119938</v>
      </c>
      <c r="I12" s="9">
        <f t="shared" si="2"/>
        <v>6.2135451610466559</v>
      </c>
      <c r="J12" s="9">
        <f t="shared" si="3"/>
        <v>4.5601535806442196E-2</v>
      </c>
      <c r="K12" s="9">
        <f t="shared" si="8"/>
        <v>14.372873466895449</v>
      </c>
      <c r="L12" s="9">
        <f t="shared" si="4"/>
        <v>0.13903462231463132</v>
      </c>
      <c r="M12" s="9">
        <f t="shared" si="5"/>
        <v>6.1093239487582967</v>
      </c>
      <c r="N12" s="7">
        <f t="shared" si="6"/>
        <v>1.1951725772106672E-2</v>
      </c>
      <c r="O12" s="32" t="s">
        <v>13</v>
      </c>
      <c r="P12" s="10">
        <f>SQRT(P11/P10)</f>
        <v>0.67549558819211863</v>
      </c>
      <c r="Q12" s="32" t="s">
        <v>126</v>
      </c>
      <c r="R12" s="10">
        <f>SQRT(R11/R10)</f>
        <v>0.23873488893680309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Input!IW13</f>
        <v>1</v>
      </c>
      <c r="D13" s="12">
        <f>Input!IX13</f>
        <v>8</v>
      </c>
      <c r="E13" s="12">
        <f>Input!IY13</f>
        <v>8</v>
      </c>
      <c r="F13" s="12">
        <f>Input!IZ13</f>
        <v>8</v>
      </c>
      <c r="G13" s="9">
        <f t="shared" si="7"/>
        <v>0.32208431548031768</v>
      </c>
      <c r="H13" s="9">
        <f t="shared" si="1"/>
        <v>0.45956967531778942</v>
      </c>
      <c r="I13" s="9">
        <f t="shared" si="2"/>
        <v>8.0175040574594618</v>
      </c>
      <c r="J13" s="9">
        <f t="shared" si="3"/>
        <v>3.0639202754414096E-4</v>
      </c>
      <c r="K13" s="9">
        <f t="shared" si="8"/>
        <v>7.666660682094097</v>
      </c>
      <c r="L13" s="9">
        <f t="shared" si="4"/>
        <v>0.11111510086197265</v>
      </c>
      <c r="M13" s="9">
        <f t="shared" si="5"/>
        <v>8.3051435298782472</v>
      </c>
      <c r="N13" s="7">
        <f t="shared" si="6"/>
        <v>9.3112573826556758E-2</v>
      </c>
      <c r="O13" s="32" t="s">
        <v>15</v>
      </c>
      <c r="P13" s="13">
        <f t="array" ref="P13">1-P11/(SUMIF(wrnGrasNat,"&lt;&gt;#N/A")-P9)^2</f>
        <v>0.99951891511148605</v>
      </c>
      <c r="Q13" s="32"/>
      <c r="R13" s="13">
        <f t="array" ref="R13">1-R11/(SUMIF(wrnGrasDroog,"&lt;&gt;#N/A")-R9)^2</f>
        <v>0.99989695302117809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Input!IW14</f>
        <v>0</v>
      </c>
      <c r="D14" s="12">
        <f>Input!IX14</f>
        <v>12</v>
      </c>
      <c r="E14" s="12">
        <f>Input!IY14</f>
        <v>1</v>
      </c>
      <c r="F14" s="12">
        <f>Input!IZ14</f>
        <v>14</v>
      </c>
      <c r="G14" s="9">
        <f t="shared" ref="G14:G16" si="9">MIN(MAX(MinGrasNT,AgrasNT+BgrasNT*10000*((A14+CgrasNT)^-DgrasNT+(B14+CgrasNT)^-DgrasNT)),40)</f>
        <v>-2.5553537014589255E-8</v>
      </c>
      <c r="H14" s="9">
        <f t="shared" si="1"/>
        <v>6.5298325395598314E-16</v>
      </c>
      <c r="I14" s="9">
        <f t="shared" si="2"/>
        <v>12.092573300063341</v>
      </c>
      <c r="J14" s="9">
        <f t="shared" si="3"/>
        <v>8.569815884617386E-3</v>
      </c>
      <c r="K14" s="9">
        <f t="shared" ref="K14:K16" si="10">MIN(MAX(MinBouwNT,AbouwNT+BbouwNT*10000*((A14+CbouwNT)^-DbouwNT+(B14+CbouwNT)^-DbouwNT)),45)</f>
        <v>0</v>
      </c>
      <c r="L14" s="9">
        <f t="shared" si="4"/>
        <v>1</v>
      </c>
      <c r="M14" s="9">
        <f t="shared" si="5"/>
        <v>13.581363499864702</v>
      </c>
      <c r="N14" s="7">
        <f t="shared" si="6"/>
        <v>0.17525651924553123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Input!IW15</f>
        <v>0</v>
      </c>
      <c r="D15" s="12">
        <f>Input!IX15</f>
        <v>18</v>
      </c>
      <c r="E15" s="12">
        <f>Input!IY15</f>
        <v>0</v>
      </c>
      <c r="F15" s="12">
        <f>Input!IZ15</f>
        <v>20</v>
      </c>
      <c r="G15" s="9">
        <f t="shared" si="9"/>
        <v>-2.5553537014589255E-8</v>
      </c>
      <c r="H15" s="9">
        <f t="shared" si="1"/>
        <v>6.5298325395598314E-16</v>
      </c>
      <c r="I15" s="9">
        <f t="shared" si="2"/>
        <v>17.834413746506915</v>
      </c>
      <c r="J15" s="9">
        <f t="shared" si="3"/>
        <v>2.7418807345876345E-2</v>
      </c>
      <c r="K15" s="9">
        <f t="shared" si="10"/>
        <v>0</v>
      </c>
      <c r="L15" s="9">
        <f t="shared" si="4"/>
        <v>0</v>
      </c>
      <c r="M15" s="9">
        <f t="shared" si="5"/>
        <v>20.244358777128554</v>
      </c>
      <c r="N15" s="7">
        <f t="shared" si="6"/>
        <v>5.9711211959762124E-2</v>
      </c>
      <c r="O15" s="32" t="s">
        <v>16</v>
      </c>
      <c r="P15" s="10">
        <f>P14*P12</f>
        <v>1.4867557653182257</v>
      </c>
      <c r="Q15" s="32"/>
      <c r="R15" s="10">
        <f>R14*R12</f>
        <v>0.52545194774602899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Input!IW16</f>
        <v>0</v>
      </c>
      <c r="D16" s="12">
        <f>Input!IX16</f>
        <v>24</v>
      </c>
      <c r="E16" s="12">
        <f>Input!IY16</f>
        <v>0</v>
      </c>
      <c r="F16" s="12">
        <f>Input!IZ16</f>
        <v>25</v>
      </c>
      <c r="G16" s="9">
        <f t="shared" si="9"/>
        <v>-2.5553537014589255E-8</v>
      </c>
      <c r="H16" s="9">
        <f t="shared" si="1"/>
        <v>6.5298325395598314E-16</v>
      </c>
      <c r="I16" s="9">
        <f t="shared" si="2"/>
        <v>24.057028957360632</v>
      </c>
      <c r="J16" s="9">
        <f t="shared" si="3"/>
        <v>3.2523019776408289E-3</v>
      </c>
      <c r="K16" s="9">
        <f t="shared" si="10"/>
        <v>0</v>
      </c>
      <c r="L16" s="9">
        <f t="shared" si="4"/>
        <v>0</v>
      </c>
      <c r="M16" s="9">
        <f t="shared" si="5"/>
        <v>24.925802502951406</v>
      </c>
      <c r="N16" s="7">
        <f t="shared" si="6"/>
        <v>5.5052685682761343E-3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9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Input!JA2</f>
        <v>cH2b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Input!JA3</f>
        <v>28</v>
      </c>
      <c r="D3" s="12">
        <f>Input!JB3</f>
        <v>1</v>
      </c>
      <c r="E3" s="12" t="e">
        <f>Input!JC3</f>
        <v>#N/A</v>
      </c>
      <c r="F3" s="12" t="e">
        <f>Input!JD3</f>
        <v>#N/A</v>
      </c>
      <c r="G3" s="9">
        <f t="shared" ref="G3:G7" si="0">MIN(MAX(MinGrasNT,AgrasNT+BgrasNT*10000*((A3+CgrasNT)^-DgrasNT+(B3+CgrasNT)^-DgrasNT)),40)</f>
        <v>26.54095924797905</v>
      </c>
      <c r="H3" s="9">
        <f t="shared" ref="H3:H16" si="1">(G3-C3)^2</f>
        <v>2.1287999160578601</v>
      </c>
      <c r="I3" s="9">
        <f t="shared" ref="I3:I16" si="2">MAX(MIN(MinGras+Agras*(1-(1/(1+(Bgras*(B3-Cgras))^Dgras))),40),0)</f>
        <v>1.1544249998864196</v>
      </c>
      <c r="J3" s="9">
        <f t="shared" ref="J3:J16" si="3">(I3-D3)^2</f>
        <v>2.3847080589920681E-2</v>
      </c>
      <c r="K3" s="9">
        <f>MIN(MAX(MinBouwNT,AbouwNT+BbouwNT*10000*((A3+CbouwNT)^-DbouwNT+(B3+CbouwNT)^-DbouwNT)),45)</f>
        <v>44.124625283312085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1.4212992549379515</v>
      </c>
      <c r="N3" s="7" t="e">
        <f t="shared" ref="N3:N16" si="6">(M3-F3)^2</f>
        <v>#N/A</v>
      </c>
      <c r="O3" s="32" t="s">
        <v>19</v>
      </c>
      <c r="P3" s="25">
        <v>-19.721517266746421</v>
      </c>
      <c r="Q3" s="32" t="s">
        <v>7</v>
      </c>
      <c r="R3" s="26">
        <v>5.3661274359068445E-3</v>
      </c>
      <c r="S3" s="34" t="s">
        <v>24</v>
      </c>
      <c r="T3" s="27">
        <v>-33.136833579499239</v>
      </c>
      <c r="U3" s="34" t="s">
        <v>29</v>
      </c>
      <c r="V3" s="56">
        <v>5.4861634320468909E-3</v>
      </c>
    </row>
    <row r="4" spans="1:22" x14ac:dyDescent="0.25">
      <c r="A4" s="11">
        <v>10</v>
      </c>
      <c r="B4" s="11">
        <v>70</v>
      </c>
      <c r="C4" s="12">
        <f>Input!JA4</f>
        <v>23</v>
      </c>
      <c r="D4" s="12">
        <f>Input!JB4</f>
        <v>1</v>
      </c>
      <c r="E4" s="12" t="e">
        <f>Input!JC4</f>
        <v>#N/A</v>
      </c>
      <c r="F4" s="12" t="e">
        <f>Input!JD4</f>
        <v>#N/A</v>
      </c>
      <c r="G4" s="9">
        <f t="shared" si="0"/>
        <v>22.081404111858507</v>
      </c>
      <c r="H4" s="9">
        <f t="shared" si="1"/>
        <v>0.84381840571045763</v>
      </c>
      <c r="I4" s="9">
        <f t="shared" si="2"/>
        <v>1.1544249998864196</v>
      </c>
      <c r="J4" s="9">
        <f t="shared" si="3"/>
        <v>2.3847080589920681E-2</v>
      </c>
      <c r="K4" s="9">
        <f>MIN(MAX(MinBouwNT,AbouwNT+BbouwNT*10000*((A4+CbouwNT)^-DbouwNT+(B4+CbouwNT)^-DbouwNT)),45)</f>
        <v>39.320583493385016</v>
      </c>
      <c r="L4" s="9" t="e">
        <f t="shared" si="4"/>
        <v>#N/A</v>
      </c>
      <c r="M4" s="9">
        <f t="shared" si="5"/>
        <v>1.4212992549379515</v>
      </c>
      <c r="N4" s="7" t="e">
        <f t="shared" si="6"/>
        <v>#N/A</v>
      </c>
      <c r="O4" s="32" t="s">
        <v>20</v>
      </c>
      <c r="P4" s="25">
        <v>5395.7618382323062</v>
      </c>
      <c r="Q4" s="32" t="s">
        <v>8</v>
      </c>
      <c r="R4" s="25">
        <v>1.5091162026050473E-2</v>
      </c>
      <c r="S4" s="34" t="s">
        <v>25</v>
      </c>
      <c r="T4" s="27">
        <v>25723.171268291684</v>
      </c>
      <c r="U4" s="34" t="s">
        <v>30</v>
      </c>
      <c r="V4" s="57">
        <v>6.8472497935048401E-4</v>
      </c>
    </row>
    <row r="5" spans="1:22" x14ac:dyDescent="0.25">
      <c r="A5" s="11">
        <v>15</v>
      </c>
      <c r="B5" s="11">
        <v>70</v>
      </c>
      <c r="C5" s="12">
        <f>Input!JA5</f>
        <v>19</v>
      </c>
      <c r="D5" s="12">
        <f>Input!JB5</f>
        <v>1</v>
      </c>
      <c r="E5" s="12" t="e">
        <f>Input!JC5</f>
        <v>#N/A</v>
      </c>
      <c r="F5" s="12" t="e">
        <f>Input!JD5</f>
        <v>#N/A</v>
      </c>
      <c r="G5" s="9">
        <f t="shared" si="0"/>
        <v>18.314386932106711</v>
      </c>
      <c r="H5" s="9">
        <f t="shared" si="1"/>
        <v>0.47006527886604804</v>
      </c>
      <c r="I5" s="9">
        <f t="shared" si="2"/>
        <v>1.1544249998864196</v>
      </c>
      <c r="J5" s="9">
        <f t="shared" si="3"/>
        <v>2.3847080589920681E-2</v>
      </c>
      <c r="K5" s="9">
        <f>MIN(MAX(MinBouwNT,AbouwNT+BbouwNT*10000*((A5+CbouwNT)^-DbouwNT+(B5+CbouwNT)^-DbouwNT)),45)</f>
        <v>35.04737895212152</v>
      </c>
      <c r="L5" s="9" t="e">
        <f t="shared" si="4"/>
        <v>#N/A</v>
      </c>
      <c r="M5" s="9">
        <f t="shared" si="5"/>
        <v>1.4212992549379515</v>
      </c>
      <c r="N5" s="7" t="e">
        <f t="shared" si="6"/>
        <v>#N/A</v>
      </c>
      <c r="O5" s="32" t="s">
        <v>21</v>
      </c>
      <c r="P5" s="25">
        <v>108.6130223910878</v>
      </c>
      <c r="Q5" s="32" t="s">
        <v>9</v>
      </c>
      <c r="R5" s="64">
        <v>6.1683568794628556</v>
      </c>
      <c r="S5" s="34" t="s">
        <v>26</v>
      </c>
      <c r="T5" s="27">
        <v>160.87671805912535</v>
      </c>
      <c r="U5" s="34" t="s">
        <v>27</v>
      </c>
      <c r="V5" s="65">
        <v>6.7376609584478073</v>
      </c>
    </row>
    <row r="6" spans="1:22" x14ac:dyDescent="0.25">
      <c r="A6" s="11">
        <v>25</v>
      </c>
      <c r="B6" s="11">
        <v>75</v>
      </c>
      <c r="C6" s="12">
        <f>Input!JA6</f>
        <v>11</v>
      </c>
      <c r="D6" s="12">
        <f>Input!JB6</f>
        <v>1</v>
      </c>
      <c r="E6" s="12" t="e">
        <f>Input!JC6</f>
        <v>#N/A</v>
      </c>
      <c r="F6" s="12" t="e">
        <f>Input!JD6</f>
        <v>#N/A</v>
      </c>
      <c r="G6" s="9">
        <f t="shared" si="0"/>
        <v>11.615705902855701</v>
      </c>
      <c r="H6" s="9">
        <f t="shared" si="1"/>
        <v>0.37909375881135449</v>
      </c>
      <c r="I6" s="9">
        <f t="shared" si="2"/>
        <v>1.1826861869961325</v>
      </c>
      <c r="J6" s="9">
        <f t="shared" si="3"/>
        <v>3.3374242919185886E-2</v>
      </c>
      <c r="K6" s="9">
        <f>MIN(MAX(MinBouwNT,AbouwNT+BbouwNT*10000*((A6+CbouwNT)^-DbouwNT+(B6+CbouwNT)^-DbouwNT)),45)</f>
        <v>26.51809720510186</v>
      </c>
      <c r="L6" s="9" t="e">
        <f t="shared" si="4"/>
        <v>#N/A</v>
      </c>
      <c r="M6" s="9">
        <f t="shared" si="5"/>
        <v>1.4411971066269909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22.524097247758025</v>
      </c>
      <c r="S6" s="34" t="s">
        <v>113</v>
      </c>
      <c r="T6" s="24">
        <v>3</v>
      </c>
      <c r="U6" s="34" t="s">
        <v>28</v>
      </c>
      <c r="V6" s="57">
        <v>21.322989627137755</v>
      </c>
    </row>
    <row r="7" spans="1:22" x14ac:dyDescent="0.25">
      <c r="A7" s="11">
        <v>10</v>
      </c>
      <c r="B7" s="11">
        <v>105</v>
      </c>
      <c r="C7" s="12">
        <f>Input!JA7</f>
        <v>16</v>
      </c>
      <c r="D7" s="12">
        <f>Input!JB7</f>
        <v>2</v>
      </c>
      <c r="E7" s="12">
        <f>Input!JC7</f>
        <v>32</v>
      </c>
      <c r="F7" s="12">
        <f>Input!JD7</f>
        <v>2</v>
      </c>
      <c r="G7" s="9">
        <f t="shared" si="0"/>
        <v>18.147863815265868</v>
      </c>
      <c r="H7" s="9">
        <f t="shared" si="1"/>
        <v>4.6133189689284517</v>
      </c>
      <c r="I7" s="9">
        <f t="shared" si="2"/>
        <v>1.7362879430595739</v>
      </c>
      <c r="J7" s="9">
        <f t="shared" si="3"/>
        <v>6.9544048975750533E-2</v>
      </c>
      <c r="K7" s="9">
        <f>MIN(MAX(MinBouwNT,AbouwNT+BbouwNT*10000*((A7+CbouwNT)^-DbouwNT+(B7+CbouwNT)^-DbouwNT)),45)</f>
        <v>32.104986245322792</v>
      </c>
      <c r="L7" s="9">
        <f t="shared" si="4"/>
        <v>1.1022111706977394E-2</v>
      </c>
      <c r="M7" s="9">
        <f t="shared" si="5"/>
        <v>1.893927557172179</v>
      </c>
      <c r="N7" s="7">
        <f t="shared" si="6"/>
        <v>1.125136312746136E-2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1.1009685947280263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1.3875909692526003</v>
      </c>
    </row>
    <row r="8" spans="1:22" x14ac:dyDescent="0.25">
      <c r="A8" s="11">
        <v>15</v>
      </c>
      <c r="B8" s="11">
        <v>105</v>
      </c>
      <c r="C8" s="12">
        <f>Input!JA8</f>
        <v>13</v>
      </c>
      <c r="D8" s="12">
        <f>Input!JB8</f>
        <v>2</v>
      </c>
      <c r="E8" s="12">
        <f>Input!JC8</f>
        <v>28</v>
      </c>
      <c r="F8" s="12">
        <f>Input!JD8</f>
        <v>2</v>
      </c>
      <c r="G8" s="9">
        <f t="shared" ref="G8:G13" si="7">MIN(MAX(MinGrasNT,AgrasNT+BgrasNT*10000*((A8+CgrasNT)^-DgrasNT+(B8+CgrasNT)^-DgrasNT)),40)</f>
        <v>14.380846635514079</v>
      </c>
      <c r="H8" s="9">
        <f t="shared" si="1"/>
        <v>1.9067374308105509</v>
      </c>
      <c r="I8" s="9">
        <f t="shared" si="2"/>
        <v>1.7362879430595739</v>
      </c>
      <c r="J8" s="9">
        <f t="shared" si="3"/>
        <v>6.9544048975750533E-2</v>
      </c>
      <c r="K8" s="9">
        <f t="shared" ref="K8:K13" si="8">MIN(MAX(MinBouwNT,AbouwNT+BbouwNT*10000*((A8+CbouwNT)^-DbouwNT+(B8+CbouwNT)^-DbouwNT)),45)</f>
        <v>27.831781704059303</v>
      </c>
      <c r="L8" s="9">
        <f t="shared" si="4"/>
        <v>2.8297395089192004E-2</v>
      </c>
      <c r="M8" s="9">
        <f t="shared" si="5"/>
        <v>1.893927557172179</v>
      </c>
      <c r="N8" s="7">
        <f t="shared" si="6"/>
        <v>1.125136312746136E-2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Input!JA9</f>
        <v>10</v>
      </c>
      <c r="D9" s="12">
        <f>Input!JB9</f>
        <v>2</v>
      </c>
      <c r="E9" s="12">
        <f>Input!JC9</f>
        <v>24</v>
      </c>
      <c r="F9" s="12">
        <f>Input!JD9</f>
        <v>2</v>
      </c>
      <c r="G9" s="9">
        <f t="shared" si="7"/>
        <v>11.17698851530395</v>
      </c>
      <c r="H9" s="9">
        <f t="shared" si="1"/>
        <v>1.3853019651573972</v>
      </c>
      <c r="I9" s="9">
        <f t="shared" si="2"/>
        <v>1.7362879430595739</v>
      </c>
      <c r="J9" s="9">
        <f t="shared" si="3"/>
        <v>6.9544048975750533E-2</v>
      </c>
      <c r="K9" s="9">
        <f t="shared" si="8"/>
        <v>24.018073377657494</v>
      </c>
      <c r="L9" s="9">
        <f t="shared" si="4"/>
        <v>3.2664697995040147E-4</v>
      </c>
      <c r="M9" s="9">
        <f t="shared" si="5"/>
        <v>1.893927557172179</v>
      </c>
      <c r="N9" s="7">
        <f t="shared" si="6"/>
        <v>1.125136312746136E-2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4.9285714285714288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Input!JA10</f>
        <v>6</v>
      </c>
      <c r="D10" s="12">
        <f>Input!JB10</f>
        <v>2</v>
      </c>
      <c r="E10" s="12">
        <f>Input!JC10</f>
        <v>17</v>
      </c>
      <c r="F10" s="12">
        <f>Input!JD10</f>
        <v>2</v>
      </c>
      <c r="G10" s="9">
        <f t="shared" si="7"/>
        <v>5.7029974349763357</v>
      </c>
      <c r="H10" s="9">
        <f t="shared" si="1"/>
        <v>8.8210523630635931E-2</v>
      </c>
      <c r="I10" s="9">
        <f t="shared" si="2"/>
        <v>1.9396137582262991</v>
      </c>
      <c r="J10" s="9">
        <f t="shared" si="3"/>
        <v>3.6464981955518583E-3</v>
      </c>
      <c r="K10" s="9">
        <f t="shared" si="8"/>
        <v>16.7938144862893</v>
      </c>
      <c r="L10" s="9">
        <f t="shared" si="4"/>
        <v>4.2512466064145368E-2</v>
      </c>
      <c r="M10" s="9">
        <f t="shared" si="5"/>
        <v>2.0743176072536116</v>
      </c>
      <c r="N10" s="7">
        <f t="shared" si="6"/>
        <v>5.5231067479020613E-3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Input!JA11</f>
        <v>0</v>
      </c>
      <c r="D11" s="12">
        <f>Input!JB11</f>
        <v>2</v>
      </c>
      <c r="E11" s="12">
        <f>Input!JC11</f>
        <v>7</v>
      </c>
      <c r="F11" s="12">
        <f>Input!JD11</f>
        <v>2</v>
      </c>
      <c r="G11" s="9">
        <f t="shared" si="7"/>
        <v>0</v>
      </c>
      <c r="H11" s="9">
        <f t="shared" si="1"/>
        <v>0</v>
      </c>
      <c r="I11" s="9">
        <f t="shared" si="2"/>
        <v>1.9396137582262991</v>
      </c>
      <c r="J11" s="9">
        <f t="shared" si="3"/>
        <v>3.6464981955518583E-3</v>
      </c>
      <c r="K11" s="9">
        <f t="shared" si="8"/>
        <v>7.2362155827981951</v>
      </c>
      <c r="L11" s="9">
        <f t="shared" si="4"/>
        <v>5.5797801556690965E-2</v>
      </c>
      <c r="M11" s="9">
        <f t="shared" si="5"/>
        <v>2.0743176072536116</v>
      </c>
      <c r="N11" s="7">
        <f t="shared" si="6"/>
        <v>5.5231067479020613E-3</v>
      </c>
      <c r="O11" s="32" t="s">
        <v>14</v>
      </c>
      <c r="P11" s="10">
        <f>SUMIF(SQRgrasNat,"&lt;&gt;#N/A")</f>
        <v>14.081315759355238</v>
      </c>
      <c r="Q11" s="32"/>
      <c r="R11" s="10">
        <f>SUMIF(SQRgraDrg,"&lt;&gt;#N/A")</f>
        <v>0.64288529248079329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Input!JA12</f>
        <v>7</v>
      </c>
      <c r="D12" s="12">
        <f>Input!JB12</f>
        <v>4</v>
      </c>
      <c r="E12" s="12">
        <f>Input!JC12</f>
        <v>16</v>
      </c>
      <c r="F12" s="12">
        <f>Input!JD12</f>
        <v>4</v>
      </c>
      <c r="G12" s="9">
        <f t="shared" si="7"/>
        <v>6.4106087522384065</v>
      </c>
      <c r="H12" s="9">
        <f t="shared" si="1"/>
        <v>0.34738204293796804</v>
      </c>
      <c r="I12" s="9">
        <f t="shared" si="2"/>
        <v>4.3936182695297639</v>
      </c>
      <c r="J12" s="9">
        <f t="shared" si="3"/>
        <v>0.15493534210760584</v>
      </c>
      <c r="K12" s="9">
        <f t="shared" si="8"/>
        <v>16.361561566235736</v>
      </c>
      <c r="L12" s="9">
        <f t="shared" si="4"/>
        <v>0.13072676617883827</v>
      </c>
      <c r="M12" s="9">
        <f t="shared" si="5"/>
        <v>4.4698568044823084</v>
      </c>
      <c r="N12" s="7">
        <f t="shared" si="6"/>
        <v>0.22076541671832617</v>
      </c>
      <c r="O12" s="32" t="s">
        <v>13</v>
      </c>
      <c r="P12" s="10">
        <f>SQRT(P11/P10)</f>
        <v>1.131423711297779</v>
      </c>
      <c r="Q12" s="32" t="s">
        <v>126</v>
      </c>
      <c r="R12" s="10">
        <f>SQRT(R11/R10)</f>
        <v>0.24175218199274631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Input!JA13</f>
        <v>3</v>
      </c>
      <c r="D13" s="12">
        <f>Input!JB13</f>
        <v>6</v>
      </c>
      <c r="E13" s="12">
        <f>Input!JC13</f>
        <v>10</v>
      </c>
      <c r="F13" s="12">
        <f>Input!JD13</f>
        <v>6</v>
      </c>
      <c r="G13" s="9">
        <f t="shared" si="7"/>
        <v>1.6148691511468982</v>
      </c>
      <c r="H13" s="9">
        <f t="shared" si="1"/>
        <v>1.9185874684445143</v>
      </c>
      <c r="I13" s="9">
        <f t="shared" si="2"/>
        <v>5.7777713058232614</v>
      </c>
      <c r="J13" s="9">
        <f t="shared" si="3"/>
        <v>4.9385592515498428E-2</v>
      </c>
      <c r="K13" s="9">
        <f t="shared" si="8"/>
        <v>9.6524334839506523</v>
      </c>
      <c r="L13" s="9">
        <f t="shared" si="4"/>
        <v>0.12080248307868149</v>
      </c>
      <c r="M13" s="9">
        <f t="shared" si="5"/>
        <v>5.9072559003108642</v>
      </c>
      <c r="N13" s="7">
        <f t="shared" si="6"/>
        <v>8.601468027148354E-3</v>
      </c>
      <c r="O13" s="32" t="s">
        <v>15</v>
      </c>
      <c r="P13" s="13">
        <f t="array" ref="P13">1-P11/(SUMIF(wrnGrasNat,"&lt;&gt;#N/A")-P9)^2</f>
        <v>0.99911705269111961</v>
      </c>
      <c r="Q13" s="32"/>
      <c r="R13" s="13">
        <f t="array" ref="R13">1-R11/(SUMIF(wrnGrasDroog,"&lt;&gt;#N/A")-R9)^2</f>
        <v>0.99984339534192856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Input!JA14</f>
        <v>0</v>
      </c>
      <c r="D14" s="12">
        <f>Input!JB14</f>
        <v>9</v>
      </c>
      <c r="E14" s="12">
        <f>Input!JC14</f>
        <v>2</v>
      </c>
      <c r="F14" s="12">
        <f>Input!JD14</f>
        <v>10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9.252511147841302</v>
      </c>
      <c r="J14" s="9">
        <f t="shared" si="3"/>
        <v>6.3761879784131892E-2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9.5896248759874751</v>
      </c>
      <c r="N14" s="7">
        <f t="shared" si="6"/>
        <v>0.16840774240829515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Input!JA15</f>
        <v>0</v>
      </c>
      <c r="D15" s="12">
        <f>Input!JB15</f>
        <v>15</v>
      </c>
      <c r="E15" s="12">
        <f>Input!JC15</f>
        <v>0</v>
      </c>
      <c r="F15" s="12">
        <f>Input!JD15</f>
        <v>15</v>
      </c>
      <c r="G15" s="9">
        <f t="shared" si="9"/>
        <v>0</v>
      </c>
      <c r="H15" s="9">
        <f t="shared" si="1"/>
        <v>0</v>
      </c>
      <c r="I15" s="9">
        <f t="shared" si="2"/>
        <v>14.776987823641409</v>
      </c>
      <c r="J15" s="9">
        <f t="shared" si="3"/>
        <v>4.9734430804195116E-2</v>
      </c>
      <c r="K15" s="9">
        <f t="shared" si="10"/>
        <v>0</v>
      </c>
      <c r="L15" s="9">
        <f t="shared" si="4"/>
        <v>0</v>
      </c>
      <c r="M15" s="9">
        <f t="shared" si="5"/>
        <v>15.277261937808188</v>
      </c>
      <c r="N15" s="7">
        <f t="shared" si="6"/>
        <v>7.6874182157151374E-2</v>
      </c>
      <c r="O15" s="32" t="s">
        <v>16</v>
      </c>
      <c r="P15" s="10">
        <f>P14*P12</f>
        <v>2.4902467983422176</v>
      </c>
      <c r="Q15" s="32"/>
      <c r="R15" s="10">
        <f>R14*R12</f>
        <v>0.5320929649858076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Input!JA16</f>
        <v>0</v>
      </c>
      <c r="D16" s="12">
        <f>Input!JB16</f>
        <v>21</v>
      </c>
      <c r="E16" s="12">
        <f>Input!JC16</f>
        <v>0</v>
      </c>
      <c r="F16" s="12">
        <f>Input!JD16</f>
        <v>21</v>
      </c>
      <c r="G16" s="9">
        <f t="shared" si="9"/>
        <v>0</v>
      </c>
      <c r="H16" s="9">
        <f t="shared" si="1"/>
        <v>0</v>
      </c>
      <c r="I16" s="9">
        <f t="shared" si="2"/>
        <v>21.065018607044898</v>
      </c>
      <c r="J16" s="9">
        <f t="shared" si="3"/>
        <v>4.2274192620588786E-3</v>
      </c>
      <c r="K16" s="9">
        <f t="shared" si="10"/>
        <v>0</v>
      </c>
      <c r="L16" s="9">
        <f t="shared" si="4"/>
        <v>0</v>
      </c>
      <c r="M16" s="9">
        <f t="shared" si="5"/>
        <v>20.925511077125542</v>
      </c>
      <c r="N16" s="7">
        <f t="shared" si="6"/>
        <v>5.5485996309969964E-3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8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Input!JE2</f>
        <v>BLKa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Input!JE3</f>
        <v>28</v>
      </c>
      <c r="D3" s="12">
        <f>Input!JF3</f>
        <v>0</v>
      </c>
      <c r="E3" s="12" t="e">
        <f>Input!JG3</f>
        <v>#N/A</v>
      </c>
      <c r="F3" s="12" t="e">
        <f>Input!JH3</f>
        <v>#N/A</v>
      </c>
      <c r="G3" s="9">
        <f t="shared" ref="G3:G7" si="0">MIN(MAX(MinGrasNT,AgrasNT+BgrasNT*10000*((A3+CgrasNT)^-DgrasNT+(B3+CgrasNT)^-DgrasNT)),40)</f>
        <v>26.540931575471777</v>
      </c>
      <c r="H3" s="9">
        <f t="shared" ref="H3:H16" si="1">(G3-C3)^2</f>
        <v>2.1288806674552698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43.721154619073758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-19.717987488973765</v>
      </c>
      <c r="Q3" s="32" t="s">
        <v>7</v>
      </c>
      <c r="R3" s="26">
        <v>3.3353376695742128E-3</v>
      </c>
      <c r="S3" s="34" t="s">
        <v>24</v>
      </c>
      <c r="T3" s="27">
        <v>-27.392878691448431</v>
      </c>
      <c r="U3" s="34" t="s">
        <v>29</v>
      </c>
      <c r="V3" s="56">
        <v>3.0288484237835866E-3</v>
      </c>
    </row>
    <row r="4" spans="1:22" x14ac:dyDescent="0.25">
      <c r="A4" s="11">
        <v>10</v>
      </c>
      <c r="B4" s="11">
        <v>70</v>
      </c>
      <c r="C4" s="12">
        <f>Input!JE4</f>
        <v>23</v>
      </c>
      <c r="D4" s="12">
        <f>Input!JF4</f>
        <v>0</v>
      </c>
      <c r="E4" s="12" t="e">
        <f>Input!JG4</f>
        <v>#N/A</v>
      </c>
      <c r="F4" s="12" t="e">
        <f>Input!JH4</f>
        <v>#N/A</v>
      </c>
      <c r="G4" s="9">
        <f t="shared" si="0"/>
        <v>22.081902334276439</v>
      </c>
      <c r="H4" s="9">
        <f t="shared" si="1"/>
        <v>0.8429033238070518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38.718040920456346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5395.8859653998607</v>
      </c>
      <c r="Q4" s="32" t="s">
        <v>8</v>
      </c>
      <c r="R4" s="25">
        <v>1.5091711571830138E-2</v>
      </c>
      <c r="S4" s="34" t="s">
        <v>25</v>
      </c>
      <c r="T4" s="27">
        <v>17665.237335036123</v>
      </c>
      <c r="U4" s="34" t="s">
        <v>30</v>
      </c>
      <c r="V4" s="57">
        <v>6.8472482071016947E-4</v>
      </c>
    </row>
    <row r="5" spans="1:22" x14ac:dyDescent="0.25">
      <c r="A5" s="11">
        <v>15</v>
      </c>
      <c r="B5" s="11">
        <v>70</v>
      </c>
      <c r="C5" s="12">
        <f>Input!JE5</f>
        <v>19</v>
      </c>
      <c r="D5" s="12">
        <f>Input!JF5</f>
        <v>0</v>
      </c>
      <c r="E5" s="12" t="e">
        <f>Input!JG5</f>
        <v>#N/A</v>
      </c>
      <c r="F5" s="12" t="e">
        <f>Input!JH5</f>
        <v>#N/A</v>
      </c>
      <c r="G5" s="9">
        <f t="shared" si="0"/>
        <v>18.315307434720641</v>
      </c>
      <c r="H5" s="9">
        <f t="shared" si="1"/>
        <v>0.46880390894882984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34.323682612160724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108.61711044938285</v>
      </c>
      <c r="Q5" s="32" t="s">
        <v>9</v>
      </c>
      <c r="R5" s="64">
        <v>4.7024645974700441</v>
      </c>
      <c r="S5" s="34" t="s">
        <v>26</v>
      </c>
      <c r="T5" s="27">
        <v>144.23677357125948</v>
      </c>
      <c r="U5" s="34" t="s">
        <v>27</v>
      </c>
      <c r="V5" s="65">
        <v>3.9224465386013589</v>
      </c>
    </row>
    <row r="6" spans="1:22" x14ac:dyDescent="0.25">
      <c r="A6" s="11">
        <v>25</v>
      </c>
      <c r="B6" s="11">
        <v>75</v>
      </c>
      <c r="C6" s="12">
        <f>Input!JE6</f>
        <v>11</v>
      </c>
      <c r="D6" s="12">
        <f>Input!JF6</f>
        <v>0</v>
      </c>
      <c r="E6" s="12" t="e">
        <f>Input!JG6</f>
        <v>#N/A</v>
      </c>
      <c r="F6" s="12" t="e">
        <f>Input!JH6</f>
        <v>#N/A</v>
      </c>
      <c r="G6" s="9">
        <f t="shared" si="0"/>
        <v>11.617298137053599</v>
      </c>
      <c r="H6" s="9">
        <f t="shared" si="1"/>
        <v>0.38105699000984339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25.815958098232365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39.389152834703012</v>
      </c>
      <c r="S6" s="34" t="s">
        <v>113</v>
      </c>
      <c r="T6" s="24">
        <v>3</v>
      </c>
      <c r="U6" s="34" t="s">
        <v>28</v>
      </c>
      <c r="V6" s="57">
        <v>37.729341308762322</v>
      </c>
    </row>
    <row r="7" spans="1:22" x14ac:dyDescent="0.25">
      <c r="A7" s="11">
        <v>10</v>
      </c>
      <c r="B7" s="11">
        <v>105</v>
      </c>
      <c r="C7" s="12">
        <f>Input!JE7</f>
        <v>16</v>
      </c>
      <c r="D7" s="12">
        <f>Input!JF7</f>
        <v>0</v>
      </c>
      <c r="E7" s="12">
        <f>Input!JG7</f>
        <v>32</v>
      </c>
      <c r="F7" s="12">
        <f>Input!JH7</f>
        <v>0</v>
      </c>
      <c r="G7" s="9">
        <f t="shared" si="0"/>
        <v>18.148603906602258</v>
      </c>
      <c r="H7" s="9">
        <f t="shared" si="1"/>
        <v>4.6164987474664834</v>
      </c>
      <c r="I7" s="9">
        <f t="shared" si="2"/>
        <v>0</v>
      </c>
      <c r="J7" s="9">
        <f t="shared" si="3"/>
        <v>0</v>
      </c>
      <c r="K7" s="9">
        <f>MIN(MAX(MinBouwNT,AbouwNT+BbouwNT*10000*((A7+CbouwNT)^-DbouwNT+(B7+CbouwNT)^-DbouwNT)),45)</f>
        <v>32.162552629982613</v>
      </c>
      <c r="L7" s="9">
        <f t="shared" si="4"/>
        <v>2.6423357514264438E-2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-0.30815606874419982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-1.622129219002872</v>
      </c>
    </row>
    <row r="8" spans="1:22" x14ac:dyDescent="0.25">
      <c r="A8" s="11">
        <v>15</v>
      </c>
      <c r="B8" s="11">
        <v>105</v>
      </c>
      <c r="C8" s="12">
        <f>Input!JE8</f>
        <v>13</v>
      </c>
      <c r="D8" s="12">
        <f>Input!JF8</f>
        <v>0</v>
      </c>
      <c r="E8" s="12">
        <f>Input!JG8</f>
        <v>28</v>
      </c>
      <c r="F8" s="12">
        <f>Input!JH8</f>
        <v>0</v>
      </c>
      <c r="G8" s="9">
        <f t="shared" ref="G8:G13" si="7">MIN(MAX(MinGrasNT,AgrasNT+BgrasNT*10000*((A8+CgrasNT)^-DgrasNT+(B8+CgrasNT)^-DgrasNT)),40)</f>
        <v>14.382009007046459</v>
      </c>
      <c r="H8" s="9">
        <f t="shared" si="1"/>
        <v>1.9099488955575408</v>
      </c>
      <c r="I8" s="9">
        <f t="shared" si="2"/>
        <v>0</v>
      </c>
      <c r="J8" s="9">
        <f t="shared" si="3"/>
        <v>0</v>
      </c>
      <c r="K8" s="9">
        <f t="shared" ref="K8:K13" si="8">MIN(MAX(MinBouwNT,AbouwNT+BbouwNT*10000*((A8+CbouwNT)^-DbouwNT+(B8+CbouwNT)^-DbouwNT)),45)</f>
        <v>27.768194321686998</v>
      </c>
      <c r="L8" s="9">
        <f t="shared" si="4"/>
        <v>5.3733872498150877E-2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Input!JE9</f>
        <v>10</v>
      </c>
      <c r="D9" s="12">
        <f>Input!JF9</f>
        <v>0</v>
      </c>
      <c r="E9" s="12">
        <f>Input!JG9</f>
        <v>24</v>
      </c>
      <c r="F9" s="12">
        <f>Input!JH9</f>
        <v>0</v>
      </c>
      <c r="G9" s="9">
        <f t="shared" si="7"/>
        <v>11.178492854371047</v>
      </c>
      <c r="H9" s="9">
        <f t="shared" si="1"/>
        <v>1.3888454078036181</v>
      </c>
      <c r="I9" s="9">
        <f t="shared" si="2"/>
        <v>0</v>
      </c>
      <c r="J9" s="9">
        <f t="shared" si="3"/>
        <v>0</v>
      </c>
      <c r="K9" s="9">
        <f t="shared" si="8"/>
        <v>23.892749565771965</v>
      </c>
      <c r="L9" s="9">
        <f t="shared" si="4"/>
        <v>1.1502655642102141E-2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1.5714285714285714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Input!JE10</f>
        <v>6</v>
      </c>
      <c r="D10" s="12">
        <f>Input!JF10</f>
        <v>0</v>
      </c>
      <c r="E10" s="12">
        <f>Input!JG10</f>
        <v>17</v>
      </c>
      <c r="F10" s="12">
        <f>Input!JH10</f>
        <v>0</v>
      </c>
      <c r="G10" s="9">
        <f t="shared" si="7"/>
        <v>5.7050298704435463</v>
      </c>
      <c r="H10" s="9">
        <f t="shared" si="1"/>
        <v>8.7007377330551111E-2</v>
      </c>
      <c r="I10" s="9">
        <f t="shared" si="2"/>
        <v>4.135033102417407E-2</v>
      </c>
      <c r="J10" s="9">
        <f t="shared" si="3"/>
        <v>1.7098498758087726E-3</v>
      </c>
      <c r="K10" s="9">
        <f t="shared" si="8"/>
        <v>16.753447773668505</v>
      </c>
      <c r="L10" s="9">
        <f t="shared" si="4"/>
        <v>6.0788000309016835E-2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Input!JE11</f>
        <v>0</v>
      </c>
      <c r="D11" s="12">
        <f>Input!JF11</f>
        <v>0</v>
      </c>
      <c r="E11" s="12">
        <f>Input!JG11</f>
        <v>7</v>
      </c>
      <c r="F11" s="12">
        <f>Input!JH11</f>
        <v>0</v>
      </c>
      <c r="G11" s="9">
        <f t="shared" si="7"/>
        <v>0</v>
      </c>
      <c r="H11" s="9">
        <f t="shared" si="1"/>
        <v>0</v>
      </c>
      <c r="I11" s="9">
        <f t="shared" si="2"/>
        <v>4.135033102417407E-2</v>
      </c>
      <c r="J11" s="9">
        <f t="shared" si="3"/>
        <v>1.7098498758087726E-3</v>
      </c>
      <c r="K11" s="9">
        <f t="shared" si="8"/>
        <v>7.4630176654876408</v>
      </c>
      <c r="L11" s="9">
        <f t="shared" si="4"/>
        <v>0.21438535855362481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14.08128702984239</v>
      </c>
      <c r="Q11" s="32"/>
      <c r="R11" s="10">
        <f>SUMIF(SQRgraDrg,"&lt;&gt;#N/A")</f>
        <v>0.18696810978229692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Input!JE12</f>
        <v>7</v>
      </c>
      <c r="D12" s="12">
        <f>Input!JF12</f>
        <v>1</v>
      </c>
      <c r="E12" s="12">
        <f>Input!JG12</f>
        <v>16</v>
      </c>
      <c r="F12" s="12">
        <f>Input!JH12</f>
        <v>0</v>
      </c>
      <c r="G12" s="9">
        <f t="shared" si="7"/>
        <v>6.4124902222603808</v>
      </c>
      <c r="H12" s="9">
        <f t="shared" si="1"/>
        <v>0.34516773893965674</v>
      </c>
      <c r="I12" s="9">
        <f t="shared" si="2"/>
        <v>0.75838762659828185</v>
      </c>
      <c r="J12" s="9">
        <f t="shared" si="3"/>
        <v>5.8376538980811278E-2</v>
      </c>
      <c r="K12" s="9">
        <f t="shared" si="8"/>
        <v>16.744593620272909</v>
      </c>
      <c r="L12" s="9">
        <f t="shared" si="4"/>
        <v>0.55441965935111648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1.1314225570992229</v>
      </c>
      <c r="Q12" s="32" t="s">
        <v>126</v>
      </c>
      <c r="R12" s="10">
        <f>SQRT(R11/R10)</f>
        <v>0.13037293004799624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Input!JE13</f>
        <v>3</v>
      </c>
      <c r="D13" s="12">
        <f>Input!JF13</f>
        <v>1</v>
      </c>
      <c r="E13" s="12">
        <f>Input!JG13</f>
        <v>11</v>
      </c>
      <c r="F13" s="12">
        <f>Input!JH13</f>
        <v>0</v>
      </c>
      <c r="G13" s="9">
        <f t="shared" si="7"/>
        <v>1.6171862119129905</v>
      </c>
      <c r="H13" s="9">
        <f t="shared" si="1"/>
        <v>1.9121739725235447</v>
      </c>
      <c r="I13" s="9">
        <f t="shared" si="2"/>
        <v>1.152036701705053</v>
      </c>
      <c r="J13" s="9">
        <f t="shared" si="3"/>
        <v>2.3115158665351271E-2</v>
      </c>
      <c r="K13" s="9">
        <f t="shared" si="8"/>
        <v>10.220619206921562</v>
      </c>
      <c r="L13" s="9">
        <f t="shared" si="4"/>
        <v>0.60743442061957531</v>
      </c>
      <c r="M13" s="9">
        <f t="shared" si="5"/>
        <v>1.2730394326508021E-2</v>
      </c>
      <c r="N13" s="7">
        <f t="shared" si="6"/>
        <v>1.6206293970838761E-4</v>
      </c>
      <c r="O13" s="32" t="s">
        <v>15</v>
      </c>
      <c r="P13" s="13">
        <f t="array" ref="P13">1-P11/(SUMIF(wrnGrasNat,"&lt;&gt;#N/A")-P9)^2</f>
        <v>0.99911705449255972</v>
      </c>
      <c r="Q13" s="32"/>
      <c r="R13" s="13">
        <f t="array" ref="R13">1-R11/(SUMIF(wrnGrasDroog,"&lt;&gt;#N/A")-R9)^2</f>
        <v>0.99955198604433804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Input!JE14</f>
        <v>0</v>
      </c>
      <c r="D14" s="12">
        <f>Input!JF14</f>
        <v>2</v>
      </c>
      <c r="E14" s="12">
        <f>Input!JG14</f>
        <v>2</v>
      </c>
      <c r="F14" s="12">
        <f>Input!JH14</f>
        <v>1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2.2465039499611081</v>
      </c>
      <c r="J14" s="9">
        <f t="shared" si="3"/>
        <v>6.0764197346428503E-2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0.97760464656578083</v>
      </c>
      <c r="N14" s="7">
        <f t="shared" si="6"/>
        <v>5.015518554435923E-4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Input!JE15</f>
        <v>0</v>
      </c>
      <c r="D15" s="12">
        <f>Input!JF15</f>
        <v>5</v>
      </c>
      <c r="E15" s="12">
        <f>Input!JG15</f>
        <v>0</v>
      </c>
      <c r="F15" s="12">
        <f>Input!JH15</f>
        <v>3</v>
      </c>
      <c r="G15" s="9">
        <f t="shared" si="9"/>
        <v>0</v>
      </c>
      <c r="H15" s="9">
        <f t="shared" si="1"/>
        <v>0</v>
      </c>
      <c r="I15" s="9">
        <f t="shared" si="2"/>
        <v>4.7979520085807685</v>
      </c>
      <c r="J15" s="9">
        <f t="shared" si="3"/>
        <v>4.0823390836545834E-2</v>
      </c>
      <c r="K15" s="9">
        <f t="shared" si="10"/>
        <v>0</v>
      </c>
      <c r="L15" s="9">
        <f t="shared" si="4"/>
        <v>0</v>
      </c>
      <c r="M15" s="9">
        <f t="shared" si="5"/>
        <v>3.0111028707431862</v>
      </c>
      <c r="N15" s="7">
        <f t="shared" si="6"/>
        <v>1.2327373873989933E-4</v>
      </c>
      <c r="O15" s="32" t="s">
        <v>16</v>
      </c>
      <c r="P15" s="10">
        <f>P14*P12</f>
        <v>2.4902442579683242</v>
      </c>
      <c r="Q15" s="32"/>
      <c r="R15" s="10">
        <f>R14*R12</f>
        <v>0.28694888431330501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Input!JE16</f>
        <v>0</v>
      </c>
      <c r="D16" s="12">
        <f>Input!JF16</f>
        <v>13</v>
      </c>
      <c r="E16" s="12">
        <f>Input!JG16</f>
        <v>0</v>
      </c>
      <c r="F16" s="12">
        <f>Input!JH16</f>
        <v>9</v>
      </c>
      <c r="G16" s="9">
        <f t="shared" si="9"/>
        <v>0</v>
      </c>
      <c r="H16" s="9">
        <f t="shared" si="1"/>
        <v>0</v>
      </c>
      <c r="I16" s="9">
        <f t="shared" si="2"/>
        <v>13.021659275185067</v>
      </c>
      <c r="J16" s="9">
        <f t="shared" si="3"/>
        <v>4.6912420154247093E-4</v>
      </c>
      <c r="K16" s="9">
        <f t="shared" si="10"/>
        <v>0</v>
      </c>
      <c r="L16" s="9">
        <f t="shared" si="4"/>
        <v>0</v>
      </c>
      <c r="M16" s="9">
        <f t="shared" si="5"/>
        <v>8.998566877139357</v>
      </c>
      <c r="N16" s="7">
        <f t="shared" si="6"/>
        <v>2.0538411336976046E-6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8" tint="-0.249977111117893"/>
  </sheetPr>
  <dimension ref="A1:V16"/>
  <sheetViews>
    <sheetView topLeftCell="C1" workbookViewId="0">
      <selection activeCell="G5" sqref="G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Input!JI2</f>
        <v>BLKb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Input!JI3</f>
        <v>29</v>
      </c>
      <c r="D3" s="12">
        <f>Input!JJ3</f>
        <v>0</v>
      </c>
      <c r="E3" s="12" t="e">
        <f>Input!JK3</f>
        <v>#N/A</v>
      </c>
      <c r="F3" s="12" t="e">
        <f>Input!JL3</f>
        <v>#N/A</v>
      </c>
      <c r="G3" s="9">
        <f t="shared" ref="G3:G7" si="0">MIN(MAX(MinGrasNT,AgrasNT+BgrasNT*10000*((A3+CgrasNT)^-DgrasNT+(B3+CgrasNT)^-DgrasNT)),40)</f>
        <v>28.233386964444041</v>
      </c>
      <c r="H3" s="9">
        <f t="shared" ref="H3:H16" si="1">(G3-C3)^2</f>
        <v>0.58769554628432286</v>
      </c>
      <c r="I3" s="9">
        <f t="shared" ref="I3:I16" si="2">MAX(MIN(MinGras+Agras*(1-(1/(1+(Bgras*MAX((B3-Cgras),0.01))^Dgras))),40),0)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-13.775646924400963</v>
      </c>
      <c r="Q3" s="32" t="s">
        <v>7</v>
      </c>
      <c r="R3" s="26">
        <v>9.05667604882094E-3</v>
      </c>
      <c r="S3" s="34" t="s">
        <v>24</v>
      </c>
      <c r="T3" s="27">
        <v>-32.837533876204581</v>
      </c>
      <c r="U3" s="34" t="s">
        <v>29</v>
      </c>
      <c r="V3" s="56">
        <v>3.2413625611026034E-3</v>
      </c>
    </row>
    <row r="4" spans="1:22" x14ac:dyDescent="0.25">
      <c r="A4" s="11">
        <v>10</v>
      </c>
      <c r="B4" s="11">
        <v>70</v>
      </c>
      <c r="C4" s="12">
        <f>Input!JI4</f>
        <v>24</v>
      </c>
      <c r="D4" s="12">
        <f>Input!JJ4</f>
        <v>0</v>
      </c>
      <c r="E4" s="12" t="e">
        <f>Input!JK4</f>
        <v>#N/A</v>
      </c>
      <c r="F4" s="12" t="e">
        <f>Input!JL4</f>
        <v>#N/A</v>
      </c>
      <c r="G4" s="9">
        <f t="shared" si="0"/>
        <v>23.620034115359214</v>
      </c>
      <c r="H4" s="9">
        <f t="shared" si="1"/>
        <v>0.14437407349085499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43.029035166370583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3557.7175079405952</v>
      </c>
      <c r="Q4" s="32" t="s">
        <v>8</v>
      </c>
      <c r="R4" s="25">
        <v>203.44355685676265</v>
      </c>
      <c r="S4" s="34" t="s">
        <v>25</v>
      </c>
      <c r="T4" s="27">
        <v>28604.611295442781</v>
      </c>
      <c r="U4" s="34" t="s">
        <v>30</v>
      </c>
      <c r="V4" s="57">
        <v>6.8476265794562257E-4</v>
      </c>
    </row>
    <row r="5" spans="1:22" x14ac:dyDescent="0.25">
      <c r="A5" s="11">
        <v>15</v>
      </c>
      <c r="B5" s="11">
        <v>70</v>
      </c>
      <c r="C5" s="12">
        <f>Input!JI5</f>
        <v>20</v>
      </c>
      <c r="D5" s="12">
        <f>Input!JJ5</f>
        <v>0</v>
      </c>
      <c r="E5" s="12" t="e">
        <f>Input!JK5</f>
        <v>#N/A</v>
      </c>
      <c r="F5" s="12" t="e">
        <f>Input!JL5</f>
        <v>#N/A</v>
      </c>
      <c r="G5" s="9">
        <f t="shared" si="0"/>
        <v>19.798984564916697</v>
      </c>
      <c r="H5" s="9">
        <f t="shared" si="1"/>
        <v>4.040720514172947E-2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38.666762498551996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96.258018994920789</v>
      </c>
      <c r="Q5" s="32" t="s">
        <v>9</v>
      </c>
      <c r="R5" s="64">
        <v>2.0108274717974726</v>
      </c>
      <c r="S5" s="34" t="s">
        <v>26</v>
      </c>
      <c r="T5" s="27">
        <v>164.6233146908323</v>
      </c>
      <c r="U5" s="34" t="s">
        <v>27</v>
      </c>
      <c r="V5" s="65">
        <v>3.4860750507248541</v>
      </c>
    </row>
    <row r="6" spans="1:22" x14ac:dyDescent="0.25">
      <c r="A6" s="11">
        <v>25</v>
      </c>
      <c r="B6" s="11">
        <v>75</v>
      </c>
      <c r="C6" s="12">
        <f>Input!JI6</f>
        <v>13</v>
      </c>
      <c r="D6" s="12">
        <f>Input!JJ6</f>
        <v>0</v>
      </c>
      <c r="E6" s="12" t="e">
        <f>Input!JK6</f>
        <v>#N/A</v>
      </c>
      <c r="F6" s="12" t="e">
        <f>Input!JL6</f>
        <v>#N/A</v>
      </c>
      <c r="G6" s="9">
        <f t="shared" si="0"/>
        <v>13.261840508182182</v>
      </c>
      <c r="H6" s="9">
        <f t="shared" si="1"/>
        <v>6.8560451725103305E-2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29.904985564665054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4.8928188587186856</v>
      </c>
      <c r="S6" s="34" t="s">
        <v>113</v>
      </c>
      <c r="T6" s="24">
        <v>3</v>
      </c>
      <c r="U6" s="34" t="s">
        <v>28</v>
      </c>
      <c r="V6" s="57">
        <v>5.941797363839413</v>
      </c>
    </row>
    <row r="7" spans="1:22" x14ac:dyDescent="0.25">
      <c r="A7" s="11">
        <v>10</v>
      </c>
      <c r="B7" s="11">
        <v>105</v>
      </c>
      <c r="C7" s="12">
        <f>Input!JI7</f>
        <v>19</v>
      </c>
      <c r="D7" s="12">
        <f>Input!JJ7</f>
        <v>0</v>
      </c>
      <c r="E7" s="12">
        <f>Input!JK7</f>
        <v>36</v>
      </c>
      <c r="F7" s="12">
        <f>Input!JL7</f>
        <v>0</v>
      </c>
      <c r="G7" s="9">
        <f t="shared" si="0"/>
        <v>20.242832876016497</v>
      </c>
      <c r="H7" s="9">
        <f t="shared" si="1"/>
        <v>1.5446335577074364</v>
      </c>
      <c r="I7" s="9">
        <f t="shared" si="2"/>
        <v>0</v>
      </c>
      <c r="J7" s="9">
        <f t="shared" si="3"/>
        <v>0</v>
      </c>
      <c r="K7" s="9">
        <f>MIN(MAX(MinBouwNT,AbouwNT+BbouwNT*10000*((A7+CbouwNT)^-DbouwNT+(B7+CbouwNT)^-DbouwNT)),45)</f>
        <v>35.475288285797369</v>
      </c>
      <c r="L7" s="9">
        <f t="shared" si="4"/>
        <v>0.27532238302146372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-1.1073954802057204E-2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-1.110326049212047</v>
      </c>
    </row>
    <row r="8" spans="1:22" x14ac:dyDescent="0.25">
      <c r="A8" s="11">
        <v>15</v>
      </c>
      <c r="B8" s="11">
        <v>105</v>
      </c>
      <c r="C8" s="12">
        <f>Input!JI8</f>
        <v>16</v>
      </c>
      <c r="D8" s="12">
        <f>Input!JJ8</f>
        <v>0</v>
      </c>
      <c r="E8" s="12">
        <f>Input!JK8</f>
        <v>31</v>
      </c>
      <c r="F8" s="12">
        <f>Input!JL8</f>
        <v>0</v>
      </c>
      <c r="G8" s="9">
        <f t="shared" ref="G8:G13" si="7">MIN(MAX(MinGrasNT,AgrasNT+BgrasNT*10000*((A8+CgrasNT)^-DgrasNT+(B8+CgrasNT)^-DgrasNT)),40)</f>
        <v>16.421783325573973</v>
      </c>
      <c r="H8" s="9">
        <f t="shared" si="1"/>
        <v>0.17790117373223985</v>
      </c>
      <c r="I8" s="9">
        <f t="shared" si="2"/>
        <v>0</v>
      </c>
      <c r="J8" s="9">
        <f t="shared" si="3"/>
        <v>0</v>
      </c>
      <c r="K8" s="9">
        <f t="shared" ref="K8:K13" si="8">MIN(MAX(MinBouwNT,AbouwNT+BbouwNT*10000*((A8+CbouwNT)^-DbouwNT+(B8+CbouwNT)^-DbouwNT)),45)</f>
        <v>31.113015617978789</v>
      </c>
      <c r="L8" s="9">
        <f t="shared" si="4"/>
        <v>1.2772529907127551E-2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Input!JI9</f>
        <v>13</v>
      </c>
      <c r="D9" s="12">
        <f>Input!JJ9</f>
        <v>0</v>
      </c>
      <c r="E9" s="12">
        <f>Input!JK9</f>
        <v>27</v>
      </c>
      <c r="F9" s="12">
        <f>Input!JL9</f>
        <v>0</v>
      </c>
      <c r="G9" s="9">
        <f t="shared" si="7"/>
        <v>13.229995982980633</v>
      </c>
      <c r="H9" s="9">
        <f t="shared" si="1"/>
        <v>5.2898152187227446E-2</v>
      </c>
      <c r="I9" s="9">
        <f t="shared" si="2"/>
        <v>0</v>
      </c>
      <c r="J9" s="9">
        <f t="shared" si="3"/>
        <v>0</v>
      </c>
      <c r="K9" s="9">
        <f t="shared" si="8"/>
        <v>27.210560403954354</v>
      </c>
      <c r="L9" s="9">
        <f t="shared" si="4"/>
        <v>4.4335683713420566E-2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11.714285714285714</v>
      </c>
      <c r="Q9" s="32"/>
      <c r="R9" s="10">
        <f>AVERAGEIF(wrnGrasDroog,"&lt;&gt;#N/A")</f>
        <v>7.1428571428571425E-2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Input!JI10</f>
        <v>8</v>
      </c>
      <c r="D10" s="12">
        <f>Input!JJ10</f>
        <v>0</v>
      </c>
      <c r="E10" s="12">
        <f>Input!JK10</f>
        <v>20</v>
      </c>
      <c r="F10" s="12">
        <f>Input!JL10</f>
        <v>0</v>
      </c>
      <c r="G10" s="9">
        <f t="shared" si="7"/>
        <v>7.9552979031009166</v>
      </c>
      <c r="H10" s="9">
        <f t="shared" si="1"/>
        <v>1.9982774671750457E-3</v>
      </c>
      <c r="I10" s="9">
        <f t="shared" si="2"/>
        <v>0</v>
      </c>
      <c r="J10" s="9">
        <f t="shared" si="3"/>
        <v>0</v>
      </c>
      <c r="K10" s="9">
        <f t="shared" si="8"/>
        <v>19.77518788470352</v>
      </c>
      <c r="L10" s="9">
        <f t="shared" si="4"/>
        <v>5.0540487184077783E-2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Input!JI11</f>
        <v>2</v>
      </c>
      <c r="D11" s="12">
        <f>Input!JJ11</f>
        <v>0</v>
      </c>
      <c r="E11" s="12">
        <f>Input!JK11</f>
        <v>10</v>
      </c>
      <c r="F11" s="12">
        <f>Input!JL11</f>
        <v>0</v>
      </c>
      <c r="G11" s="9">
        <f t="shared" si="7"/>
        <v>2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8"/>
        <v>9.9072172477631426</v>
      </c>
      <c r="L11" s="9">
        <f t="shared" si="4"/>
        <v>8.6086391126460656E-3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3.070562131407041</v>
      </c>
      <c r="Q11" s="32"/>
      <c r="R11" s="10">
        <f>SUMIF(SQRgraDrg,"&lt;&gt;#N/A")</f>
        <v>3.677605647400573E-18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Input!JI12</f>
        <v>9</v>
      </c>
      <c r="D12" s="12">
        <f>Input!JJ12</f>
        <v>0</v>
      </c>
      <c r="E12" s="12">
        <f>Input!JK12</f>
        <v>18</v>
      </c>
      <c r="F12" s="12">
        <f>Input!JL12</f>
        <v>0</v>
      </c>
      <c r="G12" s="9">
        <f t="shared" si="7"/>
        <v>8.8766291668253068</v>
      </c>
      <c r="H12" s="9">
        <f t="shared" si="1"/>
        <v>1.5220362478217984E-2</v>
      </c>
      <c r="I12" s="9">
        <f t="shared" si="2"/>
        <v>0</v>
      </c>
      <c r="J12" s="9">
        <f t="shared" si="3"/>
        <v>0</v>
      </c>
      <c r="K12" s="9">
        <f t="shared" si="8"/>
        <v>19.234466723324239</v>
      </c>
      <c r="L12" s="9">
        <f t="shared" si="4"/>
        <v>1.5239080909948832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0.52833891769024044</v>
      </c>
      <c r="Q12" s="32" t="s">
        <v>126</v>
      </c>
      <c r="R12" s="10">
        <f>SQRT(R11/R10)</f>
        <v>5.7821084919545123E-10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Input!JI13</f>
        <v>5</v>
      </c>
      <c r="D13" s="12">
        <f>Input!JJ13</f>
        <v>0</v>
      </c>
      <c r="E13" s="12">
        <f>Input!JK13</f>
        <v>13</v>
      </c>
      <c r="F13" s="12">
        <f>Input!JL13</f>
        <v>0</v>
      </c>
      <c r="G13" s="9">
        <f t="shared" si="7"/>
        <v>4.3390360590828472</v>
      </c>
      <c r="H13" s="9">
        <f t="shared" si="1"/>
        <v>0.43687333119273347</v>
      </c>
      <c r="I13" s="9">
        <f t="shared" si="2"/>
        <v>0</v>
      </c>
      <c r="J13" s="9">
        <f t="shared" si="3"/>
        <v>0</v>
      </c>
      <c r="K13" s="9">
        <f t="shared" si="8"/>
        <v>12.305689216116484</v>
      </c>
      <c r="L13" s="9">
        <f t="shared" si="4"/>
        <v>0.48206746461694255</v>
      </c>
      <c r="M13" s="9">
        <f t="shared" si="5"/>
        <v>0</v>
      </c>
      <c r="N13" s="7">
        <f t="shared" si="6"/>
        <v>0</v>
      </c>
      <c r="O13" s="32" t="s">
        <v>15</v>
      </c>
      <c r="P13" s="13">
        <f t="array" ref="P13">1-P11/(SUMIF(wrnGrasNat,"&lt;&gt;#N/A")-P9)^2</f>
        <v>0.99986759647114198</v>
      </c>
      <c r="Q13" s="32"/>
      <c r="R13" s="13">
        <f t="array" ref="R13">1-R11/(SUMIF(wrnGrasDroog,"&lt;&gt;#N/A")-R9)^2</f>
        <v>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Input!JI14</f>
        <v>2</v>
      </c>
      <c r="D14" s="12">
        <f>Input!JJ14</f>
        <v>0</v>
      </c>
      <c r="E14" s="12">
        <f>Input!JK14</f>
        <v>8</v>
      </c>
      <c r="F14" s="12">
        <f>Input!JL14</f>
        <v>0</v>
      </c>
      <c r="G14" s="9">
        <f t="shared" ref="G14:G16" si="9">MIN(MAX(MinGrasNT,AgrasNT+BgrasNT*10000*((A14+CgrasNT)^-DgrasNT+(B14+CgrasNT)^-DgrasNT)),40)</f>
        <v>2</v>
      </c>
      <c r="H14" s="9">
        <f t="shared" si="1"/>
        <v>0</v>
      </c>
      <c r="I14" s="9">
        <f t="shared" si="2"/>
        <v>0</v>
      </c>
      <c r="J14" s="9">
        <f t="shared" si="3"/>
        <v>0</v>
      </c>
      <c r="K14" s="9">
        <f t="shared" ref="K14:K16" si="10">MIN(MAX(MinBouwNT,AbouwNT+BbouwNT*10000*((A14+CbouwNT)^-DbouwNT+(B14+CbouwNT)^-DbouwNT)),45)</f>
        <v>5</v>
      </c>
      <c r="L14" s="9">
        <f t="shared" si="4"/>
        <v>9</v>
      </c>
      <c r="M14" s="9">
        <f t="shared" si="5"/>
        <v>0</v>
      </c>
      <c r="N14" s="7">
        <f t="shared" si="6"/>
        <v>0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Input!JI15</f>
        <v>2</v>
      </c>
      <c r="D15" s="12">
        <f>Input!JJ15</f>
        <v>0</v>
      </c>
      <c r="E15" s="12">
        <f>Input!JK15</f>
        <v>5</v>
      </c>
      <c r="F15" s="12">
        <f>Input!JL15</f>
        <v>0</v>
      </c>
      <c r="G15" s="9">
        <f t="shared" si="9"/>
        <v>2</v>
      </c>
      <c r="H15" s="9">
        <f t="shared" si="1"/>
        <v>0</v>
      </c>
      <c r="I15" s="9">
        <f t="shared" si="2"/>
        <v>0</v>
      </c>
      <c r="J15" s="9">
        <f t="shared" si="3"/>
        <v>0</v>
      </c>
      <c r="K15" s="9">
        <f t="shared" si="10"/>
        <v>5</v>
      </c>
      <c r="L15" s="9">
        <f t="shared" si="4"/>
        <v>0</v>
      </c>
      <c r="M15" s="9">
        <f t="shared" si="5"/>
        <v>0</v>
      </c>
      <c r="N15" s="7">
        <f t="shared" si="6"/>
        <v>0</v>
      </c>
      <c r="O15" s="32" t="s">
        <v>16</v>
      </c>
      <c r="P15" s="10">
        <f>P14*P12</f>
        <v>1.1628661173350967</v>
      </c>
      <c r="Q15" s="32"/>
      <c r="R15" s="10">
        <f>R14*R12</f>
        <v>1.2726334984831723E-9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Input!JI16</f>
        <v>2</v>
      </c>
      <c r="D16" s="12">
        <f>Input!JJ16</f>
        <v>1</v>
      </c>
      <c r="E16" s="12">
        <f>Input!JK16</f>
        <v>5</v>
      </c>
      <c r="F16" s="12">
        <v>1</v>
      </c>
      <c r="G16" s="9">
        <f t="shared" si="9"/>
        <v>2</v>
      </c>
      <c r="H16" s="9">
        <f t="shared" si="1"/>
        <v>0</v>
      </c>
      <c r="I16" s="9">
        <f t="shared" si="2"/>
        <v>1.0000000019177084</v>
      </c>
      <c r="J16" s="9">
        <f t="shared" si="3"/>
        <v>3.677605647400573E-18</v>
      </c>
      <c r="K16" s="9">
        <f t="shared" si="10"/>
        <v>5</v>
      </c>
      <c r="L16" s="9">
        <f t="shared" si="4"/>
        <v>0</v>
      </c>
      <c r="M16" s="9">
        <f t="shared" si="5"/>
        <v>0.99999999999763522</v>
      </c>
      <c r="N16" s="7">
        <f t="shared" si="6"/>
        <v>5.5921610014018882E-24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8" tint="-0.249977111117893"/>
  </sheetPr>
  <dimension ref="A1:V16"/>
  <sheetViews>
    <sheetView workbookViewId="0">
      <selection activeCell="G15" sqref="G1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Input!JM2</f>
        <v>BLKc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Input!JM3</f>
        <v>30</v>
      </c>
      <c r="D3" s="12">
        <f>Input!JN3</f>
        <v>0</v>
      </c>
      <c r="E3" s="12" t="e">
        <f>Input!JO3</f>
        <v>#N/A</v>
      </c>
      <c r="F3" s="12" t="e">
        <f>Input!JP3</f>
        <v>#N/A</v>
      </c>
      <c r="G3" s="9">
        <f t="shared" ref="G3:G7" si="0">MIN(MAX(MinGrasNT,AgrasNT+BgrasNT*10000*((A3+CgrasNT)^-DgrasNT+(B3+CgrasNT)^-DgrasNT)),40)</f>
        <v>30.014708061661924</v>
      </c>
      <c r="H3" s="9">
        <f t="shared" ref="H3:H16" si="1">(G3-C3)^2</f>
        <v>2.1632707785096378E-4</v>
      </c>
      <c r="I3" s="9">
        <f t="shared" ref="I3:I16" si="2">MAX(MIN(MinGras+Agras*(1-(1/(1+(Bgras*(B3-Cgras))^Dgras))),40),0)</f>
        <v>3.4648276831656437E-2</v>
      </c>
      <c r="J3" s="9">
        <f t="shared" ref="J3:J16" si="3">(I3-D3)^2</f>
        <v>1.2005030874031003E-3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-10.253179743398281</v>
      </c>
      <c r="Q3" s="32" t="s">
        <v>7</v>
      </c>
      <c r="R3" s="26">
        <v>1.5530112289589364E-3</v>
      </c>
      <c r="S3" s="34" t="s">
        <v>24</v>
      </c>
      <c r="T3" s="27">
        <v>-38.540343954094801</v>
      </c>
      <c r="U3" s="34" t="s">
        <v>29</v>
      </c>
      <c r="V3" s="56">
        <v>3.79183314242201E-3</v>
      </c>
    </row>
    <row r="4" spans="1:22" x14ac:dyDescent="0.25">
      <c r="A4" s="11">
        <v>10</v>
      </c>
      <c r="B4" s="11">
        <v>70</v>
      </c>
      <c r="C4" s="12">
        <f>Input!JM4</f>
        <v>25</v>
      </c>
      <c r="D4" s="12">
        <f>Input!JN4</f>
        <v>0</v>
      </c>
      <c r="E4" s="12" t="e">
        <f>Input!JO4</f>
        <v>#N/A</v>
      </c>
      <c r="F4" s="12" t="e">
        <f>Input!JP4</f>
        <v>#N/A</v>
      </c>
      <c r="G4" s="9">
        <f t="shared" si="0"/>
        <v>25.040210125847647</v>
      </c>
      <c r="H4" s="9">
        <f t="shared" si="1"/>
        <v>1.6168542206836133E-3</v>
      </c>
      <c r="I4" s="9">
        <f t="shared" si="2"/>
        <v>3.4648276831656437E-2</v>
      </c>
      <c r="J4" s="9">
        <f t="shared" si="3"/>
        <v>1.2005030874031003E-3</v>
      </c>
      <c r="K4" s="9">
        <f>MIN(MAX(MinBouwNT,AbouwNT+BbouwNT*10000*((A4+CbouwNT)^-DbouwNT+(B4+CbouwNT)^-DbouwNT)),45)</f>
        <v>45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2540.425914897336</v>
      </c>
      <c r="Q4" s="32" t="s">
        <v>8</v>
      </c>
      <c r="R4" s="25">
        <v>1.5024557731758462E-2</v>
      </c>
      <c r="S4" s="34" t="s">
        <v>25</v>
      </c>
      <c r="T4" s="27">
        <v>45520.550471699018</v>
      </c>
      <c r="U4" s="34" t="s">
        <v>30</v>
      </c>
      <c r="V4" s="57">
        <v>6.8472748233003127E-4</v>
      </c>
    </row>
    <row r="5" spans="1:22" x14ac:dyDescent="0.25">
      <c r="A5" s="11">
        <v>15</v>
      </c>
      <c r="B5" s="11">
        <v>70</v>
      </c>
      <c r="C5" s="12">
        <f>Input!JM5</f>
        <v>21</v>
      </c>
      <c r="D5" s="12">
        <f>Input!JN5</f>
        <v>0</v>
      </c>
      <c r="E5" s="12" t="e">
        <f>Input!JO5</f>
        <v>#N/A</v>
      </c>
      <c r="F5" s="12" t="e">
        <f>Input!JP5</f>
        <v>#N/A</v>
      </c>
      <c r="G5" s="9">
        <f t="shared" si="0"/>
        <v>21.001414274191685</v>
      </c>
      <c r="H5" s="9">
        <f t="shared" si="1"/>
        <v>2.0001714892660871E-6</v>
      </c>
      <c r="I5" s="9">
        <f t="shared" si="2"/>
        <v>3.4648276831656437E-2</v>
      </c>
      <c r="J5" s="9">
        <f t="shared" si="3"/>
        <v>1.2005030874031003E-3</v>
      </c>
      <c r="K5" s="9">
        <f>MIN(MAX(MinBouwNT,AbouwNT+BbouwNT*10000*((A5+CbouwNT)^-DbouwNT+(B5+CbouwNT)^-DbouwNT)),45)</f>
        <v>43.706673383140078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86.109590788831611</v>
      </c>
      <c r="Q5" s="32" t="s">
        <v>9</v>
      </c>
      <c r="R5" s="64">
        <v>3.6302174246565255</v>
      </c>
      <c r="S5" s="34" t="s">
        <v>26</v>
      </c>
      <c r="T5" s="27">
        <v>186.82125711988283</v>
      </c>
      <c r="U5" s="34" t="s">
        <v>27</v>
      </c>
      <c r="V5" s="65">
        <v>2.9545855709607656</v>
      </c>
    </row>
    <row r="6" spans="1:22" x14ac:dyDescent="0.25">
      <c r="A6" s="11">
        <v>25</v>
      </c>
      <c r="B6" s="11">
        <v>75</v>
      </c>
      <c r="C6" s="12">
        <f>Input!JM6</f>
        <v>14</v>
      </c>
      <c r="D6" s="12">
        <f>Input!JN6</f>
        <v>0</v>
      </c>
      <c r="E6" s="12" t="e">
        <f>Input!JO6</f>
        <v>#N/A</v>
      </c>
      <c r="F6" s="12" t="e">
        <f>Input!JP6</f>
        <v>#N/A</v>
      </c>
      <c r="G6" s="9">
        <f t="shared" si="0"/>
        <v>14.342230410626176</v>
      </c>
      <c r="H6" s="9">
        <f t="shared" si="1"/>
        <v>0.11712165395736072</v>
      </c>
      <c r="I6" s="9">
        <f t="shared" si="2"/>
        <v>4.4507995600887508E-2</v>
      </c>
      <c r="J6" s="9">
        <f t="shared" si="3"/>
        <v>1.9809616724086217E-3</v>
      </c>
      <c r="K6" s="9">
        <f>MIN(MAX(MinBouwNT,AbouwNT+BbouwNT*10000*((A6+CbouwNT)^-DbouwNT+(B6+CbouwNT)^-DbouwNT)),45)</f>
        <v>34.718158831365592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109.31949290502988</v>
      </c>
      <c r="S6" s="34" t="s">
        <v>113</v>
      </c>
      <c r="T6" s="24">
        <v>3</v>
      </c>
      <c r="U6" s="34" t="s">
        <v>28</v>
      </c>
      <c r="V6" s="57">
        <v>10.93370617777699</v>
      </c>
    </row>
    <row r="7" spans="1:22" x14ac:dyDescent="0.25">
      <c r="A7" s="11">
        <v>10</v>
      </c>
      <c r="B7" s="11">
        <v>105</v>
      </c>
      <c r="C7" s="12">
        <f>Input!JM7</f>
        <v>22</v>
      </c>
      <c r="D7" s="12">
        <f>Input!JN7</f>
        <v>0</v>
      </c>
      <c r="E7" s="12">
        <f>Input!JO7</f>
        <v>40</v>
      </c>
      <c r="F7" s="12">
        <f>Input!JP7</f>
        <v>0</v>
      </c>
      <c r="G7" s="9">
        <f t="shared" si="0"/>
        <v>22.002295950949442</v>
      </c>
      <c r="H7" s="9">
        <f t="shared" si="1"/>
        <v>5.271390762243695E-6</v>
      </c>
      <c r="I7" s="9">
        <f t="shared" si="2"/>
        <v>0.15086272118225033</v>
      </c>
      <c r="J7" s="9">
        <f t="shared" si="3"/>
        <v>2.2759560642513402E-2</v>
      </c>
      <c r="K7" s="9">
        <f>MIN(MAX(MinBouwNT,AbouwNT+BbouwNT*10000*((A7+CbouwNT)^-DbouwNT+(B7+CbouwNT)^-DbouwNT)),45)</f>
        <v>39.479117070311595</v>
      </c>
      <c r="L7" s="9">
        <f t="shared" si="4"/>
        <v>0.27131902644077566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f t="array" ref="R7">MIN(IF(ISNA(wrnGrasDroog),"",wrnGrasDroog))</f>
        <v>0</v>
      </c>
      <c r="S7" s="34" t="s">
        <v>115</v>
      </c>
      <c r="T7" s="17">
        <f t="array" ref="T7">MIN(IF(ISNA(wrnBouwNat),"",wrnBouwNat))</f>
        <v>6</v>
      </c>
      <c r="U7" s="34" t="s">
        <v>123</v>
      </c>
      <c r="V7" s="57">
        <v>-2.3511082031207469</v>
      </c>
    </row>
    <row r="8" spans="1:22" x14ac:dyDescent="0.25">
      <c r="A8" s="11">
        <v>15</v>
      </c>
      <c r="B8" s="11">
        <v>105</v>
      </c>
      <c r="C8" s="12">
        <f>Input!JM8</f>
        <v>18</v>
      </c>
      <c r="D8" s="12">
        <f>Input!JN8</f>
        <v>0</v>
      </c>
      <c r="E8" s="12">
        <f>Input!JO8</f>
        <v>35</v>
      </c>
      <c r="F8" s="12">
        <f>Input!JP8</f>
        <v>0</v>
      </c>
      <c r="G8" s="9">
        <f t="shared" ref="G8:G13" si="7">MIN(MAX(MinGrasNT,AgrasNT+BgrasNT*10000*((A8+CgrasNT)^-DgrasNT+(B8+CgrasNT)^-DgrasNT)),40)</f>
        <v>17.96350009929348</v>
      </c>
      <c r="H8" s="9">
        <f t="shared" si="1"/>
        <v>1.3322427515858261E-3</v>
      </c>
      <c r="I8" s="9">
        <f t="shared" si="2"/>
        <v>0.15086272118225033</v>
      </c>
      <c r="J8" s="9">
        <f t="shared" si="3"/>
        <v>2.2759560642513402E-2</v>
      </c>
      <c r="K8" s="9">
        <f t="shared" ref="K8:K13" si="8">MIN(MAX(MinBouwNT,AbouwNT+BbouwNT*10000*((A8+CbouwNT)^-DbouwNT+(B8+CbouwNT)^-DbouwNT)),45)</f>
        <v>35.150869961465638</v>
      </c>
      <c r="L8" s="9">
        <f t="shared" si="4"/>
        <v>2.2761745272643068E-2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Input!JM9</f>
        <v>15</v>
      </c>
      <c r="D9" s="12">
        <f>Input!JN9</f>
        <v>0</v>
      </c>
      <c r="E9" s="12">
        <f>Input!JO9</f>
        <v>31</v>
      </c>
      <c r="F9" s="12">
        <f>Input!JP9</f>
        <v>0</v>
      </c>
      <c r="G9" s="9">
        <f t="shared" si="7"/>
        <v>14.650350786821743</v>
      </c>
      <c r="H9" s="9">
        <f t="shared" si="1"/>
        <v>0.12225457227617401</v>
      </c>
      <c r="I9" s="9">
        <f t="shared" si="2"/>
        <v>0.15086272118225033</v>
      </c>
      <c r="J9" s="9">
        <f t="shared" si="3"/>
        <v>2.2759560642513402E-2</v>
      </c>
      <c r="K9" s="9">
        <f t="shared" si="8"/>
        <v>31.231093515712693</v>
      </c>
      <c r="L9" s="9">
        <f t="shared" si="4"/>
        <v>5.3404213004452888E-2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13.071428571428571</v>
      </c>
      <c r="Q9" s="32"/>
      <c r="R9" s="10">
        <f>AVERAGEIF(wrnGrasDroog,"&lt;&gt;#N/A")</f>
        <v>0.5714285714285714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Input!JM10</f>
        <v>10</v>
      </c>
      <c r="D10" s="12">
        <f>Input!JN10</f>
        <v>0</v>
      </c>
      <c r="E10" s="12">
        <f>Input!JO10</f>
        <v>24</v>
      </c>
      <c r="F10" s="12">
        <f>Input!JP10</f>
        <v>0</v>
      </c>
      <c r="G10" s="9">
        <f t="shared" si="7"/>
        <v>9.3445066126992558</v>
      </c>
      <c r="H10" s="9">
        <f t="shared" si="1"/>
        <v>0.4296715807950035</v>
      </c>
      <c r="I10" s="9">
        <f t="shared" si="2"/>
        <v>0.17857662532951771</v>
      </c>
      <c r="J10" s="9">
        <f t="shared" si="3"/>
        <v>3.1889611114078946E-2</v>
      </c>
      <c r="K10" s="9">
        <f t="shared" si="8"/>
        <v>23.524872640187944</v>
      </c>
      <c r="L10" s="9">
        <f t="shared" si="4"/>
        <v>0.22574600804197514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Input!JM11</f>
        <v>3</v>
      </c>
      <c r="D11" s="12">
        <f>Input!JN11</f>
        <v>0</v>
      </c>
      <c r="E11" s="12">
        <f>Input!JO11</f>
        <v>13</v>
      </c>
      <c r="F11" s="12">
        <f>Input!JP11</f>
        <v>0</v>
      </c>
      <c r="G11" s="9">
        <f t="shared" si="7"/>
        <v>3.1900054276072876</v>
      </c>
      <c r="H11" s="9">
        <f t="shared" si="1"/>
        <v>3.6102062520228191E-2</v>
      </c>
      <c r="I11" s="9">
        <f t="shared" si="2"/>
        <v>0.17857662532951771</v>
      </c>
      <c r="J11" s="9">
        <f t="shared" si="3"/>
        <v>3.1889611114078946E-2</v>
      </c>
      <c r="K11" s="9">
        <f t="shared" si="8"/>
        <v>13.139073205176686</v>
      </c>
      <c r="L11" s="9">
        <f t="shared" si="4"/>
        <v>1.9341356398116627E-2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0.92492914241591317</v>
      </c>
      <c r="Q11" s="32"/>
      <c r="R11" s="10">
        <f>SUMIF(SQRgraDrg,"&lt;&gt;#N/A")</f>
        <v>0.9919785164722591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Input!JM12</f>
        <v>10</v>
      </c>
      <c r="D12" s="12">
        <f>Input!JN12</f>
        <v>1</v>
      </c>
      <c r="E12" s="12">
        <f>Input!JO12</f>
        <v>21</v>
      </c>
      <c r="F12" s="12">
        <f>Input!JP12</f>
        <v>0</v>
      </c>
      <c r="G12" s="9">
        <f t="shared" si="7"/>
        <v>10.464890142596115</v>
      </c>
      <c r="H12" s="9">
        <f t="shared" si="1"/>
        <v>0.21612284468303608</v>
      </c>
      <c r="I12" s="9">
        <f t="shared" si="2"/>
        <v>0.42765209128549631</v>
      </c>
      <c r="J12" s="9">
        <f t="shared" si="3"/>
        <v>0.32758212860986585</v>
      </c>
      <c r="K12" s="9">
        <f t="shared" si="8"/>
        <v>22.395586706480309</v>
      </c>
      <c r="L12" s="9">
        <f t="shared" si="4"/>
        <v>1.9476622553045553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0.28997321857777786</v>
      </c>
      <c r="Q12" s="32" t="s">
        <v>126</v>
      </c>
      <c r="R12" s="10">
        <f>SQRT(R11/R10)</f>
        <v>0.30029962559723872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Input!JM13</f>
        <v>6</v>
      </c>
      <c r="D13" s="12">
        <f>Input!JN13</f>
        <v>1</v>
      </c>
      <c r="E13" s="12">
        <f>Input!JO13</f>
        <v>16</v>
      </c>
      <c r="F13" s="12">
        <f>Input!JP13</f>
        <v>0</v>
      </c>
      <c r="G13" s="9">
        <f t="shared" si="7"/>
        <v>5.9780060787548308</v>
      </c>
      <c r="H13" s="9">
        <f t="shared" si="1"/>
        <v>4.8373257173870468E-4</v>
      </c>
      <c r="I13" s="9">
        <f t="shared" si="2"/>
        <v>0.54877152191582146</v>
      </c>
      <c r="J13" s="9">
        <f t="shared" si="3"/>
        <v>0.203607139434164</v>
      </c>
      <c r="K13" s="9">
        <f t="shared" si="8"/>
        <v>15.07827379320981</v>
      </c>
      <c r="L13" s="9">
        <f t="shared" si="4"/>
        <v>0.84957920028383194</v>
      </c>
      <c r="M13" s="9">
        <f t="shared" si="5"/>
        <v>0</v>
      </c>
      <c r="N13" s="7">
        <f t="shared" si="6"/>
        <v>0</v>
      </c>
      <c r="O13" s="32" t="s">
        <v>15</v>
      </c>
      <c r="P13" s="13">
        <f t="array" ref="P13">1-P11/(SUMIF(wrnGrasNat,"&lt;&gt;#N/A")-P9)^2</f>
        <v>0.99996796861993309</v>
      </c>
      <c r="Q13" s="32"/>
      <c r="R13" s="13">
        <f t="array" ref="R13">1-R11/(SUMIF(wrnGrasDroog,"&lt;&gt;#N/A")-R9)^2</f>
        <v>0.98202405794854264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Input!JM14</f>
        <v>3</v>
      </c>
      <c r="D14" s="12">
        <f>Input!JN14</f>
        <v>1</v>
      </c>
      <c r="E14" s="12">
        <f>Input!JO14</f>
        <v>11</v>
      </c>
      <c r="F14" s="12">
        <f>Input!JP14</f>
        <v>0</v>
      </c>
      <c r="G14" s="9">
        <f t="shared" ref="G14:G16" si="9">MIN(MAX(MinGrasNT,AgrasNT+BgrasNT*10000*((A14+CgrasNT)^-DgrasNT+(B14+CgrasNT)^-DgrasNT)),40)</f>
        <v>3</v>
      </c>
      <c r="H14" s="9">
        <f t="shared" si="1"/>
        <v>0</v>
      </c>
      <c r="I14" s="9">
        <f t="shared" si="2"/>
        <v>0.86196173068443549</v>
      </c>
      <c r="J14" s="9">
        <f t="shared" si="3"/>
        <v>1.9054563795636317E-2</v>
      </c>
      <c r="K14" s="9">
        <f t="shared" ref="K14:K16" si="10">MIN(MAX(MinBouwNT,AbouwNT+BbouwNT*10000*((A14+CbouwNT)^-DbouwNT+(B14+CbouwNT)^-DbouwNT)),45)</f>
        <v>6</v>
      </c>
      <c r="L14" s="9">
        <f t="shared" si="4"/>
        <v>25</v>
      </c>
      <c r="M14" s="9">
        <f t="shared" si="5"/>
        <v>0</v>
      </c>
      <c r="N14" s="7">
        <f t="shared" si="6"/>
        <v>0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Input!JM15</f>
        <v>3</v>
      </c>
      <c r="D15" s="12">
        <f>Input!JN15</f>
        <v>1</v>
      </c>
      <c r="E15" s="12">
        <f>Input!JO15</f>
        <v>6</v>
      </c>
      <c r="F15" s="12">
        <f>Input!JP15</f>
        <v>1</v>
      </c>
      <c r="G15" s="9">
        <f t="shared" si="9"/>
        <v>3</v>
      </c>
      <c r="H15" s="9">
        <f t="shared" si="1"/>
        <v>0</v>
      </c>
      <c r="I15" s="9">
        <f t="shared" si="2"/>
        <v>1.5452150864734098</v>
      </c>
      <c r="J15" s="9">
        <f t="shared" si="3"/>
        <v>0.29725949051820771</v>
      </c>
      <c r="K15" s="9">
        <f t="shared" si="10"/>
        <v>6</v>
      </c>
      <c r="L15" s="9">
        <f t="shared" si="4"/>
        <v>0</v>
      </c>
      <c r="M15" s="9">
        <f t="shared" si="5"/>
        <v>0.99849137975095292</v>
      </c>
      <c r="N15" s="7">
        <f t="shared" si="6"/>
        <v>2.2759350558348639E-6</v>
      </c>
      <c r="O15" s="32" t="s">
        <v>16</v>
      </c>
      <c r="P15" s="10">
        <f>P14*P12</f>
        <v>0.63822675091369807</v>
      </c>
      <c r="Q15" s="32"/>
      <c r="R15" s="10">
        <f>R14*R12</f>
        <v>0.66095501952059754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Input!JM16</f>
        <v>3</v>
      </c>
      <c r="D16" s="12">
        <f>Input!JN16</f>
        <v>4</v>
      </c>
      <c r="E16" s="12">
        <f>Input!JO16</f>
        <v>6</v>
      </c>
      <c r="F16" s="12">
        <f>Input!JP16</f>
        <v>3</v>
      </c>
      <c r="G16" s="9">
        <f t="shared" si="9"/>
        <v>3</v>
      </c>
      <c r="H16" s="9">
        <f t="shared" si="1"/>
        <v>0</v>
      </c>
      <c r="I16" s="9">
        <f t="shared" si="2"/>
        <v>3.9173270357125793</v>
      </c>
      <c r="J16" s="9">
        <f t="shared" si="3"/>
        <v>6.8348190240691319E-3</v>
      </c>
      <c r="K16" s="9">
        <f t="shared" si="10"/>
        <v>6</v>
      </c>
      <c r="L16" s="9">
        <f t="shared" si="4"/>
        <v>0</v>
      </c>
      <c r="M16" s="9">
        <f t="shared" si="5"/>
        <v>3.0008649365028752</v>
      </c>
      <c r="N16" s="7">
        <f t="shared" si="6"/>
        <v>7.4811515400602283E-7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8" tint="-0.249977111117893"/>
  </sheetPr>
  <dimension ref="A1:V16"/>
  <sheetViews>
    <sheetView topLeftCell="E1" workbookViewId="0">
      <selection activeCell="G3" sqref="G3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Input!JQ2</f>
        <v>BLKd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Input!JQ3</f>
        <v>26</v>
      </c>
      <c r="D3" s="12">
        <f>Input!JR3</f>
        <v>0</v>
      </c>
      <c r="E3" s="12" t="e">
        <f>Input!JS3</f>
        <v>#N/A</v>
      </c>
      <c r="F3" s="12" t="e">
        <f>Input!JT3</f>
        <v>#N/A</v>
      </c>
      <c r="G3" s="9">
        <f t="shared" ref="G3:G7" si="0">MIN(MAX(MinGrasNT,AgrasNT+BgrasNT*10000*((A3+CgrasNT)^-DgrasNT+(B3+CgrasNT)^-DgrasNT)),40)</f>
        <v>25.054636115942891</v>
      </c>
      <c r="H3" s="9">
        <f t="shared" ref="H3:H16" si="1">(G3-C3)^2</f>
        <v>0.89371287327954263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41.328127318026041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-18.514723833679021</v>
      </c>
      <c r="Q3" s="32" t="s">
        <v>7</v>
      </c>
      <c r="R3" s="26">
        <v>2.9235668569791945E-3</v>
      </c>
      <c r="S3" s="34" t="s">
        <v>24</v>
      </c>
      <c r="T3" s="27">
        <v>-4.7020749781155455</v>
      </c>
      <c r="U3" s="34" t="s">
        <v>29</v>
      </c>
      <c r="V3" s="56">
        <v>2.9357971848711535E-3</v>
      </c>
    </row>
    <row r="4" spans="1:22" x14ac:dyDescent="0.25">
      <c r="A4" s="11">
        <v>10</v>
      </c>
      <c r="B4" s="11">
        <v>70</v>
      </c>
      <c r="C4" s="12">
        <f>Input!JQ4</f>
        <v>21</v>
      </c>
      <c r="D4" s="12">
        <f>Input!JR4</f>
        <v>0</v>
      </c>
      <c r="E4" s="12" t="e">
        <f>Input!JS4</f>
        <v>#N/A</v>
      </c>
      <c r="F4" s="12" t="e">
        <f>Input!JT4</f>
        <v>#N/A</v>
      </c>
      <c r="G4" s="9">
        <f t="shared" si="0"/>
        <v>20.498099284345734</v>
      </c>
      <c r="H4" s="9">
        <f t="shared" si="1"/>
        <v>0.25190432837426402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34.139390633102884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4162.9326306046605</v>
      </c>
      <c r="Q4" s="32" t="s">
        <v>8</v>
      </c>
      <c r="R4" s="25">
        <v>1.5087874468147137E-2</v>
      </c>
      <c r="S4" s="34" t="s">
        <v>25</v>
      </c>
      <c r="T4" s="27">
        <v>1581.9310849602398</v>
      </c>
      <c r="U4" s="34" t="s">
        <v>30</v>
      </c>
      <c r="V4" s="57">
        <v>6.8472981327881823E-4</v>
      </c>
    </row>
    <row r="5" spans="1:22" x14ac:dyDescent="0.25">
      <c r="A5" s="11">
        <v>15</v>
      </c>
      <c r="B5" s="11">
        <v>70</v>
      </c>
      <c r="C5" s="12">
        <f>Input!JQ5</f>
        <v>17</v>
      </c>
      <c r="D5" s="12">
        <f>Input!JR5</f>
        <v>0</v>
      </c>
      <c r="E5" s="12" t="e">
        <f>Input!JS5</f>
        <v>#N/A</v>
      </c>
      <c r="F5" s="12" t="e">
        <f>Input!JT5</f>
        <v>#N/A</v>
      </c>
      <c r="G5" s="9">
        <f t="shared" si="0"/>
        <v>16.695126093432684</v>
      </c>
      <c r="H5" s="9">
        <f t="shared" si="1"/>
        <v>9.2948098905616561E-2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28.572796465718248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100.74479778167719</v>
      </c>
      <c r="Q5" s="32" t="s">
        <v>9</v>
      </c>
      <c r="R5" s="64">
        <v>4.5437827381705738</v>
      </c>
      <c r="S5" s="34" t="s">
        <v>26</v>
      </c>
      <c r="T5" s="27">
        <v>68.36644562997003</v>
      </c>
      <c r="U5" s="34" t="s">
        <v>27</v>
      </c>
      <c r="V5" s="65">
        <v>5.1666327928141831</v>
      </c>
    </row>
    <row r="6" spans="1:22" x14ac:dyDescent="0.25">
      <c r="A6" s="11">
        <v>25</v>
      </c>
      <c r="B6" s="11">
        <v>75</v>
      </c>
      <c r="C6" s="12">
        <f>Input!JQ6</f>
        <v>10</v>
      </c>
      <c r="D6" s="12">
        <f>Input!JR6</f>
        <v>0</v>
      </c>
      <c r="E6" s="12" t="e">
        <f>Input!JS6</f>
        <v>#N/A</v>
      </c>
      <c r="F6" s="12" t="e">
        <f>Input!JT6</f>
        <v>#N/A</v>
      </c>
      <c r="G6" s="9">
        <f t="shared" si="0"/>
        <v>10.092225320164857</v>
      </c>
      <c r="H6" s="9">
        <f t="shared" si="1"/>
        <v>8.5055096795104337E-3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20.10269333285018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54.449444699909606</v>
      </c>
      <c r="S6" s="34" t="s">
        <v>113</v>
      </c>
      <c r="T6" s="24">
        <v>3</v>
      </c>
      <c r="U6" s="34" t="s">
        <v>28</v>
      </c>
      <c r="V6" s="57">
        <v>42.378387677561662</v>
      </c>
    </row>
    <row r="7" spans="1:22" x14ac:dyDescent="0.25">
      <c r="A7" s="11">
        <v>10</v>
      </c>
      <c r="B7" s="11">
        <v>105</v>
      </c>
      <c r="C7" s="12">
        <f>Input!JQ7</f>
        <v>16</v>
      </c>
      <c r="D7" s="12">
        <f>Input!JR7</f>
        <v>0</v>
      </c>
      <c r="E7" s="12">
        <f>Input!JS7</f>
        <v>31</v>
      </c>
      <c r="F7" s="12">
        <f>Input!JT7</f>
        <v>0</v>
      </c>
      <c r="G7" s="9">
        <f t="shared" si="0"/>
        <v>16.915032341682128</v>
      </c>
      <c r="H7" s="9">
        <f t="shared" si="1"/>
        <v>0.83728418632427859</v>
      </c>
      <c r="I7" s="9">
        <f t="shared" si="2"/>
        <v>1.9132544381466193E-2</v>
      </c>
      <c r="J7" s="9">
        <f t="shared" si="3"/>
        <v>3.6605425450877358E-4</v>
      </c>
      <c r="K7" s="9">
        <f>MIN(MAX(MinBouwNT,AbouwNT+BbouwNT*10000*((A7+CbouwNT)^-DbouwNT+(B7+CbouwNT)^-DbouwNT)),45)</f>
        <v>31.203663497688488</v>
      </c>
      <c r="L7" s="9">
        <f t="shared" si="4"/>
        <v>4.1478820290708901E-2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-0.23390869460530575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-0.42471310102376236</v>
      </c>
    </row>
    <row r="8" spans="1:22" x14ac:dyDescent="0.25">
      <c r="A8" s="11">
        <v>15</v>
      </c>
      <c r="B8" s="11">
        <v>105</v>
      </c>
      <c r="C8" s="12">
        <f>Input!JQ8</f>
        <v>12</v>
      </c>
      <c r="D8" s="12">
        <f>Input!JR8</f>
        <v>0</v>
      </c>
      <c r="E8" s="12">
        <f>Input!JS8</f>
        <v>26</v>
      </c>
      <c r="F8" s="12">
        <f>Input!JT8</f>
        <v>0</v>
      </c>
      <c r="G8" s="9">
        <f t="shared" ref="G8:G13" si="7">MIN(MAX(MinGrasNT,AgrasNT+BgrasNT*10000*((A8+CgrasNT)^-DgrasNT+(B8+CgrasNT)^-DgrasNT)),40)</f>
        <v>13.112059150769085</v>
      </c>
      <c r="H8" s="9">
        <f t="shared" si="1"/>
        <v>1.2366755548092578</v>
      </c>
      <c r="I8" s="9">
        <f t="shared" si="2"/>
        <v>1.9132544381466193E-2</v>
      </c>
      <c r="J8" s="9">
        <f t="shared" si="3"/>
        <v>3.6605425450877358E-4</v>
      </c>
      <c r="K8" s="9">
        <f t="shared" ref="K8:K13" si="8">MIN(MAX(MinBouwNT,AbouwNT+BbouwNT*10000*((A8+CbouwNT)^-DbouwNT+(B8+CbouwNT)^-DbouwNT)),45)</f>
        <v>25.637069330303852</v>
      </c>
      <c r="L8" s="9">
        <f t="shared" si="4"/>
        <v>0.13171867100609436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Input!JQ9</f>
        <v>9</v>
      </c>
      <c r="D9" s="12">
        <f>Input!JR9</f>
        <v>0</v>
      </c>
      <c r="E9" s="12">
        <f>Input!JS9</f>
        <v>22</v>
      </c>
      <c r="F9" s="12">
        <f>Input!JT9</f>
        <v>0</v>
      </c>
      <c r="G9" s="9">
        <f t="shared" si="7"/>
        <v>9.9130925424497676</v>
      </c>
      <c r="H9" s="9">
        <f t="shared" si="1"/>
        <v>0.83373799107738056</v>
      </c>
      <c r="I9" s="9">
        <f t="shared" si="2"/>
        <v>1.9132544381466193E-2</v>
      </c>
      <c r="J9" s="9">
        <f t="shared" si="3"/>
        <v>3.6605425450877358E-4</v>
      </c>
      <c r="K9" s="9">
        <f t="shared" si="8"/>
        <v>21.259707247526741</v>
      </c>
      <c r="L9" s="9">
        <f t="shared" si="4"/>
        <v>0.54803335936443387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1.4285714285714286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Input!JQ10</f>
        <v>5</v>
      </c>
      <c r="D10" s="12">
        <f>Input!JR10</f>
        <v>0</v>
      </c>
      <c r="E10" s="12">
        <f>Input!JS10</f>
        <v>16</v>
      </c>
      <c r="F10" s="12">
        <f>Input!JT10</f>
        <v>0</v>
      </c>
      <c r="G10" s="9">
        <f t="shared" si="7"/>
        <v>4.5591877335780389</v>
      </c>
      <c r="H10" s="9">
        <f t="shared" si="1"/>
        <v>0.19431545422806604</v>
      </c>
      <c r="I10" s="9">
        <f t="shared" si="2"/>
        <v>7.836048313255764E-2</v>
      </c>
      <c r="J10" s="9">
        <f t="shared" si="3"/>
        <v>6.1403653167678507E-3</v>
      </c>
      <c r="K10" s="9">
        <f t="shared" si="8"/>
        <v>14.706235341667705</v>
      </c>
      <c r="L10" s="9">
        <f t="shared" si="4"/>
        <v>1.6738269911496795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Input!JQ11</f>
        <v>0</v>
      </c>
      <c r="D11" s="12">
        <f>Input!JR11</f>
        <v>0</v>
      </c>
      <c r="E11" s="12">
        <f>Input!JS11</f>
        <v>7</v>
      </c>
      <c r="F11" s="12">
        <f>Input!JT11</f>
        <v>0</v>
      </c>
      <c r="G11" s="9">
        <f t="shared" si="7"/>
        <v>0</v>
      </c>
      <c r="H11" s="9">
        <f t="shared" si="1"/>
        <v>0</v>
      </c>
      <c r="I11" s="9">
        <f t="shared" si="2"/>
        <v>7.836048313255764E-2</v>
      </c>
      <c r="J11" s="9">
        <f t="shared" si="3"/>
        <v>6.1403653167678507E-3</v>
      </c>
      <c r="K11" s="9">
        <f t="shared" si="8"/>
        <v>7.6246138377311059</v>
      </c>
      <c r="L11" s="9">
        <f t="shared" si="4"/>
        <v>0.3901424462851803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6.0301570005474998</v>
      </c>
      <c r="Q11" s="32"/>
      <c r="R11" s="10">
        <f>SUMIF(SQRgraDrg,"&lt;&gt;#N/A")</f>
        <v>0.13730159806042949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Input!JQ12</f>
        <v>5</v>
      </c>
      <c r="D12" s="12">
        <f>Input!JR12</f>
        <v>1</v>
      </c>
      <c r="E12" s="12">
        <f>Input!JS12</f>
        <v>15</v>
      </c>
      <c r="F12" s="12">
        <f>Input!JT12</f>
        <v>0</v>
      </c>
      <c r="G12" s="9">
        <f t="shared" si="7"/>
        <v>5.4065099562480761</v>
      </c>
      <c r="H12" s="9">
        <f t="shared" si="1"/>
        <v>0.16525034452881271</v>
      </c>
      <c r="I12" s="9">
        <f t="shared" si="2"/>
        <v>0.68982891121329204</v>
      </c>
      <c r="J12" s="9">
        <f t="shared" si="3"/>
        <v>9.6206104319131874E-2</v>
      </c>
      <c r="K12" s="9">
        <f t="shared" si="8"/>
        <v>16.4829469366369</v>
      </c>
      <c r="L12" s="9">
        <f t="shared" si="4"/>
        <v>2.1991316168807651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0.74040265461359844</v>
      </c>
      <c r="Q12" s="32" t="s">
        <v>126</v>
      </c>
      <c r="R12" s="10">
        <f>SQRT(R11/R10)</f>
        <v>0.11172270789789802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Input!JQ13</f>
        <v>2</v>
      </c>
      <c r="D13" s="12">
        <f>Input!JR13</f>
        <v>1</v>
      </c>
      <c r="E13" s="12">
        <f>Input!JS13</f>
        <v>10</v>
      </c>
      <c r="F13" s="12">
        <f>Input!JT13</f>
        <v>0</v>
      </c>
      <c r="G13" s="9">
        <f t="shared" si="7"/>
        <v>0.7688125003311761</v>
      </c>
      <c r="H13" s="9">
        <f t="shared" si="1"/>
        <v>1.5158226593407702</v>
      </c>
      <c r="I13" s="9">
        <f t="shared" si="2"/>
        <v>1.0221343741008102</v>
      </c>
      <c r="J13" s="9">
        <f t="shared" si="3"/>
        <v>4.899305168346176E-4</v>
      </c>
      <c r="K13" s="9">
        <f t="shared" si="8"/>
        <v>11.140665877530694</v>
      </c>
      <c r="L13" s="9">
        <f t="shared" si="4"/>
        <v>1.3011186441628675</v>
      </c>
      <c r="M13" s="9">
        <f t="shared" si="5"/>
        <v>0.17873567084633446</v>
      </c>
      <c r="N13" s="7">
        <f t="shared" si="6"/>
        <v>3.1946440032889212E-2</v>
      </c>
      <c r="O13" s="32" t="s">
        <v>15</v>
      </c>
      <c r="P13" s="13">
        <f t="array" ref="P13">1-P11/(SUMIF(wrnGrasNat,"&lt;&gt;#N/A")-P9)^2</f>
        <v>0.9995377384582893</v>
      </c>
      <c r="Q13" s="32"/>
      <c r="R13" s="13">
        <f t="array" ref="R13">1-R11/(SUMIF(wrnGrasDroog,"&lt;&gt;#N/A")-R9)^2</f>
        <v>0.99960190660917392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Input!JQ14</f>
        <v>0</v>
      </c>
      <c r="D14" s="12">
        <f>Input!JR14</f>
        <v>2</v>
      </c>
      <c r="E14" s="12">
        <f>Input!JS14</f>
        <v>5</v>
      </c>
      <c r="F14" s="12">
        <f>Input!JT14</f>
        <v>1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1.9458548274066669</v>
      </c>
      <c r="J14" s="9">
        <f t="shared" si="3"/>
        <v>2.9316997151618263E-3</v>
      </c>
      <c r="K14" s="9">
        <f t="shared" ref="K14:K16" si="10">MIN(MAX(MinBouwNT,AbouwNT+BbouwNT*10000*((A14+CbouwNT)^-DbouwNT+(B14+CbouwNT)^-DbouwNT)),45)</f>
        <v>3.9447689948457629</v>
      </c>
      <c r="L14" s="9">
        <f t="shared" si="4"/>
        <v>1.1135124742388216</v>
      </c>
      <c r="M14" s="9">
        <f t="shared" si="5"/>
        <v>0.71265556039585043</v>
      </c>
      <c r="N14" s="7">
        <f t="shared" si="6"/>
        <v>8.2566826971422758E-2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Input!JQ15</f>
        <v>0</v>
      </c>
      <c r="D15" s="12">
        <f>Input!JR15</f>
        <v>4</v>
      </c>
      <c r="E15" s="12">
        <f>Input!JS15</f>
        <v>2</v>
      </c>
      <c r="F15" s="12">
        <f>Input!JT15</f>
        <v>2</v>
      </c>
      <c r="G15" s="9">
        <f t="shared" si="9"/>
        <v>0</v>
      </c>
      <c r="H15" s="9">
        <f t="shared" si="1"/>
        <v>0</v>
      </c>
      <c r="I15" s="9">
        <f t="shared" si="2"/>
        <v>4.1367293391723265</v>
      </c>
      <c r="J15" s="9">
        <f t="shared" si="3"/>
        <v>1.8694912190501112E-2</v>
      </c>
      <c r="K15" s="9">
        <f t="shared" si="10"/>
        <v>2</v>
      </c>
      <c r="L15" s="9">
        <f t="shared" si="4"/>
        <v>0</v>
      </c>
      <c r="M15" s="9">
        <f t="shared" si="5"/>
        <v>2.1191809489512119</v>
      </c>
      <c r="N15" s="7">
        <f t="shared" si="6"/>
        <v>1.4204098592911376E-2</v>
      </c>
      <c r="O15" s="32" t="s">
        <v>16</v>
      </c>
      <c r="P15" s="10">
        <f>P14*P12</f>
        <v>1.6296152552969849</v>
      </c>
      <c r="Q15" s="32"/>
      <c r="R15" s="10">
        <f>R14*R12</f>
        <v>0.24590002212852644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Input!JQ16</f>
        <v>0</v>
      </c>
      <c r="D16" s="12">
        <f>Input!JR16</f>
        <v>12</v>
      </c>
      <c r="E16" s="12">
        <f>Input!JS16</f>
        <v>2</v>
      </c>
      <c r="F16" s="12">
        <f>Input!JT16</f>
        <v>8</v>
      </c>
      <c r="G16" s="9">
        <f t="shared" si="9"/>
        <v>0</v>
      </c>
      <c r="H16" s="9">
        <f t="shared" si="1"/>
        <v>0</v>
      </c>
      <c r="I16" s="9">
        <f t="shared" si="2"/>
        <v>11.925166465259631</v>
      </c>
      <c r="J16" s="9">
        <f t="shared" si="3"/>
        <v>5.6000579217380508E-3</v>
      </c>
      <c r="K16" s="9">
        <f t="shared" si="10"/>
        <v>2</v>
      </c>
      <c r="L16" s="9">
        <f t="shared" si="4"/>
        <v>0</v>
      </c>
      <c r="M16" s="9">
        <f t="shared" si="5"/>
        <v>7.9887626106690348</v>
      </c>
      <c r="N16" s="7">
        <f t="shared" si="6"/>
        <v>1.2627891897569021E-4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theme="8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Input!JU2</f>
        <v>BLKe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Input!JU3</f>
        <v>28</v>
      </c>
      <c r="D3" s="12">
        <f>Input!JV3</f>
        <v>1</v>
      </c>
      <c r="E3" s="12" t="e">
        <f>Input!JW3</f>
        <v>#N/A</v>
      </c>
      <c r="F3" s="12" t="e">
        <f>Input!JX3</f>
        <v>#N/A</v>
      </c>
      <c r="G3" s="9">
        <f t="shared" ref="G3:G7" si="0">MIN(MAX(MinGrasNT,AgrasNT+BgrasNT*10000*((A3+CgrasNT)^-DgrasNT+(B3+CgrasNT)^-DgrasNT)),40)</f>
        <v>27.246980501591924</v>
      </c>
      <c r="H3" s="9">
        <f t="shared" ref="H3:H16" si="1">(G3-C3)^2</f>
        <v>0.56703836498275006</v>
      </c>
      <c r="I3" s="9">
        <f t="shared" ref="I3:I16" si="2">MAX(MIN(MinGras+Agras*(1-(1/(1+(Bgras*(B3-Cgras))^Dgras))),40),0)</f>
        <v>0.92634057635538813</v>
      </c>
      <c r="J3" s="9">
        <f t="shared" ref="J3:J16" si="3">(I3-D3)^2</f>
        <v>5.4257106916564051E-3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-18.63080311265335</v>
      </c>
      <c r="Q3" s="32" t="s">
        <v>7</v>
      </c>
      <c r="R3" s="26">
        <v>6.4600392538332121E-3</v>
      </c>
      <c r="S3" s="34" t="s">
        <v>24</v>
      </c>
      <c r="T3" s="27">
        <v>-4.4089906552103528</v>
      </c>
      <c r="U3" s="34" t="s">
        <v>29</v>
      </c>
      <c r="V3" s="56">
        <v>1.0995040797951461E-2</v>
      </c>
    </row>
    <row r="4" spans="1:22" x14ac:dyDescent="0.25">
      <c r="A4" s="11">
        <v>10</v>
      </c>
      <c r="B4" s="11">
        <v>70</v>
      </c>
      <c r="C4" s="12">
        <f>Input!JU4</f>
        <v>23</v>
      </c>
      <c r="D4" s="12">
        <f>Input!JV4</f>
        <v>1</v>
      </c>
      <c r="E4" s="12" t="e">
        <f>Input!JW4</f>
        <v>#N/A</v>
      </c>
      <c r="F4" s="12" t="e">
        <f>Input!JX4</f>
        <v>#N/A</v>
      </c>
      <c r="G4" s="9">
        <f t="shared" si="0"/>
        <v>22.628193812460868</v>
      </c>
      <c r="H4" s="9">
        <f t="shared" si="1"/>
        <v>0.13823984109238427</v>
      </c>
      <c r="I4" s="9">
        <f t="shared" si="2"/>
        <v>0.92634057635538813</v>
      </c>
      <c r="J4" s="9">
        <f t="shared" si="3"/>
        <v>5.4257106916564051E-3</v>
      </c>
      <c r="K4" s="9">
        <f>MIN(MAX(MinBouwNT,AbouwNT+BbouwNT*10000*((A4+CbouwNT)^-DbouwNT+(B4+CbouwNT)^-DbouwNT)),45)</f>
        <v>38.676211266999232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4812.5938645052329</v>
      </c>
      <c r="Q4" s="32" t="s">
        <v>8</v>
      </c>
      <c r="R4" s="25">
        <v>1.5093038690107892E-2</v>
      </c>
      <c r="S4" s="34" t="s">
        <v>25</v>
      </c>
      <c r="T4" s="27">
        <v>1919.1614993198621</v>
      </c>
      <c r="U4" s="34" t="s">
        <v>30</v>
      </c>
      <c r="V4" s="57">
        <v>6.8475454754343787E-4</v>
      </c>
    </row>
    <row r="5" spans="1:22" x14ac:dyDescent="0.25">
      <c r="A5" s="11">
        <v>15</v>
      </c>
      <c r="B5" s="11">
        <v>70</v>
      </c>
      <c r="C5" s="12">
        <f>Input!JU5</f>
        <v>19</v>
      </c>
      <c r="D5" s="12">
        <f>Input!JV5</f>
        <v>1</v>
      </c>
      <c r="E5" s="12" t="e">
        <f>Input!JW5</f>
        <v>#N/A</v>
      </c>
      <c r="F5" s="12" t="e">
        <f>Input!JX5</f>
        <v>#N/A</v>
      </c>
      <c r="G5" s="9">
        <f t="shared" si="0"/>
        <v>18.751141809540751</v>
      </c>
      <c r="H5" s="9">
        <f t="shared" si="1"/>
        <v>6.1930398958651663E-2</v>
      </c>
      <c r="I5" s="9">
        <f t="shared" si="2"/>
        <v>0.92634057635538813</v>
      </c>
      <c r="J5" s="9">
        <f t="shared" si="3"/>
        <v>5.4257106916564051E-3</v>
      </c>
      <c r="K5" s="9">
        <f>MIN(MAX(MinBouwNT,AbouwNT+BbouwNT*10000*((A5+CbouwNT)^-DbouwNT+(B5+CbouwNT)^-DbouwNT)),45)</f>
        <v>32.712319314329321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104.35784822696172</v>
      </c>
      <c r="Q5" s="32" t="s">
        <v>9</v>
      </c>
      <c r="R5" s="64">
        <v>4.3648691655440537</v>
      </c>
      <c r="S5" s="34" t="s">
        <v>26</v>
      </c>
      <c r="T5" s="27">
        <v>70.914867589837698</v>
      </c>
      <c r="U5" s="34" t="s">
        <v>27</v>
      </c>
      <c r="V5" s="65">
        <v>0.67127726763608186</v>
      </c>
    </row>
    <row r="6" spans="1:22" x14ac:dyDescent="0.25">
      <c r="A6" s="11">
        <v>25</v>
      </c>
      <c r="B6" s="11">
        <v>75</v>
      </c>
      <c r="C6" s="12">
        <f>Input!JU6</f>
        <v>12</v>
      </c>
      <c r="D6" s="12">
        <f>Input!JV6</f>
        <v>1</v>
      </c>
      <c r="E6" s="12" t="e">
        <f>Input!JW6</f>
        <v>#N/A</v>
      </c>
      <c r="F6" s="12" t="e">
        <f>Input!JX6</f>
        <v>#N/A</v>
      </c>
      <c r="G6" s="9">
        <f t="shared" si="0"/>
        <v>11.943338846924981</v>
      </c>
      <c r="H6" s="9">
        <f t="shared" si="1"/>
        <v>3.2104862677907802E-3</v>
      </c>
      <c r="I6" s="9">
        <f t="shared" si="2"/>
        <v>1.0886042070985484</v>
      </c>
      <c r="J6" s="9">
        <f t="shared" si="3"/>
        <v>7.850705515562462E-3</v>
      </c>
      <c r="K6" s="9">
        <f>MIN(MAX(MinBouwNT,AbouwNT+BbouwNT*10000*((A6+CbouwNT)^-DbouwNT+(B6+CbouwNT)^-DbouwNT)),45)</f>
        <v>23.518234106022124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15.866977452119741</v>
      </c>
      <c r="S6" s="34" t="s">
        <v>113</v>
      </c>
      <c r="T6" s="24">
        <v>3</v>
      </c>
      <c r="U6" s="34" t="s">
        <v>28</v>
      </c>
      <c r="V6" s="57">
        <v>72.179776735581058</v>
      </c>
    </row>
    <row r="7" spans="1:22" x14ac:dyDescent="0.25">
      <c r="A7" s="11">
        <v>10</v>
      </c>
      <c r="B7" s="11">
        <v>105</v>
      </c>
      <c r="C7" s="12">
        <f>Input!JU7</f>
        <v>18</v>
      </c>
      <c r="D7" s="12">
        <f>Input!JV7</f>
        <v>3</v>
      </c>
      <c r="E7" s="12">
        <f>Input!JW7</f>
        <v>35</v>
      </c>
      <c r="F7" s="12">
        <f>Input!JX7</f>
        <v>2</v>
      </c>
      <c r="G7" s="9">
        <f t="shared" si="0"/>
        <v>18.793433981980474</v>
      </c>
      <c r="H7" s="9">
        <f t="shared" si="1"/>
        <v>0.62953748376139129</v>
      </c>
      <c r="I7" s="9">
        <f t="shared" si="2"/>
        <v>2.9066828204146127</v>
      </c>
      <c r="J7" s="9">
        <f t="shared" si="3"/>
        <v>8.7080960057714287E-3</v>
      </c>
      <c r="K7" s="9">
        <f>MIN(MAX(MinBouwNT,AbouwNT+BbouwNT*10000*((A7+CbouwNT)^-DbouwNT+(B7+CbouwNT)^-DbouwNT)),45)</f>
        <v>35.342886230042872</v>
      </c>
      <c r="L7" s="9">
        <f t="shared" si="4"/>
        <v>0.11757096675301326</v>
      </c>
      <c r="M7" s="9">
        <f t="shared" si="5"/>
        <v>2.2339524033524114</v>
      </c>
      <c r="N7" s="7">
        <f t="shared" si="6"/>
        <v>5.4733727034369399E-2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0.44518402883575797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-35.594558443316537</v>
      </c>
    </row>
    <row r="8" spans="1:22" x14ac:dyDescent="0.25">
      <c r="A8" s="11">
        <v>15</v>
      </c>
      <c r="B8" s="11">
        <v>105</v>
      </c>
      <c r="C8" s="12">
        <f>Input!JU8</f>
        <v>14</v>
      </c>
      <c r="D8" s="12">
        <f>Input!JV8</f>
        <v>3</v>
      </c>
      <c r="E8" s="12">
        <f>Input!JW8</f>
        <v>30</v>
      </c>
      <c r="F8" s="12">
        <f>Input!JX8</f>
        <v>2</v>
      </c>
      <c r="G8" s="9">
        <f t="shared" ref="G8:G13" si="7">MIN(MAX(MinGrasNT,AgrasNT+BgrasNT*10000*((A8+CgrasNT)^-DgrasNT+(B8+CgrasNT)^-DgrasNT)),40)</f>
        <v>14.916381979060358</v>
      </c>
      <c r="H8" s="9">
        <f t="shared" si="1"/>
        <v>0.83975593154657757</v>
      </c>
      <c r="I8" s="9">
        <f t="shared" si="2"/>
        <v>2.9066828204146127</v>
      </c>
      <c r="J8" s="9">
        <f t="shared" si="3"/>
        <v>8.7080960057714287E-3</v>
      </c>
      <c r="K8" s="9">
        <f t="shared" ref="K8:K13" si="8">MIN(MAX(MinBouwNT,AbouwNT+BbouwNT*10000*((A8+CbouwNT)^-DbouwNT+(B8+CbouwNT)^-DbouwNT)),45)</f>
        <v>29.378994277372961</v>
      </c>
      <c r="L8" s="9">
        <f t="shared" si="4"/>
        <v>0.3856481075355313</v>
      </c>
      <c r="M8" s="9">
        <f t="shared" si="5"/>
        <v>2.2339524033524114</v>
      </c>
      <c r="N8" s="7">
        <f t="shared" si="6"/>
        <v>5.4733727034369399E-2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Input!JU9</f>
        <v>11</v>
      </c>
      <c r="D9" s="12">
        <f>Input!JV9</f>
        <v>3</v>
      </c>
      <c r="E9" s="12">
        <f>Input!JW9</f>
        <v>26</v>
      </c>
      <c r="F9" s="12">
        <f>Input!JX9</f>
        <v>2</v>
      </c>
      <c r="G9" s="9">
        <f t="shared" si="7"/>
        <v>11.63795232099131</v>
      </c>
      <c r="H9" s="9">
        <f t="shared" si="1"/>
        <v>0.40698316385819977</v>
      </c>
      <c r="I9" s="9">
        <f t="shared" si="2"/>
        <v>2.9066828204146127</v>
      </c>
      <c r="J9" s="9">
        <f t="shared" si="3"/>
        <v>8.7080960057714287E-3</v>
      </c>
      <c r="K9" s="9">
        <f t="shared" si="8"/>
        <v>24.655543397822179</v>
      </c>
      <c r="L9" s="9">
        <f t="shared" si="4"/>
        <v>1.807563555139533</v>
      </c>
      <c r="M9" s="9">
        <f t="shared" si="5"/>
        <v>2.2339524033524114</v>
      </c>
      <c r="N9" s="7">
        <f t="shared" si="6"/>
        <v>5.4733727034369399E-2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Input!JU10</f>
        <v>6</v>
      </c>
      <c r="D10" s="12">
        <f>Input!JV10</f>
        <v>3</v>
      </c>
      <c r="E10" s="12">
        <f>Input!JW10</f>
        <v>19</v>
      </c>
      <c r="F10" s="12">
        <f>Input!JX10</f>
        <v>3</v>
      </c>
      <c r="G10" s="9">
        <f t="shared" si="7"/>
        <v>6.0974945713984887</v>
      </c>
      <c r="H10" s="9">
        <f t="shared" si="1"/>
        <v>9.5051914521750141E-3</v>
      </c>
      <c r="I10" s="9">
        <f t="shared" si="2"/>
        <v>3.359156026663153</v>
      </c>
      <c r="J10" s="9">
        <f t="shared" si="3"/>
        <v>0.12899305148846352</v>
      </c>
      <c r="K10" s="9">
        <f t="shared" si="8"/>
        <v>17.506456111741191</v>
      </c>
      <c r="L10" s="9">
        <f t="shared" si="4"/>
        <v>2.230673346155243</v>
      </c>
      <c r="M10" s="9">
        <f t="shared" si="5"/>
        <v>2.7956844456488597</v>
      </c>
      <c r="N10" s="7">
        <f t="shared" si="6"/>
        <v>4.1744845749813783E-2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Input!JU11</f>
        <v>1</v>
      </c>
      <c r="D11" s="12">
        <f>Input!JV11</f>
        <v>3</v>
      </c>
      <c r="E11" s="12">
        <f>Input!JW11</f>
        <v>9</v>
      </c>
      <c r="F11" s="12">
        <f>Input!JX11</f>
        <v>3</v>
      </c>
      <c r="G11" s="9">
        <f t="shared" si="7"/>
        <v>1</v>
      </c>
      <c r="H11" s="9">
        <f t="shared" si="1"/>
        <v>0</v>
      </c>
      <c r="I11" s="9">
        <f t="shared" si="2"/>
        <v>3.359156026663153</v>
      </c>
      <c r="J11" s="9">
        <f t="shared" si="3"/>
        <v>0.12899305148846352</v>
      </c>
      <c r="K11" s="9">
        <f t="shared" si="8"/>
        <v>9.6881461930632717</v>
      </c>
      <c r="L11" s="9">
        <f t="shared" si="4"/>
        <v>0.47354518302747367</v>
      </c>
      <c r="M11" s="9">
        <f t="shared" si="5"/>
        <v>2.7956844456488597</v>
      </c>
      <c r="N11" s="7">
        <f t="shared" si="6"/>
        <v>4.1744845749813783E-2</v>
      </c>
      <c r="O11" s="32" t="s">
        <v>14</v>
      </c>
      <c r="P11" s="10">
        <f>SUMIF(SQRgrasNat,"&lt;&gt;#N/A")</f>
        <v>3.5201654207309581</v>
      </c>
      <c r="Q11" s="32"/>
      <c r="R11" s="10">
        <f>SUMIF(SQRgraDrg,"&lt;&gt;#N/A")</f>
        <v>0.6448200050340368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Input!JU12</f>
        <v>7</v>
      </c>
      <c r="D12" s="12">
        <f>Input!JV12</f>
        <v>7</v>
      </c>
      <c r="E12" s="12">
        <f>Input!JW12</f>
        <v>17</v>
      </c>
      <c r="F12" s="12">
        <f>Input!JX12</f>
        <v>6</v>
      </c>
      <c r="G12" s="9">
        <f t="shared" si="7"/>
        <v>6.9007173881648285</v>
      </c>
      <c r="H12" s="9">
        <f t="shared" si="1"/>
        <v>9.857037012813338E-3</v>
      </c>
      <c r="I12" s="9">
        <f t="shared" si="2"/>
        <v>6.6645531579924873</v>
      </c>
      <c r="J12" s="9">
        <f t="shared" si="3"/>
        <v>0.11252458381281322</v>
      </c>
      <c r="K12" s="9">
        <f t="shared" si="8"/>
        <v>19.386187266276256</v>
      </c>
      <c r="L12" s="9">
        <f t="shared" si="4"/>
        <v>5.6938896697389509</v>
      </c>
      <c r="M12" s="9">
        <f t="shared" si="5"/>
        <v>5.6838611651094766</v>
      </c>
      <c r="N12" s="7">
        <f t="shared" si="6"/>
        <v>9.9943762925937624E-2</v>
      </c>
      <c r="O12" s="32" t="s">
        <v>13</v>
      </c>
      <c r="P12" s="10">
        <f>SQRT(P11/P10)</f>
        <v>0.56569871685223838</v>
      </c>
      <c r="Q12" s="32" t="s">
        <v>126</v>
      </c>
      <c r="R12" s="10">
        <f>SQRT(R11/R10)</f>
        <v>0.24211567577841736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Input!JU13</f>
        <v>3</v>
      </c>
      <c r="D13" s="12">
        <f>Input!JV13</f>
        <v>8</v>
      </c>
      <c r="E13" s="12">
        <f>Input!JW13</f>
        <v>12</v>
      </c>
      <c r="F13" s="12">
        <f>Input!JX13</f>
        <v>7</v>
      </c>
      <c r="G13" s="9">
        <f t="shared" si="7"/>
        <v>2.0758206224989522</v>
      </c>
      <c r="H13" s="9">
        <f t="shared" si="1"/>
        <v>0.85410752179822425</v>
      </c>
      <c r="I13" s="9">
        <f t="shared" si="2"/>
        <v>7.8326607699204773</v>
      </c>
      <c r="J13" s="9">
        <f t="shared" si="3"/>
        <v>2.8002417923607425E-2</v>
      </c>
      <c r="K13" s="9">
        <f t="shared" si="8"/>
        <v>13.523614554940011</v>
      </c>
      <c r="L13" s="9">
        <f t="shared" si="4"/>
        <v>2.3214013120250465</v>
      </c>
      <c r="M13" s="9">
        <f t="shared" si="5"/>
        <v>6.4994522884068004</v>
      </c>
      <c r="N13" s="7">
        <f t="shared" si="6"/>
        <v>0.25054801158118889</v>
      </c>
      <c r="O13" s="32" t="s">
        <v>15</v>
      </c>
      <c r="P13" s="13">
        <f t="array" ref="P13">1-P11/(SUMIF(wrnGrasNat,"&lt;&gt;#N/A")-P9)^2</f>
        <v>0.999805823604623</v>
      </c>
      <c r="Q13" s="32"/>
      <c r="R13" s="13">
        <f t="array" ref="R13">1-R11/(SUMIF(wrnGrasDroog,"&lt;&gt;#N/A")-R9)^2</f>
        <v>0.99985164876299937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Input!JU14</f>
        <v>1</v>
      </c>
      <c r="D14" s="12">
        <f>Input!JV14</f>
        <v>10</v>
      </c>
      <c r="E14" s="12">
        <f>Input!JW14</f>
        <v>7</v>
      </c>
      <c r="F14" s="12">
        <f>Input!JX14</f>
        <v>8</v>
      </c>
      <c r="G14" s="9">
        <f t="shared" ref="G14:G16" si="9">MIN(MAX(MinGrasNT,AgrasNT+BgrasNT*10000*((A14+CgrasNT)^-DgrasNT+(B14+CgrasNT)^-DgrasNT)),40)</f>
        <v>1</v>
      </c>
      <c r="H14" s="9">
        <f t="shared" si="1"/>
        <v>0</v>
      </c>
      <c r="I14" s="9">
        <f t="shared" si="2"/>
        <v>9.9769510349571906</v>
      </c>
      <c r="J14" s="9">
        <f t="shared" si="3"/>
        <v>5.312547895446497E-4</v>
      </c>
      <c r="K14" s="9">
        <f t="shared" ref="K14:K16" si="10">MIN(MAX(MinBouwNT,AbouwNT+BbouwNT*10000*((A14+CbouwNT)^-DbouwNT+(B14+CbouwNT)^-DbouwNT)),45)</f>
        <v>5.5170505515856547</v>
      </c>
      <c r="L14" s="9">
        <f t="shared" si="4"/>
        <v>2.1991390665524109</v>
      </c>
      <c r="M14" s="9">
        <f t="shared" si="5"/>
        <v>7.9625313075572919</v>
      </c>
      <c r="N14" s="7">
        <f t="shared" si="6"/>
        <v>1.4039029133662525E-3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Input!JU15</f>
        <v>1</v>
      </c>
      <c r="D15" s="12">
        <f>Input!JV15</f>
        <v>12</v>
      </c>
      <c r="E15" s="12">
        <f>Input!JW15</f>
        <v>4</v>
      </c>
      <c r="F15" s="12">
        <f>Input!JX15</f>
        <v>9</v>
      </c>
      <c r="G15" s="9">
        <f t="shared" si="9"/>
        <v>1</v>
      </c>
      <c r="H15" s="9">
        <f t="shared" si="1"/>
        <v>0</v>
      </c>
      <c r="I15" s="9">
        <f t="shared" si="2"/>
        <v>12.402637198362498</v>
      </c>
      <c r="J15" s="9">
        <f t="shared" si="3"/>
        <v>0.16211671350520185</v>
      </c>
      <c r="K15" s="9">
        <f t="shared" si="10"/>
        <v>4</v>
      </c>
      <c r="L15" s="9">
        <f t="shared" si="4"/>
        <v>0</v>
      </c>
      <c r="M15" s="9">
        <f t="shared" si="5"/>
        <v>9.8240246304069316</v>
      </c>
      <c r="N15" s="7">
        <f t="shared" si="6"/>
        <v>0.67901659151728033</v>
      </c>
      <c r="O15" s="32" t="s">
        <v>16</v>
      </c>
      <c r="P15" s="10">
        <f>P14*P12</f>
        <v>1.2450944808746582</v>
      </c>
      <c r="Q15" s="32"/>
      <c r="R15" s="10">
        <f>R14*R12</f>
        <v>0.53289300941385509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Input!JU16</f>
        <v>1</v>
      </c>
      <c r="D16" s="12">
        <f>Input!JV16</f>
        <v>15</v>
      </c>
      <c r="E16" s="12">
        <f>Input!JW16</f>
        <v>4</v>
      </c>
      <c r="F16" s="12">
        <f>Input!JX16</f>
        <v>13</v>
      </c>
      <c r="G16" s="9">
        <f t="shared" si="9"/>
        <v>1</v>
      </c>
      <c r="H16" s="9">
        <f t="shared" si="1"/>
        <v>0</v>
      </c>
      <c r="I16" s="9">
        <f t="shared" si="2"/>
        <v>14.817224710592223</v>
      </c>
      <c r="J16" s="9">
        <f t="shared" si="3"/>
        <v>3.3406806418096714E-2</v>
      </c>
      <c r="K16" s="9">
        <f t="shared" si="10"/>
        <v>4</v>
      </c>
      <c r="L16" s="9">
        <f t="shared" si="4"/>
        <v>0</v>
      </c>
      <c r="M16" s="9">
        <f t="shared" si="5"/>
        <v>12.716443325122093</v>
      </c>
      <c r="N16" s="7">
        <f t="shared" si="6"/>
        <v>8.0404387867815202E-2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29"/>
  <dimension ref="A1:N70"/>
  <sheetViews>
    <sheetView workbookViewId="0">
      <selection activeCell="K3" sqref="K3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customWidth="1"/>
    <col min="6" max="6" width="6.28515625" bestFit="1" customWidth="1"/>
    <col min="7" max="7" width="3" style="1" bestFit="1" customWidth="1"/>
    <col min="9" max="9" width="5.5703125" customWidth="1"/>
    <col min="10" max="10" width="10.5703125" customWidth="1"/>
    <col min="11" max="11" width="5.5703125" customWidth="1"/>
    <col min="12" max="12" width="6.5703125" customWidth="1"/>
    <col min="13" max="13" width="5.5703125" customWidth="1"/>
    <col min="14" max="14" width="7.7109375" customWidth="1"/>
    <col min="15" max="15" width="9.140625" customWidth="1"/>
  </cols>
  <sheetData>
    <row r="1" spans="1:14" x14ac:dyDescent="0.25">
      <c r="A1" s="8">
        <f t="shared" ref="A1:A32" ca="1" si="0">IF(ISERROR(I1),-1,I1)</f>
        <v>-23.186245559189164</v>
      </c>
      <c r="B1" s="63">
        <f t="shared" ref="B1:B32" ca="1" si="1">IF(ISERROR(J1),-1,J1)</f>
        <v>95722290.511345804</v>
      </c>
      <c r="C1" s="8">
        <f t="shared" ref="C1:C32" ca="1" si="2">IF(ISERROR(K1),-1,K1)</f>
        <v>126.57428053632711</v>
      </c>
      <c r="D1" s="62">
        <f t="shared" ref="D1:D32" ca="1" si="3">IF(ISERROR(L1),-1,L1)</f>
        <v>2.9998339003009673</v>
      </c>
      <c r="E1" s="8">
        <f t="shared" ref="E1:E32" ca="1" si="4">IF(ISERROR(M1),-1,M1)</f>
        <v>1.0000000000267619</v>
      </c>
      <c r="F1" s="20">
        <f t="shared" ref="F1:F32" ca="1" si="5">IF(ISERROR(N1),-1,N1)</f>
        <v>0.3084049585649678</v>
      </c>
      <c r="G1" s="1">
        <f>1</f>
        <v>1</v>
      </c>
      <c r="H1" s="20" t="str">
        <f ca="1">INDIRECT(CONCATENATE("'",TEXT($G1,"#"),"'!A1"))</f>
        <v>V</v>
      </c>
      <c r="I1" s="20">
        <f ca="1">INDIRECT(CONCATENATE("'",TEXT($G1,"#"),"'!AgrasNT"))</f>
        <v>-23.186245559189164</v>
      </c>
      <c r="J1" s="63">
        <f ca="1">INDIRECT(CONCATENATE("'",TEXT($G1,"#"),"'!BgrasNT"))*10000</f>
        <v>95722290.511345804</v>
      </c>
      <c r="K1" s="20">
        <f ca="1">INDIRECT(CONCATENATE("'",TEXT($G1,"#"),"'!CgrasNT"))</f>
        <v>126.57428053632711</v>
      </c>
      <c r="L1" s="62">
        <f ca="1">INDIRECT(CONCATENATE("'",TEXT($G1,"#"),"'!DgrasNT"))</f>
        <v>2.9998339003009673</v>
      </c>
      <c r="M1" s="20">
        <f ca="1">INDIRECT(CONCATENATE("'",TEXT($G1,"#"),"'!MinGrasNT"))</f>
        <v>1.0000000000267619</v>
      </c>
      <c r="N1" s="20">
        <f ca="1">INDIRECT(CONCATENATE("'",TEXT($G1,"#"),"'!SE_of_y"))</f>
        <v>0.3084049585649678</v>
      </c>
    </row>
    <row r="2" spans="1:14" x14ac:dyDescent="0.25">
      <c r="A2" s="8">
        <f t="shared" ca="1" si="0"/>
        <v>-22.563274289521818</v>
      </c>
      <c r="B2" s="63">
        <f t="shared" ca="1" si="1"/>
        <v>81841335.212783679</v>
      </c>
      <c r="C2" s="8">
        <f t="shared" ca="1" si="2"/>
        <v>120.62137724164813</v>
      </c>
      <c r="D2" s="62">
        <f t="shared" ca="1" si="3"/>
        <v>3</v>
      </c>
      <c r="E2" s="8">
        <f t="shared" ca="1" si="4"/>
        <v>1</v>
      </c>
      <c r="F2" s="20">
        <f t="shared" ca="1" si="5"/>
        <v>0.34263983223253303</v>
      </c>
      <c r="G2" s="1">
        <f>G1+1</f>
        <v>2</v>
      </c>
      <c r="H2" s="20" t="str">
        <f t="shared" ref="H2:H65" ca="1" si="6">INDIRECT(CONCATENATE("'",TEXT($G2,"#"),"'!A1"))</f>
        <v>aV</v>
      </c>
      <c r="I2" s="20">
        <f ca="1">INDIRECT(CONCATENATE("'",TEXT($G2,"#"),"'!AgrasNT"))</f>
        <v>-22.563274289521818</v>
      </c>
      <c r="J2" s="63">
        <f ca="1">INDIRECT(CONCATENATE("'",TEXT($G2,"#"),"'!BgrasNT"))*10000</f>
        <v>81841335.212783679</v>
      </c>
      <c r="K2" s="20">
        <f ca="1">INDIRECT(CONCATENATE("'",TEXT($G2,"#"),"'!CgrasNT"))</f>
        <v>120.62137724164813</v>
      </c>
      <c r="L2" s="62">
        <f ca="1">INDIRECT(CONCATENATE("'",TEXT($G2,"#"),"'!DgrasNT"))</f>
        <v>3</v>
      </c>
      <c r="M2" s="20">
        <f ca="1">INDIRECT(CONCATENATE("'",TEXT($G2,"#"),"'!MinGrasNT"))</f>
        <v>1</v>
      </c>
      <c r="N2" s="20">
        <f ca="1">INDIRECT(CONCATENATE("'",TEXT($G2,"#"),"'!SE_of_y"))</f>
        <v>0.34263983223253303</v>
      </c>
    </row>
    <row r="3" spans="1:14" x14ac:dyDescent="0.25">
      <c r="A3" s="8">
        <f t="shared" ca="1" si="0"/>
        <v>-20.119757535550956</v>
      </c>
      <c r="B3" s="63">
        <f t="shared" ca="1" si="1"/>
        <v>61937041.482353896</v>
      </c>
      <c r="C3" s="8">
        <f t="shared" ca="1" si="2"/>
        <v>111.46530620759107</v>
      </c>
      <c r="D3" s="62">
        <f t="shared" ca="1" si="3"/>
        <v>3</v>
      </c>
      <c r="E3" s="8">
        <f t="shared" ca="1" si="4"/>
        <v>1</v>
      </c>
      <c r="F3" s="20">
        <f t="shared" ca="1" si="5"/>
        <v>0.45181463514567144</v>
      </c>
      <c r="G3" s="1">
        <f t="shared" ref="G3:G66" si="7">G2+1</f>
        <v>3</v>
      </c>
      <c r="H3" s="20" t="str">
        <f t="shared" ca="1" si="6"/>
        <v>hV</v>
      </c>
      <c r="I3" s="20">
        <f t="shared" ref="I3:I66" ca="1" si="8">INDIRECT(CONCATENATE("'",TEXT($G3,"#"),"'!AgrasNT"))</f>
        <v>-20.119757535550956</v>
      </c>
      <c r="J3" s="63">
        <f t="shared" ref="J3:J66" ca="1" si="9">INDIRECT(CONCATENATE("'",TEXT($G3,"#"),"'!BgrasNT"))*10000</f>
        <v>61937041.482353896</v>
      </c>
      <c r="K3" s="20">
        <f t="shared" ref="K3:K66" ca="1" si="10">INDIRECT(CONCATENATE("'",TEXT($G3,"#"),"'!CgrasNT"))</f>
        <v>111.46530620759107</v>
      </c>
      <c r="L3" s="62">
        <f t="shared" ref="L3:L66" ca="1" si="11">INDIRECT(CONCATENATE("'",TEXT($G3,"#"),"'!DgrasNT"))</f>
        <v>3</v>
      </c>
      <c r="M3" s="20">
        <f t="shared" ref="M3:M66" ca="1" si="12">INDIRECT(CONCATENATE("'",TEXT($G3,"#"),"'!MinGrasNT"))</f>
        <v>1</v>
      </c>
      <c r="N3" s="20">
        <f t="shared" ref="N3:N66" ca="1" si="13">INDIRECT(CONCATENATE("'",TEXT($G3,"#"),"'!SE_of_y"))</f>
        <v>0.45181463514567144</v>
      </c>
    </row>
    <row r="4" spans="1:14" x14ac:dyDescent="0.25">
      <c r="A4" s="8">
        <f t="shared" ca="1" si="0"/>
        <v>-16.785551276066048</v>
      </c>
      <c r="B4" s="63">
        <f t="shared" ca="1" si="1"/>
        <v>40404510.916140333</v>
      </c>
      <c r="C4" s="8">
        <f t="shared" ca="1" si="2"/>
        <v>98.9429151543644</v>
      </c>
      <c r="D4" s="62">
        <f t="shared" ca="1" si="3"/>
        <v>2.9996520217817499</v>
      </c>
      <c r="E4" s="8">
        <f t="shared" ca="1" si="4"/>
        <v>1.9999999792541825</v>
      </c>
      <c r="F4" s="20">
        <f t="shared" ca="1" si="5"/>
        <v>0.28243358201458074</v>
      </c>
      <c r="G4" s="1">
        <f t="shared" si="7"/>
        <v>4</v>
      </c>
      <c r="H4" s="20" t="str">
        <f t="shared" ca="1" si="6"/>
        <v>kV</v>
      </c>
      <c r="I4" s="20">
        <f t="shared" ca="1" si="8"/>
        <v>-16.785551276066048</v>
      </c>
      <c r="J4" s="63">
        <f t="shared" ca="1" si="9"/>
        <v>40404510.916140333</v>
      </c>
      <c r="K4" s="20">
        <f t="shared" ca="1" si="10"/>
        <v>98.9429151543644</v>
      </c>
      <c r="L4" s="62">
        <f t="shared" ca="1" si="11"/>
        <v>2.9996520217817499</v>
      </c>
      <c r="M4" s="20">
        <f t="shared" ca="1" si="12"/>
        <v>1.9999999792541825</v>
      </c>
      <c r="N4" s="20">
        <f t="shared" ca="1" si="13"/>
        <v>0.28243358201458074</v>
      </c>
    </row>
    <row r="5" spans="1:14" x14ac:dyDescent="0.25">
      <c r="A5" s="8">
        <f t="shared" ca="1" si="0"/>
        <v>-16.510477540890076</v>
      </c>
      <c r="B5" s="63">
        <f t="shared" ca="1" si="1"/>
        <v>173791193.11990878</v>
      </c>
      <c r="C5" s="8">
        <f t="shared" ca="1" si="2"/>
        <v>106.25806013133067</v>
      </c>
      <c r="D5" s="62">
        <f t="shared" ca="1" si="3"/>
        <v>3.2773300531961218</v>
      </c>
      <c r="E5" s="8">
        <f t="shared" ca="1" si="4"/>
        <v>0.35406161944874431</v>
      </c>
      <c r="F5" s="20">
        <f t="shared" ca="1" si="5"/>
        <v>0.59591841793785749</v>
      </c>
      <c r="G5" s="1">
        <f t="shared" si="7"/>
        <v>5</v>
      </c>
      <c r="H5" s="20" t="str">
        <f t="shared" ca="1" si="6"/>
        <v>zV</v>
      </c>
      <c r="I5" s="20">
        <f t="shared" ca="1" si="8"/>
        <v>-16.510477540890076</v>
      </c>
      <c r="J5" s="63">
        <f t="shared" ca="1" si="9"/>
        <v>173791193.11990878</v>
      </c>
      <c r="K5" s="20">
        <f t="shared" ca="1" si="10"/>
        <v>106.25806013133067</v>
      </c>
      <c r="L5" s="62">
        <f t="shared" ca="1" si="11"/>
        <v>3.2773300531961218</v>
      </c>
      <c r="M5" s="20">
        <f t="shared" ca="1" si="12"/>
        <v>0.35406161944874431</v>
      </c>
      <c r="N5" s="20">
        <f t="shared" ca="1" si="13"/>
        <v>0.59591841793785749</v>
      </c>
    </row>
    <row r="6" spans="1:14" x14ac:dyDescent="0.25">
      <c r="A6" s="8">
        <f t="shared" ca="1" si="0"/>
        <v>-20.127512661347236</v>
      </c>
      <c r="B6" s="63">
        <f t="shared" ca="1" si="1"/>
        <v>61932306.644751959</v>
      </c>
      <c r="C6" s="8">
        <f t="shared" ca="1" si="2"/>
        <v>111.49316028176843</v>
      </c>
      <c r="D6" s="62">
        <f t="shared" ca="1" si="3"/>
        <v>2.9998160006022023</v>
      </c>
      <c r="E6" s="8">
        <f t="shared" ca="1" si="4"/>
        <v>0.99999999856837962</v>
      </c>
      <c r="F6" s="20">
        <f t="shared" ca="1" si="5"/>
        <v>0.45181166291799429</v>
      </c>
      <c r="G6" s="1">
        <f t="shared" si="7"/>
        <v>6</v>
      </c>
      <c r="H6" s="20" t="str">
        <f t="shared" ca="1" si="6"/>
        <v>iV</v>
      </c>
      <c r="I6" s="20">
        <f t="shared" ca="1" si="8"/>
        <v>-20.127512661347236</v>
      </c>
      <c r="J6" s="63">
        <f t="shared" ca="1" si="9"/>
        <v>61932306.644751959</v>
      </c>
      <c r="K6" s="20">
        <f t="shared" ca="1" si="10"/>
        <v>111.49316028176843</v>
      </c>
      <c r="L6" s="62">
        <f t="shared" ca="1" si="11"/>
        <v>2.9998160006022023</v>
      </c>
      <c r="M6" s="20">
        <f t="shared" ca="1" si="12"/>
        <v>0.99999999856837962</v>
      </c>
      <c r="N6" s="20">
        <f t="shared" ca="1" si="13"/>
        <v>0.45181166291799429</v>
      </c>
    </row>
    <row r="7" spans="1:14" x14ac:dyDescent="0.25">
      <c r="A7" s="8">
        <f t="shared" ca="1" si="0"/>
        <v>-18.214496205508599</v>
      </c>
      <c r="B7" s="63">
        <f t="shared" ca="1" si="1"/>
        <v>47066933.654076271</v>
      </c>
      <c r="C7" s="8">
        <f t="shared" ca="1" si="2"/>
        <v>103.74498457684112</v>
      </c>
      <c r="D7" s="62">
        <f t="shared" ca="1" si="3"/>
        <v>2.9996999190612841</v>
      </c>
      <c r="E7" s="8">
        <f t="shared" ca="1" si="4"/>
        <v>0.99999999686940377</v>
      </c>
      <c r="F7" s="20">
        <f t="shared" ca="1" si="5"/>
        <v>0.42673606560086463</v>
      </c>
      <c r="G7" s="1">
        <f t="shared" si="7"/>
        <v>7</v>
      </c>
      <c r="H7" s="20" t="str">
        <f t="shared" ca="1" si="6"/>
        <v>iV*</v>
      </c>
      <c r="I7" s="20">
        <f t="shared" ca="1" si="8"/>
        <v>-18.214496205508599</v>
      </c>
      <c r="J7" s="63">
        <f t="shared" ca="1" si="9"/>
        <v>47066933.654076271</v>
      </c>
      <c r="K7" s="20">
        <f t="shared" ca="1" si="10"/>
        <v>103.74498457684112</v>
      </c>
      <c r="L7" s="62">
        <f t="shared" ca="1" si="11"/>
        <v>2.9996999190612841</v>
      </c>
      <c r="M7" s="20">
        <f t="shared" ca="1" si="12"/>
        <v>0.99999999686940377</v>
      </c>
      <c r="N7" s="20">
        <f t="shared" ca="1" si="13"/>
        <v>0.42673606560086463</v>
      </c>
    </row>
    <row r="8" spans="1:14" x14ac:dyDescent="0.25">
      <c r="A8" s="8">
        <f t="shared" ca="1" si="0"/>
        <v>-22.183016998676386</v>
      </c>
      <c r="B8" s="63">
        <f t="shared" ca="1" si="1"/>
        <v>94091132.469463542</v>
      </c>
      <c r="C8" s="8">
        <f t="shared" ca="1" si="2"/>
        <v>124.57885575980846</v>
      </c>
      <c r="D8" s="62">
        <f t="shared" ca="1" si="3"/>
        <v>3</v>
      </c>
      <c r="E8" s="8">
        <f t="shared" ca="1" si="4"/>
        <v>1</v>
      </c>
      <c r="F8" s="20">
        <f t="shared" ca="1" si="5"/>
        <v>0.34891021140167294</v>
      </c>
      <c r="G8" s="1">
        <f t="shared" si="7"/>
        <v>8</v>
      </c>
      <c r="H8" s="20" t="str">
        <f t="shared" ca="1" si="6"/>
        <v>Wo</v>
      </c>
      <c r="I8" s="20">
        <f t="shared" ca="1" si="8"/>
        <v>-22.183016998676386</v>
      </c>
      <c r="J8" s="63">
        <f t="shared" ca="1" si="9"/>
        <v>94091132.469463542</v>
      </c>
      <c r="K8" s="20">
        <f t="shared" ca="1" si="10"/>
        <v>124.57885575980846</v>
      </c>
      <c r="L8" s="62">
        <f t="shared" ca="1" si="11"/>
        <v>3</v>
      </c>
      <c r="M8" s="20">
        <f t="shared" ca="1" si="12"/>
        <v>1</v>
      </c>
      <c r="N8" s="20">
        <f t="shared" ca="1" si="13"/>
        <v>0.34891021140167294</v>
      </c>
    </row>
    <row r="9" spans="1:14" x14ac:dyDescent="0.25">
      <c r="A9" s="8">
        <f t="shared" ca="1" si="0"/>
        <v>-23.13719604369043</v>
      </c>
      <c r="B9" s="63">
        <f t="shared" ca="1" si="1"/>
        <v>93625269.295435503</v>
      </c>
      <c r="C9" s="8">
        <f t="shared" ca="1" si="2"/>
        <v>124.38274229974033</v>
      </c>
      <c r="D9" s="62">
        <f t="shared" ca="1" si="3"/>
        <v>3</v>
      </c>
      <c r="E9" s="8">
        <f t="shared" ca="1" si="4"/>
        <v>1</v>
      </c>
      <c r="F9" s="20">
        <f t="shared" ca="1" si="5"/>
        <v>0.34892803908599679</v>
      </c>
      <c r="G9" s="1">
        <f t="shared" si="7"/>
        <v>9</v>
      </c>
      <c r="H9" s="20" t="str">
        <f t="shared" ca="1" si="6"/>
        <v>vW</v>
      </c>
      <c r="I9" s="20">
        <f t="shared" ca="1" si="8"/>
        <v>-23.13719604369043</v>
      </c>
      <c r="J9" s="63">
        <f t="shared" ca="1" si="9"/>
        <v>93625269.295435503</v>
      </c>
      <c r="K9" s="20">
        <f t="shared" ca="1" si="10"/>
        <v>124.38274229974033</v>
      </c>
      <c r="L9" s="62">
        <f t="shared" ca="1" si="11"/>
        <v>3</v>
      </c>
      <c r="M9" s="20">
        <f t="shared" ca="1" si="12"/>
        <v>1</v>
      </c>
      <c r="N9" s="20">
        <f t="shared" ca="1" si="13"/>
        <v>0.34892803908599679</v>
      </c>
    </row>
    <row r="10" spans="1:14" x14ac:dyDescent="0.25">
      <c r="A10" s="8">
        <f t="shared" ca="1" si="0"/>
        <v>-20.602572257008401</v>
      </c>
      <c r="B10" s="63">
        <f t="shared" ca="1" si="1"/>
        <v>72839643.466415435</v>
      </c>
      <c r="C10" s="8">
        <f t="shared" ca="1" si="2"/>
        <v>116.12067646260216</v>
      </c>
      <c r="D10" s="62">
        <f t="shared" ca="1" si="3"/>
        <v>3</v>
      </c>
      <c r="E10" s="8">
        <f t="shared" ca="1" si="4"/>
        <v>1</v>
      </c>
      <c r="F10" s="20">
        <f t="shared" ca="1" si="5"/>
        <v>0.35973851025614478</v>
      </c>
      <c r="G10" s="1">
        <f t="shared" si="7"/>
        <v>10</v>
      </c>
      <c r="H10" s="20" t="str">
        <f t="shared" ca="1" si="6"/>
        <v>hW</v>
      </c>
      <c r="I10" s="20">
        <f t="shared" ca="1" si="8"/>
        <v>-20.602572257008401</v>
      </c>
      <c r="J10" s="63">
        <f t="shared" ca="1" si="9"/>
        <v>72839643.466415435</v>
      </c>
      <c r="K10" s="20">
        <f t="shared" ca="1" si="10"/>
        <v>116.12067646260216</v>
      </c>
      <c r="L10" s="62">
        <f t="shared" ca="1" si="11"/>
        <v>3</v>
      </c>
      <c r="M10" s="20">
        <f t="shared" ca="1" si="12"/>
        <v>1</v>
      </c>
      <c r="N10" s="20">
        <f t="shared" ca="1" si="13"/>
        <v>0.35973851025614478</v>
      </c>
    </row>
    <row r="11" spans="1:14" x14ac:dyDescent="0.25">
      <c r="A11" s="8">
        <f t="shared" ca="1" si="0"/>
        <v>-16.870592028221825</v>
      </c>
      <c r="B11" s="63">
        <f t="shared" ca="1" si="1"/>
        <v>46540027.214022905</v>
      </c>
      <c r="C11" s="8">
        <f t="shared" ca="1" si="2"/>
        <v>102.34537947233559</v>
      </c>
      <c r="D11" s="62">
        <f t="shared" ca="1" si="3"/>
        <v>3</v>
      </c>
      <c r="E11" s="8">
        <f t="shared" ca="1" si="4"/>
        <v>2</v>
      </c>
      <c r="F11" s="20">
        <f t="shared" ca="1" si="5"/>
        <v>0.11431530867223941</v>
      </c>
      <c r="G11" s="1">
        <f t="shared" si="7"/>
        <v>11</v>
      </c>
      <c r="H11" s="20" t="str">
        <f t="shared" ca="1" si="6"/>
        <v>kW</v>
      </c>
      <c r="I11" s="20">
        <f t="shared" ca="1" si="8"/>
        <v>-16.870592028221825</v>
      </c>
      <c r="J11" s="63">
        <f t="shared" ca="1" si="9"/>
        <v>46540027.214022905</v>
      </c>
      <c r="K11" s="20">
        <f t="shared" ca="1" si="10"/>
        <v>102.34537947233559</v>
      </c>
      <c r="L11" s="62">
        <f t="shared" ca="1" si="11"/>
        <v>3</v>
      </c>
      <c r="M11" s="20">
        <f t="shared" ca="1" si="12"/>
        <v>2</v>
      </c>
      <c r="N11" s="20">
        <f t="shared" ca="1" si="13"/>
        <v>0.11431530867223941</v>
      </c>
    </row>
    <row r="12" spans="1:14" x14ac:dyDescent="0.25">
      <c r="A12" s="8">
        <f t="shared" ca="1" si="0"/>
        <v>-14.712793741761104</v>
      </c>
      <c r="B12" s="63">
        <f t="shared" ca="1" si="1"/>
        <v>33487607.281009983</v>
      </c>
      <c r="C12" s="8">
        <f t="shared" ca="1" si="2"/>
        <v>93.860755622701106</v>
      </c>
      <c r="D12" s="62">
        <f t="shared" ca="1" si="3"/>
        <v>3</v>
      </c>
      <c r="E12" s="8">
        <f t="shared" ca="1" si="4"/>
        <v>0</v>
      </c>
      <c r="F12" s="20">
        <f t="shared" ca="1" si="5"/>
        <v>0.32445557979926798</v>
      </c>
      <c r="G12" s="1">
        <f t="shared" si="7"/>
        <v>12</v>
      </c>
      <c r="H12" s="20" t="str">
        <f t="shared" ca="1" si="6"/>
        <v>zW</v>
      </c>
      <c r="I12" s="20">
        <f t="shared" ca="1" si="8"/>
        <v>-14.712793741761104</v>
      </c>
      <c r="J12" s="63">
        <f t="shared" ca="1" si="9"/>
        <v>33487607.281009983</v>
      </c>
      <c r="K12" s="20">
        <f t="shared" ca="1" si="10"/>
        <v>93.860755622701106</v>
      </c>
      <c r="L12" s="62">
        <f t="shared" ca="1" si="11"/>
        <v>3</v>
      </c>
      <c r="M12" s="20">
        <f t="shared" ca="1" si="12"/>
        <v>0</v>
      </c>
      <c r="N12" s="20">
        <f t="shared" ca="1" si="13"/>
        <v>0.32445557979926798</v>
      </c>
    </row>
    <row r="13" spans="1:14" x14ac:dyDescent="0.25">
      <c r="A13" s="8">
        <f t="shared" ca="1" si="0"/>
        <v>-20.648485326487201</v>
      </c>
      <c r="B13" s="63">
        <f t="shared" ca="1" si="1"/>
        <v>73239867.739381611</v>
      </c>
      <c r="C13" s="8">
        <f t="shared" ca="1" si="2"/>
        <v>116.32481691271805</v>
      </c>
      <c r="D13" s="62">
        <f t="shared" ca="1" si="3"/>
        <v>3</v>
      </c>
      <c r="E13" s="8">
        <f t="shared" ca="1" si="4"/>
        <v>1</v>
      </c>
      <c r="F13" s="20">
        <f t="shared" ca="1" si="5"/>
        <v>0.35971909037117455</v>
      </c>
      <c r="G13" s="1">
        <f t="shared" si="7"/>
        <v>13</v>
      </c>
      <c r="H13" s="20" t="str">
        <f t="shared" ca="1" si="6"/>
        <v>iW</v>
      </c>
      <c r="I13" s="20">
        <f t="shared" ca="1" si="8"/>
        <v>-20.648485326487201</v>
      </c>
      <c r="J13" s="63">
        <f t="shared" ca="1" si="9"/>
        <v>73239867.739381611</v>
      </c>
      <c r="K13" s="20">
        <f t="shared" ca="1" si="10"/>
        <v>116.32481691271805</v>
      </c>
      <c r="L13" s="62">
        <f t="shared" ca="1" si="11"/>
        <v>3</v>
      </c>
      <c r="M13" s="20">
        <f t="shared" ca="1" si="12"/>
        <v>1</v>
      </c>
      <c r="N13" s="20">
        <f t="shared" ca="1" si="13"/>
        <v>0.35971909037117455</v>
      </c>
    </row>
    <row r="14" spans="1:14" x14ac:dyDescent="0.25">
      <c r="A14" s="8">
        <f t="shared" ca="1" si="0"/>
        <v>-18.639962901813721</v>
      </c>
      <c r="B14" s="63">
        <f t="shared" ca="1" si="1"/>
        <v>48149952.442033701</v>
      </c>
      <c r="C14" s="8">
        <f t="shared" ca="1" si="2"/>
        <v>104.36620472637377</v>
      </c>
      <c r="D14" s="62">
        <f t="shared" ca="1" si="3"/>
        <v>3</v>
      </c>
      <c r="E14" s="8">
        <f t="shared" ca="1" si="4"/>
        <v>0</v>
      </c>
      <c r="F14" s="20">
        <f t="shared" ca="1" si="5"/>
        <v>0.70839797226913159</v>
      </c>
      <c r="G14" s="1">
        <f t="shared" si="7"/>
        <v>14</v>
      </c>
      <c r="H14" s="20" t="str">
        <f t="shared" ca="1" si="6"/>
        <v>iW*</v>
      </c>
      <c r="I14" s="20">
        <f t="shared" ca="1" si="8"/>
        <v>-18.639962901813721</v>
      </c>
      <c r="J14" s="63">
        <f t="shared" ca="1" si="9"/>
        <v>48149952.442033701</v>
      </c>
      <c r="K14" s="20">
        <f t="shared" ca="1" si="10"/>
        <v>104.36620472637377</v>
      </c>
      <c r="L14" s="62">
        <f t="shared" ca="1" si="11"/>
        <v>3</v>
      </c>
      <c r="M14" s="20">
        <f t="shared" ca="1" si="12"/>
        <v>0</v>
      </c>
      <c r="N14" s="20">
        <f t="shared" ca="1" si="13"/>
        <v>0.70839797226913159</v>
      </c>
    </row>
    <row r="15" spans="1:14" x14ac:dyDescent="0.25">
      <c r="A15" s="8">
        <f t="shared" ca="1" si="0"/>
        <v>-16.85800011750425</v>
      </c>
      <c r="B15" s="63">
        <f t="shared" ca="1" si="1"/>
        <v>33381962.811773397</v>
      </c>
      <c r="C15" s="8">
        <f t="shared" ca="1" si="2"/>
        <v>93.611217376817919</v>
      </c>
      <c r="D15" s="62">
        <f t="shared" ca="1" si="3"/>
        <v>3</v>
      </c>
      <c r="E15" s="8">
        <f t="shared" ca="1" si="4"/>
        <v>1</v>
      </c>
      <c r="F15" s="20">
        <f t="shared" ca="1" si="5"/>
        <v>0.43241060273715959</v>
      </c>
      <c r="G15" s="1">
        <f t="shared" si="7"/>
        <v>15</v>
      </c>
      <c r="H15" s="20" t="str">
        <f t="shared" ca="1" si="6"/>
        <v>Kz1a</v>
      </c>
      <c r="I15" s="20">
        <f t="shared" ca="1" si="8"/>
        <v>-16.85800011750425</v>
      </c>
      <c r="J15" s="63">
        <f t="shared" ca="1" si="9"/>
        <v>33381962.811773397</v>
      </c>
      <c r="K15" s="20">
        <f t="shared" ca="1" si="10"/>
        <v>93.611217376817919</v>
      </c>
      <c r="L15" s="62">
        <f t="shared" ca="1" si="11"/>
        <v>3</v>
      </c>
      <c r="M15" s="20">
        <f t="shared" ca="1" si="12"/>
        <v>1</v>
      </c>
      <c r="N15" s="20">
        <f t="shared" ca="1" si="13"/>
        <v>0.43241060273715959</v>
      </c>
    </row>
    <row r="16" spans="1:14" x14ac:dyDescent="0.25">
      <c r="A16" s="8">
        <f t="shared" ca="1" si="0"/>
        <v>-16.85800011750425</v>
      </c>
      <c r="B16" s="63">
        <f t="shared" ca="1" si="1"/>
        <v>33381962.811773397</v>
      </c>
      <c r="C16" s="8">
        <f t="shared" ca="1" si="2"/>
        <v>93.611217376817919</v>
      </c>
      <c r="D16" s="62">
        <f t="shared" ca="1" si="3"/>
        <v>3</v>
      </c>
      <c r="E16" s="8">
        <f t="shared" ca="1" si="4"/>
        <v>1</v>
      </c>
      <c r="F16" s="20">
        <f t="shared" ca="1" si="5"/>
        <v>0.43241060273715959</v>
      </c>
      <c r="G16" s="1">
        <f t="shared" si="7"/>
        <v>16</v>
      </c>
      <c r="H16" s="20" t="str">
        <f t="shared" ca="1" si="6"/>
        <v>Kz1b</v>
      </c>
      <c r="I16" s="20">
        <f t="shared" ca="1" si="8"/>
        <v>-16.85800011750425</v>
      </c>
      <c r="J16" s="63">
        <f t="shared" ca="1" si="9"/>
        <v>33381962.811773397</v>
      </c>
      <c r="K16" s="20">
        <f t="shared" ca="1" si="10"/>
        <v>93.611217376817919</v>
      </c>
      <c r="L16" s="62">
        <f t="shared" ca="1" si="11"/>
        <v>3</v>
      </c>
      <c r="M16" s="20">
        <f t="shared" ca="1" si="12"/>
        <v>1</v>
      </c>
      <c r="N16" s="20">
        <f t="shared" ca="1" si="13"/>
        <v>0.43241060273715959</v>
      </c>
    </row>
    <row r="17" spans="1:14" x14ac:dyDescent="0.25">
      <c r="A17" s="8">
        <f t="shared" ca="1" si="0"/>
        <v>-16.744993039309172</v>
      </c>
      <c r="B17" s="63">
        <f t="shared" ca="1" si="1"/>
        <v>40262762.201280467</v>
      </c>
      <c r="C17" s="8">
        <f t="shared" ca="1" si="2"/>
        <v>98.783293088889991</v>
      </c>
      <c r="D17" s="62">
        <f t="shared" ca="1" si="3"/>
        <v>3</v>
      </c>
      <c r="E17" s="8">
        <f t="shared" ca="1" si="4"/>
        <v>2</v>
      </c>
      <c r="F17" s="20">
        <f t="shared" ca="1" si="5"/>
        <v>0.28247390940359624</v>
      </c>
      <c r="G17" s="1">
        <f t="shared" si="7"/>
        <v>17</v>
      </c>
      <c r="H17" s="20" t="str">
        <f t="shared" ca="1" si="6"/>
        <v>Kk1a</v>
      </c>
      <c r="I17" s="20">
        <f t="shared" ca="1" si="8"/>
        <v>-16.744993039309172</v>
      </c>
      <c r="J17" s="63">
        <f t="shared" ca="1" si="9"/>
        <v>40262762.201280467</v>
      </c>
      <c r="K17" s="20">
        <f t="shared" ca="1" si="10"/>
        <v>98.783293088889991</v>
      </c>
      <c r="L17" s="62">
        <f t="shared" ca="1" si="11"/>
        <v>3</v>
      </c>
      <c r="M17" s="20">
        <f t="shared" ca="1" si="12"/>
        <v>2</v>
      </c>
      <c r="N17" s="20">
        <f t="shared" ca="1" si="13"/>
        <v>0.28247390940359624</v>
      </c>
    </row>
    <row r="18" spans="1:14" x14ac:dyDescent="0.25">
      <c r="A18" s="8">
        <f t="shared" ca="1" si="0"/>
        <v>-16.744993039309172</v>
      </c>
      <c r="B18" s="63">
        <f t="shared" ca="1" si="1"/>
        <v>40262762.201280467</v>
      </c>
      <c r="C18" s="8">
        <f t="shared" ca="1" si="2"/>
        <v>98.783293088889991</v>
      </c>
      <c r="D18" s="62">
        <f t="shared" ca="1" si="3"/>
        <v>3</v>
      </c>
      <c r="E18" s="8">
        <f t="shared" ca="1" si="4"/>
        <v>2</v>
      </c>
      <c r="F18" s="20">
        <f t="shared" ca="1" si="5"/>
        <v>0.28247390940359624</v>
      </c>
      <c r="G18" s="1">
        <f t="shared" si="7"/>
        <v>18</v>
      </c>
      <c r="H18" s="20" t="str">
        <f t="shared" ca="1" si="6"/>
        <v>Kk1b</v>
      </c>
      <c r="I18" s="20">
        <f t="shared" ca="1" si="8"/>
        <v>-16.744993039309172</v>
      </c>
      <c r="J18" s="63">
        <f t="shared" ca="1" si="9"/>
        <v>40262762.201280467</v>
      </c>
      <c r="K18" s="20">
        <f t="shared" ca="1" si="10"/>
        <v>98.783293088889991</v>
      </c>
      <c r="L18" s="62">
        <f t="shared" ca="1" si="11"/>
        <v>3</v>
      </c>
      <c r="M18" s="20">
        <f t="shared" ca="1" si="12"/>
        <v>2</v>
      </c>
      <c r="N18" s="20">
        <f t="shared" ca="1" si="13"/>
        <v>0.28247390940359624</v>
      </c>
    </row>
    <row r="19" spans="1:14" x14ac:dyDescent="0.25">
      <c r="A19" s="8">
        <f t="shared" ca="1" si="0"/>
        <v>-19.479713552940293</v>
      </c>
      <c r="B19" s="63">
        <f t="shared" ca="1" si="1"/>
        <v>35546792.221341051</v>
      </c>
      <c r="C19" s="8">
        <f t="shared" ca="1" si="2"/>
        <v>95.271146920554045</v>
      </c>
      <c r="D19" s="62">
        <f t="shared" ca="1" si="3"/>
        <v>3</v>
      </c>
      <c r="E19" s="8">
        <f t="shared" ca="1" si="4"/>
        <v>0</v>
      </c>
      <c r="F19" s="20">
        <f t="shared" ca="1" si="5"/>
        <v>0.3998808937178458</v>
      </c>
      <c r="G19" s="1">
        <f t="shared" si="7"/>
        <v>19</v>
      </c>
      <c r="H19" s="20" t="str">
        <f t="shared" ca="1" si="6"/>
        <v>Kz2a</v>
      </c>
      <c r="I19" s="20">
        <f t="shared" ca="1" si="8"/>
        <v>-19.479713552940293</v>
      </c>
      <c r="J19" s="63">
        <f t="shared" ca="1" si="9"/>
        <v>35546792.221341051</v>
      </c>
      <c r="K19" s="20">
        <f t="shared" ca="1" si="10"/>
        <v>95.271146920554045</v>
      </c>
      <c r="L19" s="62">
        <f t="shared" ca="1" si="11"/>
        <v>3</v>
      </c>
      <c r="M19" s="20">
        <f t="shared" ca="1" si="12"/>
        <v>0</v>
      </c>
      <c r="N19" s="20">
        <f t="shared" ca="1" si="13"/>
        <v>0.3998808937178458</v>
      </c>
    </row>
    <row r="20" spans="1:14" x14ac:dyDescent="0.25">
      <c r="A20" s="8">
        <f t="shared" ca="1" si="0"/>
        <v>-16.651083286829827</v>
      </c>
      <c r="B20" s="63">
        <f t="shared" ca="1" si="1"/>
        <v>29428960.675009381</v>
      </c>
      <c r="C20" s="8">
        <f t="shared" ca="1" si="2"/>
        <v>90.230653288076709</v>
      </c>
      <c r="D20" s="62">
        <f t="shared" ca="1" si="3"/>
        <v>3</v>
      </c>
      <c r="E20" s="8">
        <f t="shared" ca="1" si="4"/>
        <v>0</v>
      </c>
      <c r="F20" s="20">
        <f t="shared" ca="1" si="5"/>
        <v>0.34231909521781545</v>
      </c>
      <c r="G20" s="1">
        <f t="shared" si="7"/>
        <v>20</v>
      </c>
      <c r="H20" s="20" t="str">
        <f t="shared" ca="1" si="6"/>
        <v>Kz2b</v>
      </c>
      <c r="I20" s="20">
        <f t="shared" ca="1" si="8"/>
        <v>-16.651083286829827</v>
      </c>
      <c r="J20" s="63">
        <f t="shared" ca="1" si="9"/>
        <v>29428960.675009381</v>
      </c>
      <c r="K20" s="20">
        <f t="shared" ca="1" si="10"/>
        <v>90.230653288076709</v>
      </c>
      <c r="L20" s="62">
        <f t="shared" ca="1" si="11"/>
        <v>3</v>
      </c>
      <c r="M20" s="20">
        <f t="shared" ca="1" si="12"/>
        <v>0</v>
      </c>
      <c r="N20" s="20">
        <f t="shared" ca="1" si="13"/>
        <v>0.34231909521781545</v>
      </c>
    </row>
    <row r="21" spans="1:14" x14ac:dyDescent="0.25">
      <c r="A21" s="8">
        <f t="shared" ca="1" si="0"/>
        <v>-19.942956278654634</v>
      </c>
      <c r="B21" s="63">
        <f t="shared" ca="1" si="1"/>
        <v>45215522.683728851</v>
      </c>
      <c r="C21" s="8">
        <f t="shared" ca="1" si="2"/>
        <v>102.1462652506429</v>
      </c>
      <c r="D21" s="62">
        <f t="shared" ca="1" si="3"/>
        <v>3</v>
      </c>
      <c r="E21" s="8">
        <f t="shared" ca="1" si="4"/>
        <v>1</v>
      </c>
      <c r="F21" s="20">
        <f t="shared" ca="1" si="5"/>
        <v>0.3919811000419452</v>
      </c>
      <c r="G21" s="1">
        <f t="shared" si="7"/>
        <v>21</v>
      </c>
      <c r="H21" s="20" t="str">
        <f t="shared" ca="1" si="6"/>
        <v>Kk2a</v>
      </c>
      <c r="I21" s="20">
        <f t="shared" ca="1" si="8"/>
        <v>-19.942956278654634</v>
      </c>
      <c r="J21" s="63">
        <f t="shared" ca="1" si="9"/>
        <v>45215522.683728851</v>
      </c>
      <c r="K21" s="20">
        <f t="shared" ca="1" si="10"/>
        <v>102.1462652506429</v>
      </c>
      <c r="L21" s="62">
        <f t="shared" ca="1" si="11"/>
        <v>3</v>
      </c>
      <c r="M21" s="20">
        <f t="shared" ca="1" si="12"/>
        <v>1</v>
      </c>
      <c r="N21" s="20">
        <f t="shared" ca="1" si="13"/>
        <v>0.3919811000419452</v>
      </c>
    </row>
    <row r="22" spans="1:14" x14ac:dyDescent="0.25">
      <c r="A22" s="8">
        <f t="shared" ca="1" si="0"/>
        <v>-15.851057993379429</v>
      </c>
      <c r="B22" s="63">
        <f t="shared" ca="1" si="1"/>
        <v>33352862.574086271</v>
      </c>
      <c r="C22" s="8">
        <f t="shared" ca="1" si="2"/>
        <v>93.586111614728182</v>
      </c>
      <c r="D22" s="62">
        <f t="shared" ca="1" si="3"/>
        <v>3</v>
      </c>
      <c r="E22" s="8">
        <f t="shared" ca="1" si="4"/>
        <v>1</v>
      </c>
      <c r="F22" s="20">
        <f t="shared" ca="1" si="5"/>
        <v>0.43241242107006561</v>
      </c>
      <c r="G22" s="1">
        <f t="shared" si="7"/>
        <v>22</v>
      </c>
      <c r="H22" s="20" t="str">
        <f t="shared" ca="1" si="6"/>
        <v>Kk2b</v>
      </c>
      <c r="I22" s="20">
        <f t="shared" ca="1" si="8"/>
        <v>-15.851057993379429</v>
      </c>
      <c r="J22" s="63">
        <f t="shared" ca="1" si="9"/>
        <v>33352862.574086271</v>
      </c>
      <c r="K22" s="20">
        <f t="shared" ca="1" si="10"/>
        <v>93.586111614728182</v>
      </c>
      <c r="L22" s="62">
        <f t="shared" ca="1" si="11"/>
        <v>3</v>
      </c>
      <c r="M22" s="20">
        <f t="shared" ca="1" si="12"/>
        <v>1</v>
      </c>
      <c r="N22" s="20">
        <f t="shared" ca="1" si="13"/>
        <v>0.43241242107006561</v>
      </c>
    </row>
    <row r="23" spans="1:14" x14ac:dyDescent="0.25">
      <c r="A23" s="8">
        <f t="shared" ca="1" si="0"/>
        <v>-10.925039506004531</v>
      </c>
      <c r="B23" s="63">
        <f t="shared" ca="1" si="1"/>
        <v>24601224.898400046</v>
      </c>
      <c r="C23" s="8">
        <f t="shared" ca="1" si="2"/>
        <v>85.355568478877487</v>
      </c>
      <c r="D23" s="62">
        <f t="shared" ca="1" si="3"/>
        <v>3</v>
      </c>
      <c r="E23" s="8">
        <f t="shared" ca="1" si="4"/>
        <v>3</v>
      </c>
      <c r="F23" s="20">
        <f t="shared" ca="1" si="5"/>
        <v>0.28108219998838585</v>
      </c>
      <c r="G23" s="1">
        <f t="shared" si="7"/>
        <v>23</v>
      </c>
      <c r="H23" s="20" t="str">
        <f t="shared" ca="1" si="6"/>
        <v>Kz34a</v>
      </c>
      <c r="I23" s="20">
        <f t="shared" ca="1" si="8"/>
        <v>-10.925039506004531</v>
      </c>
      <c r="J23" s="63">
        <f t="shared" ca="1" si="9"/>
        <v>24601224.898400046</v>
      </c>
      <c r="K23" s="20">
        <f t="shared" ca="1" si="10"/>
        <v>85.355568478877487</v>
      </c>
      <c r="L23" s="62">
        <f t="shared" ca="1" si="11"/>
        <v>3</v>
      </c>
      <c r="M23" s="20">
        <f t="shared" ca="1" si="12"/>
        <v>3</v>
      </c>
      <c r="N23" s="20">
        <f t="shared" ca="1" si="13"/>
        <v>0.28108219998838585</v>
      </c>
    </row>
    <row r="24" spans="1:14" x14ac:dyDescent="0.25">
      <c r="A24" s="8">
        <f t="shared" ca="1" si="0"/>
        <v>-11.942611644185456</v>
      </c>
      <c r="B24" s="63">
        <f t="shared" ca="1" si="1"/>
        <v>24661474.477098223</v>
      </c>
      <c r="C24" s="8">
        <f t="shared" ca="1" si="2"/>
        <v>85.420983429105775</v>
      </c>
      <c r="D24" s="62">
        <f t="shared" ca="1" si="3"/>
        <v>3</v>
      </c>
      <c r="E24" s="8">
        <f t="shared" ca="1" si="4"/>
        <v>2</v>
      </c>
      <c r="F24" s="20">
        <f t="shared" ca="1" si="5"/>
        <v>0.28107958846190906</v>
      </c>
      <c r="G24" s="1">
        <f t="shared" si="7"/>
        <v>24</v>
      </c>
      <c r="H24" s="20" t="str">
        <f t="shared" ca="1" si="6"/>
        <v>Kz34b</v>
      </c>
      <c r="I24" s="20">
        <f t="shared" ca="1" si="8"/>
        <v>-11.942611644185456</v>
      </c>
      <c r="J24" s="63">
        <f t="shared" ca="1" si="9"/>
        <v>24661474.477098223</v>
      </c>
      <c r="K24" s="20">
        <f t="shared" ca="1" si="10"/>
        <v>85.420983429105775</v>
      </c>
      <c r="L24" s="62">
        <f t="shared" ca="1" si="11"/>
        <v>3</v>
      </c>
      <c r="M24" s="20">
        <f t="shared" ca="1" si="12"/>
        <v>2</v>
      </c>
      <c r="N24" s="20">
        <f t="shared" ca="1" si="13"/>
        <v>0.28107958846190906</v>
      </c>
    </row>
    <row r="25" spans="1:14" x14ac:dyDescent="0.25">
      <c r="A25" s="8">
        <f t="shared" ca="1" si="0"/>
        <v>-9.2447503975791552</v>
      </c>
      <c r="B25" s="63">
        <f t="shared" ca="1" si="1"/>
        <v>25366419.829865646</v>
      </c>
      <c r="C25" s="8">
        <f t="shared" ca="1" si="2"/>
        <v>86.067962909728578</v>
      </c>
      <c r="D25" s="62">
        <f t="shared" ca="1" si="3"/>
        <v>3</v>
      </c>
      <c r="E25" s="8">
        <f t="shared" ca="1" si="4"/>
        <v>4</v>
      </c>
      <c r="F25" s="20">
        <f t="shared" ca="1" si="5"/>
        <v>0.28998247756121204</v>
      </c>
      <c r="G25" s="1">
        <f t="shared" si="7"/>
        <v>25</v>
      </c>
      <c r="H25" s="20" t="str">
        <f t="shared" ca="1" si="6"/>
        <v>Kk34a</v>
      </c>
      <c r="I25" s="20">
        <f t="shared" ca="1" si="8"/>
        <v>-9.2447503975791552</v>
      </c>
      <c r="J25" s="63">
        <f t="shared" ca="1" si="9"/>
        <v>25366419.829865646</v>
      </c>
      <c r="K25" s="20">
        <f t="shared" ca="1" si="10"/>
        <v>86.067962909728578</v>
      </c>
      <c r="L25" s="62">
        <f t="shared" ca="1" si="11"/>
        <v>3</v>
      </c>
      <c r="M25" s="20">
        <f t="shared" ca="1" si="12"/>
        <v>4</v>
      </c>
      <c r="N25" s="20">
        <f t="shared" ca="1" si="13"/>
        <v>0.28998247756121204</v>
      </c>
    </row>
    <row r="26" spans="1:14" x14ac:dyDescent="0.25">
      <c r="A26" s="8">
        <f t="shared" ca="1" si="0"/>
        <v>-10.25579090081415</v>
      </c>
      <c r="B26" s="63">
        <f t="shared" ca="1" si="1"/>
        <v>25391578.058071524</v>
      </c>
      <c r="C26" s="8">
        <f t="shared" ca="1" si="2"/>
        <v>86.088551094625984</v>
      </c>
      <c r="D26" s="62">
        <f t="shared" ca="1" si="3"/>
        <v>3</v>
      </c>
      <c r="E26" s="8">
        <f t="shared" ca="1" si="4"/>
        <v>3</v>
      </c>
      <c r="F26" s="20">
        <f t="shared" ca="1" si="5"/>
        <v>0.28998443788978578</v>
      </c>
      <c r="G26" s="1">
        <f t="shared" si="7"/>
        <v>26</v>
      </c>
      <c r="H26" s="20" t="str">
        <f t="shared" ca="1" si="6"/>
        <v>Kk34b</v>
      </c>
      <c r="I26" s="20">
        <f t="shared" ca="1" si="8"/>
        <v>-10.25579090081415</v>
      </c>
      <c r="J26" s="63">
        <f t="shared" ca="1" si="9"/>
        <v>25391578.058071524</v>
      </c>
      <c r="K26" s="20">
        <f t="shared" ca="1" si="10"/>
        <v>86.088551094625984</v>
      </c>
      <c r="L26" s="62">
        <f t="shared" ca="1" si="11"/>
        <v>3</v>
      </c>
      <c r="M26" s="20">
        <f t="shared" ca="1" si="12"/>
        <v>3</v>
      </c>
      <c r="N26" s="20">
        <f t="shared" ca="1" si="13"/>
        <v>0.28998443788978578</v>
      </c>
    </row>
    <row r="27" spans="1:14" x14ac:dyDescent="0.25">
      <c r="A27" s="8">
        <f t="shared" ca="1" si="0"/>
        <v>-18.528708869696018</v>
      </c>
      <c r="B27" s="63">
        <f t="shared" ca="1" si="1"/>
        <v>41713639.420997381</v>
      </c>
      <c r="C27" s="8">
        <f t="shared" ca="1" si="2"/>
        <v>100.81413116683666</v>
      </c>
      <c r="D27" s="62">
        <f t="shared" ca="1" si="3"/>
        <v>3</v>
      </c>
      <c r="E27" s="8">
        <f t="shared" ca="1" si="4"/>
        <v>0</v>
      </c>
      <c r="F27" s="20">
        <f t="shared" ca="1" si="5"/>
        <v>0.74039718136214028</v>
      </c>
      <c r="G27" s="1">
        <f t="shared" si="7"/>
        <v>27</v>
      </c>
      <c r="H27" s="20" t="str">
        <f t="shared" ca="1" si="6"/>
        <v>Kz5hz</v>
      </c>
      <c r="I27" s="20">
        <f t="shared" ca="1" si="8"/>
        <v>-18.528708869696018</v>
      </c>
      <c r="J27" s="63">
        <f t="shared" ca="1" si="9"/>
        <v>41713639.420997381</v>
      </c>
      <c r="K27" s="20">
        <f t="shared" ca="1" si="10"/>
        <v>100.81413116683666</v>
      </c>
      <c r="L27" s="62">
        <f t="shared" ca="1" si="11"/>
        <v>3</v>
      </c>
      <c r="M27" s="20">
        <f t="shared" ca="1" si="12"/>
        <v>0</v>
      </c>
      <c r="N27" s="20">
        <f t="shared" ca="1" si="13"/>
        <v>0.74039718136214028</v>
      </c>
    </row>
    <row r="28" spans="1:14" x14ac:dyDescent="0.25">
      <c r="A28" s="8">
        <f t="shared" ca="1" si="0"/>
        <v>-18.558029943267918</v>
      </c>
      <c r="B28" s="63">
        <f t="shared" ca="1" si="1"/>
        <v>41855188.802375235</v>
      </c>
      <c r="C28" s="8">
        <f t="shared" ca="1" si="2"/>
        <v>100.91605335215073</v>
      </c>
      <c r="D28" s="62">
        <f t="shared" ca="1" si="3"/>
        <v>3</v>
      </c>
      <c r="E28" s="8">
        <f t="shared" ca="1" si="4"/>
        <v>0</v>
      </c>
      <c r="F28" s="20">
        <f t="shared" ca="1" si="5"/>
        <v>0.74039506129805832</v>
      </c>
      <c r="G28" s="1">
        <f t="shared" si="7"/>
        <v>28</v>
      </c>
      <c r="H28" s="20" t="str">
        <f t="shared" ca="1" si="6"/>
        <v>Kz5h</v>
      </c>
      <c r="I28" s="20">
        <f t="shared" ca="1" si="8"/>
        <v>-18.558029943267918</v>
      </c>
      <c r="J28" s="63">
        <f t="shared" ca="1" si="9"/>
        <v>41855188.802375235</v>
      </c>
      <c r="K28" s="20">
        <f t="shared" ca="1" si="10"/>
        <v>100.91605335215073</v>
      </c>
      <c r="L28" s="62">
        <f t="shared" ca="1" si="11"/>
        <v>3</v>
      </c>
      <c r="M28" s="20">
        <f t="shared" ca="1" si="12"/>
        <v>0</v>
      </c>
      <c r="N28" s="20">
        <f t="shared" ca="1" si="13"/>
        <v>0.74039506129805832</v>
      </c>
    </row>
    <row r="29" spans="1:14" x14ac:dyDescent="0.25">
      <c r="A29" s="8">
        <f t="shared" ca="1" si="0"/>
        <v>-18.671916254257798</v>
      </c>
      <c r="B29" s="63">
        <f t="shared" ca="1" si="1"/>
        <v>48304706.733101539</v>
      </c>
      <c r="C29" s="8">
        <f t="shared" ca="1" si="2"/>
        <v>104.46415286404572</v>
      </c>
      <c r="D29" s="62">
        <f t="shared" ca="1" si="3"/>
        <v>3</v>
      </c>
      <c r="E29" s="8">
        <f t="shared" ca="1" si="4"/>
        <v>1</v>
      </c>
      <c r="F29" s="20">
        <f t="shared" ca="1" si="5"/>
        <v>0.56569147080890703</v>
      </c>
      <c r="G29" s="1">
        <f t="shared" si="7"/>
        <v>29</v>
      </c>
      <c r="H29" s="20" t="str">
        <f t="shared" ca="1" si="6"/>
        <v>Kk5hz</v>
      </c>
      <c r="I29" s="20">
        <f t="shared" ca="1" si="8"/>
        <v>-18.671916254257798</v>
      </c>
      <c r="J29" s="63">
        <f t="shared" ca="1" si="9"/>
        <v>48304706.733101539</v>
      </c>
      <c r="K29" s="20">
        <f t="shared" ca="1" si="10"/>
        <v>104.46415286404572</v>
      </c>
      <c r="L29" s="62">
        <f t="shared" ca="1" si="11"/>
        <v>3</v>
      </c>
      <c r="M29" s="20">
        <f t="shared" ca="1" si="12"/>
        <v>1</v>
      </c>
      <c r="N29" s="20">
        <f t="shared" ca="1" si="13"/>
        <v>0.56569147080890703</v>
      </c>
    </row>
    <row r="30" spans="1:14" x14ac:dyDescent="0.25">
      <c r="A30" s="8">
        <f t="shared" ca="1" si="0"/>
        <v>-18.671916254257798</v>
      </c>
      <c r="B30" s="63">
        <f t="shared" ca="1" si="1"/>
        <v>48304706.733101539</v>
      </c>
      <c r="C30" s="8">
        <f t="shared" ca="1" si="2"/>
        <v>104.46415286404572</v>
      </c>
      <c r="D30" s="62">
        <f t="shared" ca="1" si="3"/>
        <v>3</v>
      </c>
      <c r="E30" s="8">
        <f t="shared" ca="1" si="4"/>
        <v>1</v>
      </c>
      <c r="F30" s="20">
        <f t="shared" ca="1" si="5"/>
        <v>0.56569147080890703</v>
      </c>
      <c r="G30" s="1">
        <f t="shared" si="7"/>
        <v>30</v>
      </c>
      <c r="H30" s="20" t="str">
        <f t="shared" ca="1" si="6"/>
        <v>Kk5h</v>
      </c>
      <c r="I30" s="20">
        <f t="shared" ca="1" si="8"/>
        <v>-18.671916254257798</v>
      </c>
      <c r="J30" s="63">
        <f t="shared" ca="1" si="9"/>
        <v>48304706.733101539</v>
      </c>
      <c r="K30" s="20">
        <f t="shared" ca="1" si="10"/>
        <v>104.46415286404572</v>
      </c>
      <c r="L30" s="62">
        <f t="shared" ca="1" si="11"/>
        <v>3</v>
      </c>
      <c r="M30" s="20">
        <f t="shared" ca="1" si="12"/>
        <v>1</v>
      </c>
      <c r="N30" s="20">
        <f t="shared" ca="1" si="13"/>
        <v>0.56569147080890703</v>
      </c>
    </row>
    <row r="31" spans="1:14" x14ac:dyDescent="0.25">
      <c r="A31" s="8">
        <f t="shared" ca="1" si="0"/>
        <v>-12.567214369287907</v>
      </c>
      <c r="B31" s="63">
        <f t="shared" ca="1" si="1"/>
        <v>23715111.68341979</v>
      </c>
      <c r="C31" s="8">
        <f t="shared" ca="1" si="2"/>
        <v>85.472438715420367</v>
      </c>
      <c r="D31" s="62">
        <f t="shared" ca="1" si="3"/>
        <v>3</v>
      </c>
      <c r="E31" s="8">
        <f t="shared" ca="1" si="4"/>
        <v>1</v>
      </c>
      <c r="F31" s="20">
        <f t="shared" ca="1" si="5"/>
        <v>0.15097812200092087</v>
      </c>
      <c r="G31" s="1">
        <f t="shared" si="7"/>
        <v>31</v>
      </c>
      <c r="H31" s="20" t="str">
        <f t="shared" ca="1" si="6"/>
        <v>Kz5oz</v>
      </c>
      <c r="I31" s="20">
        <f t="shared" ca="1" si="8"/>
        <v>-12.567214369287907</v>
      </c>
      <c r="J31" s="63">
        <f t="shared" ca="1" si="9"/>
        <v>23715111.68341979</v>
      </c>
      <c r="K31" s="20">
        <f t="shared" ca="1" si="10"/>
        <v>85.472438715420367</v>
      </c>
      <c r="L31" s="62">
        <f t="shared" ca="1" si="11"/>
        <v>3</v>
      </c>
      <c r="M31" s="20">
        <f t="shared" ca="1" si="12"/>
        <v>1</v>
      </c>
      <c r="N31" s="20">
        <f t="shared" ca="1" si="13"/>
        <v>0.15097812200092087</v>
      </c>
    </row>
    <row r="32" spans="1:14" x14ac:dyDescent="0.25">
      <c r="A32" s="8">
        <f t="shared" ca="1" si="0"/>
        <v>-12.567214369287907</v>
      </c>
      <c r="B32" s="63">
        <f t="shared" ca="1" si="1"/>
        <v>23715111.68341979</v>
      </c>
      <c r="C32" s="8">
        <f t="shared" ca="1" si="2"/>
        <v>85.472438715420367</v>
      </c>
      <c r="D32" s="62">
        <f t="shared" ca="1" si="3"/>
        <v>3</v>
      </c>
      <c r="E32" s="8">
        <f t="shared" ca="1" si="4"/>
        <v>1</v>
      </c>
      <c r="F32" s="20">
        <f t="shared" ca="1" si="5"/>
        <v>0.15097812200092087</v>
      </c>
      <c r="G32" s="1">
        <f t="shared" si="7"/>
        <v>32</v>
      </c>
      <c r="H32" s="20" t="str">
        <f t="shared" ca="1" si="6"/>
        <v>Kz5o</v>
      </c>
      <c r="I32" s="20">
        <f t="shared" ca="1" si="8"/>
        <v>-12.567214369287907</v>
      </c>
      <c r="J32" s="63">
        <f t="shared" ca="1" si="9"/>
        <v>23715111.68341979</v>
      </c>
      <c r="K32" s="20">
        <f t="shared" ca="1" si="10"/>
        <v>85.472438715420367</v>
      </c>
      <c r="L32" s="62">
        <f t="shared" ca="1" si="11"/>
        <v>3</v>
      </c>
      <c r="M32" s="20">
        <f t="shared" ca="1" si="12"/>
        <v>1</v>
      </c>
      <c r="N32" s="20">
        <f t="shared" ca="1" si="13"/>
        <v>0.15097812200092087</v>
      </c>
    </row>
    <row r="33" spans="1:14" x14ac:dyDescent="0.25">
      <c r="A33" s="8">
        <f t="shared" ref="A33:A64" ca="1" si="14">IF(ISERROR(I33),-1,I33)</f>
        <v>-13.908574513689675</v>
      </c>
      <c r="B33" s="63">
        <f t="shared" ref="B33:B64" ca="1" si="15">IF(ISERROR(J33),-1,J33)</f>
        <v>32450194.839744162</v>
      </c>
      <c r="C33" s="8">
        <f t="shared" ref="C33:C64" ca="1" si="16">IF(ISERROR(K33),-1,K33)</f>
        <v>93.104445347971492</v>
      </c>
      <c r="D33" s="62">
        <f t="shared" ref="D33:D64" ca="1" si="17">IF(ISERROR(L33),-1,L33)</f>
        <v>3</v>
      </c>
      <c r="E33" s="8">
        <f t="shared" ref="E33:E64" ca="1" si="18">IF(ISERROR(M33),-1,M33)</f>
        <v>2</v>
      </c>
      <c r="F33" s="20">
        <f t="shared" ref="F33:F64" ca="1" si="19">IF(ISERROR(N33),-1,N33)</f>
        <v>0.24413072424596408</v>
      </c>
      <c r="G33" s="1">
        <f t="shared" si="7"/>
        <v>33</v>
      </c>
      <c r="H33" s="20" t="str">
        <f t="shared" ca="1" si="6"/>
        <v>Kk5oz</v>
      </c>
      <c r="I33" s="20">
        <f t="shared" ca="1" si="8"/>
        <v>-13.908574513689675</v>
      </c>
      <c r="J33" s="63">
        <f t="shared" ca="1" si="9"/>
        <v>32450194.839744162</v>
      </c>
      <c r="K33" s="20">
        <f t="shared" ca="1" si="10"/>
        <v>93.104445347971492</v>
      </c>
      <c r="L33" s="62">
        <f t="shared" ca="1" si="11"/>
        <v>3</v>
      </c>
      <c r="M33" s="20">
        <f t="shared" ca="1" si="12"/>
        <v>2</v>
      </c>
      <c r="N33" s="20">
        <f t="shared" ca="1" si="13"/>
        <v>0.24413072424596408</v>
      </c>
    </row>
    <row r="34" spans="1:14" x14ac:dyDescent="0.25">
      <c r="A34" s="8">
        <f t="shared" ca="1" si="14"/>
        <v>-13.911185845475586</v>
      </c>
      <c r="B34" s="63">
        <f t="shared" ca="1" si="15"/>
        <v>32452758.921385325</v>
      </c>
      <c r="C34" s="8">
        <f t="shared" ca="1" si="16"/>
        <v>93.107114737282842</v>
      </c>
      <c r="D34" s="62">
        <f t="shared" ca="1" si="17"/>
        <v>3</v>
      </c>
      <c r="E34" s="8">
        <f t="shared" ca="1" si="18"/>
        <v>2</v>
      </c>
      <c r="F34" s="20">
        <f t="shared" ca="1" si="19"/>
        <v>0.24414031364596472</v>
      </c>
      <c r="G34" s="1">
        <f t="shared" si="7"/>
        <v>34</v>
      </c>
      <c r="H34" s="20" t="str">
        <f t="shared" ca="1" si="6"/>
        <v>Kk5o</v>
      </c>
      <c r="I34" s="20">
        <f t="shared" ca="1" si="8"/>
        <v>-13.911185845475586</v>
      </c>
      <c r="J34" s="63">
        <f t="shared" ca="1" si="9"/>
        <v>32452758.921385325</v>
      </c>
      <c r="K34" s="20">
        <f t="shared" ca="1" si="10"/>
        <v>93.107114737282842</v>
      </c>
      <c r="L34" s="62">
        <f t="shared" ca="1" si="11"/>
        <v>3</v>
      </c>
      <c r="M34" s="20">
        <f t="shared" ca="1" si="12"/>
        <v>2</v>
      </c>
      <c r="N34" s="20">
        <f t="shared" ca="1" si="13"/>
        <v>0.24414031364596472</v>
      </c>
    </row>
    <row r="35" spans="1:14" x14ac:dyDescent="0.25">
      <c r="A35" s="8">
        <f t="shared" ca="1" si="14"/>
        <v>-19.639135513341547</v>
      </c>
      <c r="B35" s="63">
        <f t="shared" ca="1" si="15"/>
        <v>52379694.731862649</v>
      </c>
      <c r="C35" s="8">
        <f t="shared" ca="1" si="16"/>
        <v>114.39589848566412</v>
      </c>
      <c r="D35" s="62">
        <f t="shared" ca="1" si="17"/>
        <v>3</v>
      </c>
      <c r="E35" s="8">
        <f t="shared" ca="1" si="18"/>
        <v>0</v>
      </c>
      <c r="F35" s="20">
        <f t="shared" ca="1" si="19"/>
        <v>0.35242445013809637</v>
      </c>
      <c r="G35" s="1">
        <f t="shared" si="7"/>
        <v>35</v>
      </c>
      <c r="H35" s="20" t="str">
        <f t="shared" ca="1" si="6"/>
        <v>Z1a</v>
      </c>
      <c r="I35" s="20">
        <f t="shared" ca="1" si="8"/>
        <v>-19.639135513341547</v>
      </c>
      <c r="J35" s="63">
        <f t="shared" ca="1" si="9"/>
        <v>52379694.731862649</v>
      </c>
      <c r="K35" s="20">
        <f t="shared" ca="1" si="10"/>
        <v>114.39589848566412</v>
      </c>
      <c r="L35" s="62">
        <f t="shared" ca="1" si="11"/>
        <v>3</v>
      </c>
      <c r="M35" s="20">
        <f t="shared" ca="1" si="12"/>
        <v>0</v>
      </c>
      <c r="N35" s="20">
        <f t="shared" ca="1" si="13"/>
        <v>0.35242445013809637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20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-19.639135513341547</v>
      </c>
      <c r="B37" s="63">
        <f t="shared" ca="1" si="15"/>
        <v>52379694.731862649</v>
      </c>
      <c r="C37" s="8">
        <f t="shared" ca="1" si="16"/>
        <v>114.39589848566412</v>
      </c>
      <c r="D37" s="62">
        <f t="shared" ca="1" si="17"/>
        <v>3</v>
      </c>
      <c r="E37" s="8">
        <f t="shared" ca="1" si="18"/>
        <v>0</v>
      </c>
      <c r="F37" s="20">
        <f t="shared" ca="1" si="19"/>
        <v>0.35242445013809637</v>
      </c>
      <c r="G37" s="1">
        <f t="shared" si="7"/>
        <v>37</v>
      </c>
      <c r="H37" s="20" t="str">
        <f ca="1">INDIRECT(CONCATENATE("'",TEXT($G37,"#"),"'!A1"))</f>
        <v>Z2a</v>
      </c>
      <c r="I37" s="20">
        <f t="shared" ca="1" si="8"/>
        <v>-19.639135513341547</v>
      </c>
      <c r="J37" s="63">
        <f t="shared" ca="1" si="9"/>
        <v>52379694.731862649</v>
      </c>
      <c r="K37" s="20">
        <f t="shared" ca="1" si="10"/>
        <v>114.39589848566412</v>
      </c>
      <c r="L37" s="62">
        <f t="shared" ca="1" si="11"/>
        <v>3</v>
      </c>
      <c r="M37" s="20">
        <f t="shared" ca="1" si="12"/>
        <v>0</v>
      </c>
      <c r="N37" s="20">
        <f t="shared" ca="1" si="13"/>
        <v>0.35242445013809637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20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-22.520883984247082</v>
      </c>
      <c r="B39" s="63">
        <f t="shared" ca="1" si="15"/>
        <v>62700212.500129901</v>
      </c>
      <c r="C39" s="8">
        <f t="shared" ca="1" si="16"/>
        <v>117.38875406793782</v>
      </c>
      <c r="D39" s="62">
        <f t="shared" ca="1" si="17"/>
        <v>3</v>
      </c>
      <c r="E39" s="8">
        <f t="shared" ca="1" si="18"/>
        <v>0</v>
      </c>
      <c r="F39" s="20">
        <f t="shared" ca="1" si="19"/>
        <v>0.37548080335127265</v>
      </c>
      <c r="G39" s="1">
        <f t="shared" si="7"/>
        <v>39</v>
      </c>
      <c r="H39" s="20" t="str">
        <f t="shared" ca="1" si="6"/>
        <v>tZ1a</v>
      </c>
      <c r="I39" s="20">
        <f t="shared" ca="1" si="8"/>
        <v>-22.520883984247082</v>
      </c>
      <c r="J39" s="63">
        <f t="shared" ca="1" si="9"/>
        <v>62700212.500129901</v>
      </c>
      <c r="K39" s="20">
        <f t="shared" ca="1" si="10"/>
        <v>117.38875406793782</v>
      </c>
      <c r="L39" s="62">
        <f t="shared" ca="1" si="11"/>
        <v>3</v>
      </c>
      <c r="M39" s="20">
        <f t="shared" ca="1" si="12"/>
        <v>0</v>
      </c>
      <c r="N39" s="20">
        <f t="shared" ca="1" si="13"/>
        <v>0.37548080335127265</v>
      </c>
    </row>
    <row r="40" spans="1:14" x14ac:dyDescent="0.25">
      <c r="A40" s="8">
        <f t="shared" ca="1" si="14"/>
        <v>-19.953612459761811</v>
      </c>
      <c r="B40" s="63">
        <f t="shared" ca="1" si="15"/>
        <v>52034678.253369756</v>
      </c>
      <c r="C40" s="8">
        <f t="shared" ca="1" si="16"/>
        <v>108.58388187816479</v>
      </c>
      <c r="D40" s="62">
        <f t="shared" ca="1" si="17"/>
        <v>3</v>
      </c>
      <c r="E40" s="8">
        <f t="shared" ca="1" si="18"/>
        <v>0</v>
      </c>
      <c r="F40" s="20">
        <f t="shared" ca="1" si="19"/>
        <v>0.88062933989360503</v>
      </c>
      <c r="G40" s="1">
        <f t="shared" si="7"/>
        <v>40</v>
      </c>
      <c r="H40" s="20" t="str">
        <f t="shared" ca="1" si="6"/>
        <v>tZ1b</v>
      </c>
      <c r="I40" s="20">
        <f t="shared" ca="1" si="8"/>
        <v>-19.953612459761811</v>
      </c>
      <c r="J40" s="63">
        <f t="shared" ca="1" si="9"/>
        <v>52034678.253369756</v>
      </c>
      <c r="K40" s="20">
        <f t="shared" ca="1" si="10"/>
        <v>108.58388187816479</v>
      </c>
      <c r="L40" s="62">
        <f t="shared" ca="1" si="11"/>
        <v>3</v>
      </c>
      <c r="M40" s="20">
        <f t="shared" ca="1" si="12"/>
        <v>0</v>
      </c>
      <c r="N40" s="20">
        <f t="shared" ca="1" si="13"/>
        <v>0.88062933989360503</v>
      </c>
    </row>
    <row r="41" spans="1:14" x14ac:dyDescent="0.25">
      <c r="A41" s="8">
        <f t="shared" ca="1" si="14"/>
        <v>-22.520883984247082</v>
      </c>
      <c r="B41" s="63">
        <f t="shared" ca="1" si="15"/>
        <v>62700212.500129901</v>
      </c>
      <c r="C41" s="8">
        <f t="shared" ca="1" si="16"/>
        <v>117.38875406793782</v>
      </c>
      <c r="D41" s="62">
        <f t="shared" ca="1" si="17"/>
        <v>3</v>
      </c>
      <c r="E41" s="8">
        <f t="shared" ca="1" si="18"/>
        <v>0</v>
      </c>
      <c r="F41" s="20">
        <f t="shared" ca="1" si="19"/>
        <v>0.37548080335127265</v>
      </c>
      <c r="G41" s="1">
        <f t="shared" si="7"/>
        <v>41</v>
      </c>
      <c r="H41" s="20" t="str">
        <f t="shared" ca="1" si="6"/>
        <v>tZ2a</v>
      </c>
      <c r="I41" s="20">
        <f t="shared" ca="1" si="8"/>
        <v>-22.520883984247082</v>
      </c>
      <c r="J41" s="63">
        <f t="shared" ca="1" si="9"/>
        <v>62700212.500129901</v>
      </c>
      <c r="K41" s="20">
        <f t="shared" ca="1" si="10"/>
        <v>117.38875406793782</v>
      </c>
      <c r="L41" s="62">
        <f t="shared" ca="1" si="11"/>
        <v>3</v>
      </c>
      <c r="M41" s="20">
        <f t="shared" ca="1" si="12"/>
        <v>0</v>
      </c>
      <c r="N41" s="20">
        <f t="shared" ca="1" si="13"/>
        <v>0.37548080335127265</v>
      </c>
    </row>
    <row r="42" spans="1:14" x14ac:dyDescent="0.25">
      <c r="A42" s="8">
        <f t="shared" ca="1" si="14"/>
        <v>-19.953612459761811</v>
      </c>
      <c r="B42" s="63">
        <f t="shared" ca="1" si="15"/>
        <v>52034678.253369756</v>
      </c>
      <c r="C42" s="8">
        <f t="shared" ca="1" si="16"/>
        <v>108.58388187816479</v>
      </c>
      <c r="D42" s="62">
        <f t="shared" ca="1" si="17"/>
        <v>3</v>
      </c>
      <c r="E42" s="8">
        <f t="shared" ca="1" si="18"/>
        <v>0</v>
      </c>
      <c r="F42" s="20">
        <f t="shared" ca="1" si="19"/>
        <v>0.88062933989360503</v>
      </c>
      <c r="G42" s="1">
        <f t="shared" si="7"/>
        <v>42</v>
      </c>
      <c r="H42" s="20" t="str">
        <f t="shared" ca="1" si="6"/>
        <v>tZ2b</v>
      </c>
      <c r="I42" s="20">
        <f t="shared" ca="1" si="8"/>
        <v>-19.953612459761811</v>
      </c>
      <c r="J42" s="63">
        <f t="shared" ca="1" si="9"/>
        <v>52034678.253369756</v>
      </c>
      <c r="K42" s="20">
        <f t="shared" ca="1" si="10"/>
        <v>108.58388187816479</v>
      </c>
      <c r="L42" s="62">
        <f t="shared" ca="1" si="11"/>
        <v>3</v>
      </c>
      <c r="M42" s="20">
        <f t="shared" ca="1" si="12"/>
        <v>0</v>
      </c>
      <c r="N42" s="20">
        <f t="shared" ca="1" si="13"/>
        <v>0.88062933989360503</v>
      </c>
    </row>
    <row r="43" spans="1:14" x14ac:dyDescent="0.25">
      <c r="A43" s="8">
        <f t="shared" ca="1" si="14"/>
        <v>-19.795048859578458</v>
      </c>
      <c r="B43" s="63">
        <f t="shared" ca="1" si="15"/>
        <v>47355600.53288126</v>
      </c>
      <c r="C43" s="8">
        <f t="shared" ca="1" si="16"/>
        <v>106.49651332104618</v>
      </c>
      <c r="D43" s="62">
        <f t="shared" ca="1" si="17"/>
        <v>3</v>
      </c>
      <c r="E43" s="8">
        <f t="shared" ca="1" si="18"/>
        <v>0</v>
      </c>
      <c r="F43" s="20">
        <f t="shared" ca="1" si="19"/>
        <v>0.68379908199746331</v>
      </c>
      <c r="G43" s="1">
        <f t="shared" si="7"/>
        <v>43</v>
      </c>
      <c r="H43" s="20" t="str">
        <f t="shared" ca="1" si="6"/>
        <v>cZ1a</v>
      </c>
      <c r="I43" s="20">
        <f t="shared" ca="1" si="8"/>
        <v>-19.795048859578458</v>
      </c>
      <c r="J43" s="63">
        <f t="shared" ca="1" si="9"/>
        <v>47355600.53288126</v>
      </c>
      <c r="K43" s="20">
        <f t="shared" ca="1" si="10"/>
        <v>106.49651332104618</v>
      </c>
      <c r="L43" s="62">
        <f t="shared" ca="1" si="11"/>
        <v>3</v>
      </c>
      <c r="M43" s="20">
        <f t="shared" ca="1" si="12"/>
        <v>0</v>
      </c>
      <c r="N43" s="20">
        <f t="shared" ca="1" si="13"/>
        <v>0.68379908199746331</v>
      </c>
    </row>
    <row r="44" spans="1:14" x14ac:dyDescent="0.25">
      <c r="A44" s="8">
        <f t="shared" ca="1" si="14"/>
        <v>-19.769525882366828</v>
      </c>
      <c r="B44" s="63">
        <f t="shared" ca="1" si="15"/>
        <v>54325298.413979799</v>
      </c>
      <c r="C44" s="8">
        <f t="shared" ca="1" si="16"/>
        <v>108.85205404955927</v>
      </c>
      <c r="D44" s="62">
        <f t="shared" ca="1" si="17"/>
        <v>3</v>
      </c>
      <c r="E44" s="8">
        <f t="shared" ca="1" si="18"/>
        <v>0</v>
      </c>
      <c r="F44" s="20">
        <f t="shared" ca="1" si="19"/>
        <v>1.1314157184021745</v>
      </c>
      <c r="G44" s="1">
        <f t="shared" si="7"/>
        <v>44</v>
      </c>
      <c r="H44" s="20" t="str">
        <f t="shared" ca="1" si="6"/>
        <v>cZ1b</v>
      </c>
      <c r="I44" s="20">
        <f t="shared" ca="1" si="8"/>
        <v>-19.769525882366828</v>
      </c>
      <c r="J44" s="63">
        <f t="shared" ca="1" si="9"/>
        <v>54325298.413979799</v>
      </c>
      <c r="K44" s="20">
        <f t="shared" ca="1" si="10"/>
        <v>108.85205404955927</v>
      </c>
      <c r="L44" s="62">
        <f t="shared" ca="1" si="11"/>
        <v>3</v>
      </c>
      <c r="M44" s="20">
        <f t="shared" ca="1" si="12"/>
        <v>0</v>
      </c>
      <c r="N44" s="20">
        <f t="shared" ca="1" si="13"/>
        <v>1.1314157184021745</v>
      </c>
    </row>
    <row r="45" spans="1:14" x14ac:dyDescent="0.25">
      <c r="A45" s="8">
        <f t="shared" ca="1" si="14"/>
        <v>-19.795048859578458</v>
      </c>
      <c r="B45" s="63">
        <f t="shared" ca="1" si="15"/>
        <v>47355600.53288126</v>
      </c>
      <c r="C45" s="8">
        <f t="shared" ca="1" si="16"/>
        <v>106.49651332104618</v>
      </c>
      <c r="D45" s="62">
        <f t="shared" ca="1" si="17"/>
        <v>3</v>
      </c>
      <c r="E45" s="8">
        <f t="shared" ca="1" si="18"/>
        <v>0</v>
      </c>
      <c r="F45" s="20">
        <f t="shared" ca="1" si="19"/>
        <v>0.68379908199746331</v>
      </c>
      <c r="G45" s="1">
        <f t="shared" si="7"/>
        <v>45</v>
      </c>
      <c r="H45" s="20" t="str">
        <f t="shared" ca="1" si="6"/>
        <v>cZ2a</v>
      </c>
      <c r="I45" s="20">
        <f t="shared" ca="1" si="8"/>
        <v>-19.795048859578458</v>
      </c>
      <c r="J45" s="63">
        <f t="shared" ca="1" si="9"/>
        <v>47355600.53288126</v>
      </c>
      <c r="K45" s="20">
        <f t="shared" ca="1" si="10"/>
        <v>106.49651332104618</v>
      </c>
      <c r="L45" s="62">
        <f t="shared" ca="1" si="11"/>
        <v>3</v>
      </c>
      <c r="M45" s="20">
        <f t="shared" ca="1" si="12"/>
        <v>0</v>
      </c>
      <c r="N45" s="20">
        <f t="shared" ca="1" si="13"/>
        <v>0.68379908199746331</v>
      </c>
    </row>
    <row r="46" spans="1:14" x14ac:dyDescent="0.25">
      <c r="A46" s="8">
        <f t="shared" ca="1" si="14"/>
        <v>-19.769525882366828</v>
      </c>
      <c r="B46" s="63">
        <f t="shared" ca="1" si="15"/>
        <v>54325298.413979799</v>
      </c>
      <c r="C46" s="8">
        <f t="shared" ca="1" si="16"/>
        <v>108.85205404955927</v>
      </c>
      <c r="D46" s="62">
        <f t="shared" ca="1" si="17"/>
        <v>3</v>
      </c>
      <c r="E46" s="8">
        <f t="shared" ca="1" si="18"/>
        <v>0</v>
      </c>
      <c r="F46" s="20">
        <f t="shared" ca="1" si="19"/>
        <v>1.1314157184021745</v>
      </c>
      <c r="G46" s="1">
        <f t="shared" si="7"/>
        <v>46</v>
      </c>
      <c r="H46" s="20" t="str">
        <f t="shared" ca="1" si="6"/>
        <v>cZ2b</v>
      </c>
      <c r="I46" s="20">
        <f t="shared" ca="1" si="8"/>
        <v>-19.769525882366828</v>
      </c>
      <c r="J46" s="63">
        <f t="shared" ca="1" si="9"/>
        <v>54325298.413979799</v>
      </c>
      <c r="K46" s="20">
        <f t="shared" ca="1" si="10"/>
        <v>108.85205404955927</v>
      </c>
      <c r="L46" s="62">
        <f t="shared" ca="1" si="11"/>
        <v>3</v>
      </c>
      <c r="M46" s="20">
        <f t="shared" ca="1" si="12"/>
        <v>0</v>
      </c>
      <c r="N46" s="20">
        <f t="shared" ca="1" si="13"/>
        <v>1.1314157184021745</v>
      </c>
    </row>
    <row r="47" spans="1:14" x14ac:dyDescent="0.25">
      <c r="A47" s="8">
        <f t="shared" ca="1" si="14"/>
        <v>-19.795048859578458</v>
      </c>
      <c r="B47" s="63">
        <f t="shared" ca="1" si="15"/>
        <v>47355600.53288126</v>
      </c>
      <c r="C47" s="8">
        <f t="shared" ca="1" si="16"/>
        <v>106.49651332104618</v>
      </c>
      <c r="D47" s="62">
        <f t="shared" ca="1" si="17"/>
        <v>3</v>
      </c>
      <c r="E47" s="8">
        <f t="shared" ca="1" si="18"/>
        <v>0</v>
      </c>
      <c r="F47" s="20">
        <f t="shared" ca="1" si="19"/>
        <v>0.68379908199746331</v>
      </c>
      <c r="G47" s="1">
        <f t="shared" si="7"/>
        <v>47</v>
      </c>
      <c r="H47" s="20" t="str">
        <f t="shared" ca="1" si="6"/>
        <v>EZ1a</v>
      </c>
      <c r="I47" s="20">
        <f t="shared" ca="1" si="8"/>
        <v>-19.795048859578458</v>
      </c>
      <c r="J47" s="63">
        <f t="shared" ca="1" si="9"/>
        <v>47355600.53288126</v>
      </c>
      <c r="K47" s="20">
        <f t="shared" ca="1" si="10"/>
        <v>106.49651332104618</v>
      </c>
      <c r="L47" s="62">
        <f t="shared" ca="1" si="11"/>
        <v>3</v>
      </c>
      <c r="M47" s="20">
        <f t="shared" ca="1" si="12"/>
        <v>0</v>
      </c>
      <c r="N47" s="20">
        <f t="shared" ca="1" si="13"/>
        <v>0.68379908199746331</v>
      </c>
    </row>
    <row r="48" spans="1:14" x14ac:dyDescent="0.25">
      <c r="A48" s="8">
        <f t="shared" ca="1" si="14"/>
        <v>-19.769525882366828</v>
      </c>
      <c r="B48" s="63">
        <f t="shared" ca="1" si="15"/>
        <v>54325298.413979799</v>
      </c>
      <c r="C48" s="8">
        <f t="shared" ca="1" si="16"/>
        <v>108.85205404955927</v>
      </c>
      <c r="D48" s="62">
        <f t="shared" ca="1" si="17"/>
        <v>3</v>
      </c>
      <c r="E48" s="8">
        <f t="shared" ca="1" si="18"/>
        <v>0</v>
      </c>
      <c r="F48" s="20">
        <f t="shared" ca="1" si="19"/>
        <v>1.1314157184021745</v>
      </c>
      <c r="G48" s="1">
        <f t="shared" si="7"/>
        <v>48</v>
      </c>
      <c r="H48" s="20" t="str">
        <f t="shared" ca="1" si="6"/>
        <v>EZ1b</v>
      </c>
      <c r="I48" s="20">
        <f t="shared" ca="1" si="8"/>
        <v>-19.769525882366828</v>
      </c>
      <c r="J48" s="63">
        <f t="shared" ca="1" si="9"/>
        <v>54325298.413979799</v>
      </c>
      <c r="K48" s="20">
        <f t="shared" ca="1" si="10"/>
        <v>108.85205404955927</v>
      </c>
      <c r="L48" s="62">
        <f t="shared" ca="1" si="11"/>
        <v>3</v>
      </c>
      <c r="M48" s="20">
        <f t="shared" ca="1" si="12"/>
        <v>0</v>
      </c>
      <c r="N48" s="20">
        <f t="shared" ca="1" si="13"/>
        <v>1.1314157184021745</v>
      </c>
    </row>
    <row r="49" spans="1:14" x14ac:dyDescent="0.25">
      <c r="A49" s="8">
        <f t="shared" ca="1" si="14"/>
        <v>-19.795048859578458</v>
      </c>
      <c r="B49" s="63">
        <f t="shared" ca="1" si="15"/>
        <v>47355600.53288126</v>
      </c>
      <c r="C49" s="8">
        <f t="shared" ca="1" si="16"/>
        <v>106.49651332104618</v>
      </c>
      <c r="D49" s="62">
        <f t="shared" ca="1" si="17"/>
        <v>3</v>
      </c>
      <c r="E49" s="8">
        <f t="shared" ca="1" si="18"/>
        <v>0</v>
      </c>
      <c r="F49" s="20">
        <f t="shared" ca="1" si="19"/>
        <v>0.68379908199746331</v>
      </c>
      <c r="G49" s="1">
        <f t="shared" si="7"/>
        <v>49</v>
      </c>
      <c r="H49" s="20" t="str">
        <f t="shared" ca="1" si="6"/>
        <v>EZ2a</v>
      </c>
      <c r="I49" s="20">
        <f t="shared" ca="1" si="8"/>
        <v>-19.795048859578458</v>
      </c>
      <c r="J49" s="63">
        <f t="shared" ca="1" si="9"/>
        <v>47355600.53288126</v>
      </c>
      <c r="K49" s="20">
        <f t="shared" ca="1" si="10"/>
        <v>106.49651332104618</v>
      </c>
      <c r="L49" s="62">
        <f t="shared" ca="1" si="11"/>
        <v>3</v>
      </c>
      <c r="M49" s="20">
        <f t="shared" ca="1" si="12"/>
        <v>0</v>
      </c>
      <c r="N49" s="20">
        <f t="shared" ca="1" si="13"/>
        <v>0.68379908199746331</v>
      </c>
    </row>
    <row r="50" spans="1:14" x14ac:dyDescent="0.25">
      <c r="A50" s="8">
        <f t="shared" ca="1" si="14"/>
        <v>-19.769525882366828</v>
      </c>
      <c r="B50" s="63">
        <f t="shared" ca="1" si="15"/>
        <v>54325298.413979799</v>
      </c>
      <c r="C50" s="8">
        <f t="shared" ca="1" si="16"/>
        <v>108.85205404955927</v>
      </c>
      <c r="D50" s="62">
        <f t="shared" ca="1" si="17"/>
        <v>3</v>
      </c>
      <c r="E50" s="8">
        <f t="shared" ca="1" si="18"/>
        <v>0</v>
      </c>
      <c r="F50" s="20">
        <f t="shared" ca="1" si="19"/>
        <v>1.1314157184021745</v>
      </c>
      <c r="G50" s="1">
        <f t="shared" si="7"/>
        <v>50</v>
      </c>
      <c r="H50" s="20" t="str">
        <f t="shared" ca="1" si="6"/>
        <v>EZ2b</v>
      </c>
      <c r="I50" s="20">
        <f t="shared" ca="1" si="8"/>
        <v>-19.769525882366828</v>
      </c>
      <c r="J50" s="63">
        <f t="shared" ca="1" si="9"/>
        <v>54325298.413979799</v>
      </c>
      <c r="K50" s="20">
        <f t="shared" ca="1" si="10"/>
        <v>108.85205404955927</v>
      </c>
      <c r="L50" s="62">
        <f t="shared" ca="1" si="11"/>
        <v>3</v>
      </c>
      <c r="M50" s="20">
        <f t="shared" ca="1" si="12"/>
        <v>0</v>
      </c>
      <c r="N50" s="20">
        <f t="shared" ca="1" si="13"/>
        <v>1.1314157184021745</v>
      </c>
    </row>
    <row r="51" spans="1:14" x14ac:dyDescent="0.25">
      <c r="A51" s="8">
        <f t="shared" ca="1" si="14"/>
        <v>-19.795048859578458</v>
      </c>
      <c r="B51" s="63">
        <f t="shared" ca="1" si="15"/>
        <v>47355600.53288126</v>
      </c>
      <c r="C51" s="8">
        <f t="shared" ca="1" si="16"/>
        <v>106.49651332104618</v>
      </c>
      <c r="D51" s="62">
        <f t="shared" ca="1" si="17"/>
        <v>3</v>
      </c>
      <c r="E51" s="8">
        <f t="shared" ca="1" si="18"/>
        <v>0</v>
      </c>
      <c r="F51" s="20">
        <f t="shared" ca="1" si="19"/>
        <v>0.68379908199746331</v>
      </c>
      <c r="G51" s="1">
        <f t="shared" si="7"/>
        <v>51</v>
      </c>
      <c r="H51" s="20" t="str">
        <f t="shared" ca="1" si="6"/>
        <v>EEZ1a</v>
      </c>
      <c r="I51" s="20">
        <f t="shared" ca="1" si="8"/>
        <v>-19.795048859578458</v>
      </c>
      <c r="J51" s="63">
        <f t="shared" ca="1" si="9"/>
        <v>47355600.53288126</v>
      </c>
      <c r="K51" s="20">
        <f t="shared" ca="1" si="10"/>
        <v>106.49651332104618</v>
      </c>
      <c r="L51" s="62">
        <f t="shared" ca="1" si="11"/>
        <v>3</v>
      </c>
      <c r="M51" s="20">
        <f t="shared" ca="1" si="12"/>
        <v>0</v>
      </c>
      <c r="N51" s="20">
        <f t="shared" ca="1" si="13"/>
        <v>0.68379908199746331</v>
      </c>
    </row>
    <row r="52" spans="1:14" x14ac:dyDescent="0.25">
      <c r="A52" s="8">
        <f t="shared" ca="1" si="14"/>
        <v>-19.769525882366828</v>
      </c>
      <c r="B52" s="63">
        <f t="shared" ca="1" si="15"/>
        <v>54325298.413979799</v>
      </c>
      <c r="C52" s="8">
        <f t="shared" ca="1" si="16"/>
        <v>108.85205404955927</v>
      </c>
      <c r="D52" s="62">
        <f t="shared" ca="1" si="17"/>
        <v>3</v>
      </c>
      <c r="E52" s="8">
        <f t="shared" ca="1" si="18"/>
        <v>0</v>
      </c>
      <c r="F52" s="20">
        <f t="shared" ca="1" si="19"/>
        <v>1.1314157184021745</v>
      </c>
      <c r="G52" s="1">
        <f t="shared" si="7"/>
        <v>52</v>
      </c>
      <c r="H52" s="20" t="str">
        <f t="shared" ca="1" si="6"/>
        <v>EEZ1b</v>
      </c>
      <c r="I52" s="20">
        <f t="shared" ca="1" si="8"/>
        <v>-19.769525882366828</v>
      </c>
      <c r="J52" s="63">
        <f t="shared" ca="1" si="9"/>
        <v>54325298.413979799</v>
      </c>
      <c r="K52" s="20">
        <f t="shared" ca="1" si="10"/>
        <v>108.85205404955927</v>
      </c>
      <c r="L52" s="62">
        <f t="shared" ca="1" si="11"/>
        <v>3</v>
      </c>
      <c r="M52" s="20">
        <f t="shared" ca="1" si="12"/>
        <v>0</v>
      </c>
      <c r="N52" s="20">
        <f t="shared" ca="1" si="13"/>
        <v>1.1314157184021745</v>
      </c>
    </row>
    <row r="53" spans="1:14" x14ac:dyDescent="0.25">
      <c r="A53" s="8">
        <f t="shared" ca="1" si="14"/>
        <v>-19.795048859578458</v>
      </c>
      <c r="B53" s="63">
        <f t="shared" ca="1" si="15"/>
        <v>47355600.53288126</v>
      </c>
      <c r="C53" s="8">
        <f t="shared" ca="1" si="16"/>
        <v>106.49651332104618</v>
      </c>
      <c r="D53" s="62">
        <f t="shared" ca="1" si="17"/>
        <v>3</v>
      </c>
      <c r="E53" s="8">
        <f t="shared" ca="1" si="18"/>
        <v>0</v>
      </c>
      <c r="F53" s="20">
        <f t="shared" ca="1" si="19"/>
        <v>0.68379908199746331</v>
      </c>
      <c r="G53" s="1">
        <f t="shared" si="7"/>
        <v>53</v>
      </c>
      <c r="H53" s="20" t="str">
        <f t="shared" ca="1" si="6"/>
        <v>EEZ2a</v>
      </c>
      <c r="I53" s="20">
        <f t="shared" ca="1" si="8"/>
        <v>-19.795048859578458</v>
      </c>
      <c r="J53" s="63">
        <f t="shared" ca="1" si="9"/>
        <v>47355600.53288126</v>
      </c>
      <c r="K53" s="20">
        <f t="shared" ca="1" si="10"/>
        <v>106.49651332104618</v>
      </c>
      <c r="L53" s="62">
        <f t="shared" ca="1" si="11"/>
        <v>3</v>
      </c>
      <c r="M53" s="20">
        <f t="shared" ca="1" si="12"/>
        <v>0</v>
      </c>
      <c r="N53" s="20">
        <f t="shared" ca="1" si="13"/>
        <v>0.68379908199746331</v>
      </c>
    </row>
    <row r="54" spans="1:14" x14ac:dyDescent="0.25">
      <c r="A54" s="8">
        <f t="shared" ca="1" si="14"/>
        <v>-19.769525882366828</v>
      </c>
      <c r="B54" s="63">
        <f t="shared" ca="1" si="15"/>
        <v>54325298.413979799</v>
      </c>
      <c r="C54" s="8">
        <f t="shared" ca="1" si="16"/>
        <v>108.85205404955927</v>
      </c>
      <c r="D54" s="62">
        <f t="shared" ca="1" si="17"/>
        <v>3</v>
      </c>
      <c r="E54" s="8">
        <f t="shared" ca="1" si="18"/>
        <v>0</v>
      </c>
      <c r="F54" s="20">
        <f t="shared" ca="1" si="19"/>
        <v>1.1314157184021745</v>
      </c>
      <c r="G54" s="1">
        <f t="shared" si="7"/>
        <v>54</v>
      </c>
      <c r="H54" s="20" t="str">
        <f ca="1">INDIRECT(CONCATENATE("'",TEXT($G54,"#"),"'!A1"))</f>
        <v>EEZ2b</v>
      </c>
      <c r="I54" s="20">
        <f t="shared" ca="1" si="8"/>
        <v>-19.769525882366828</v>
      </c>
      <c r="J54" s="63">
        <f t="shared" ca="1" si="9"/>
        <v>54325298.413979799</v>
      </c>
      <c r="K54" s="20">
        <f t="shared" ca="1" si="10"/>
        <v>108.85205404955927</v>
      </c>
      <c r="L54" s="62">
        <f t="shared" ca="1" si="11"/>
        <v>3</v>
      </c>
      <c r="M54" s="20">
        <f t="shared" ca="1" si="12"/>
        <v>0</v>
      </c>
      <c r="N54" s="20">
        <f t="shared" ca="1" si="13"/>
        <v>1.1314157184021745</v>
      </c>
    </row>
    <row r="55" spans="1:14" x14ac:dyDescent="0.25">
      <c r="A55" s="8">
        <f t="shared" ca="1" si="14"/>
        <v>-16.651083286829827</v>
      </c>
      <c r="B55" s="63">
        <f t="shared" ca="1" si="15"/>
        <v>29428960.675009381</v>
      </c>
      <c r="C55" s="8">
        <f t="shared" ca="1" si="16"/>
        <v>90.230653288076709</v>
      </c>
      <c r="D55" s="62">
        <f t="shared" ca="1" si="17"/>
        <v>3</v>
      </c>
      <c r="E55" s="8">
        <f t="shared" ca="1" si="18"/>
        <v>0</v>
      </c>
      <c r="F55" s="20">
        <f t="shared" ca="1" si="19"/>
        <v>0.34231909521781545</v>
      </c>
      <c r="G55" s="1">
        <f t="shared" si="7"/>
        <v>55</v>
      </c>
      <c r="H55" s="20" t="str">
        <f t="shared" ca="1" si="6"/>
        <v>KZ2</v>
      </c>
      <c r="I55" s="20">
        <f t="shared" ca="1" si="8"/>
        <v>-16.651083286829827</v>
      </c>
      <c r="J55" s="63">
        <f t="shared" ca="1" si="9"/>
        <v>29428960.675009381</v>
      </c>
      <c r="K55" s="20">
        <f t="shared" ca="1" si="10"/>
        <v>90.230653288076709</v>
      </c>
      <c r="L55" s="62">
        <f t="shared" ca="1" si="11"/>
        <v>3</v>
      </c>
      <c r="M55" s="20">
        <f t="shared" ca="1" si="12"/>
        <v>0</v>
      </c>
      <c r="N55" s="20">
        <f t="shared" ca="1" si="13"/>
        <v>0.34231909521781545</v>
      </c>
    </row>
    <row r="56" spans="1:14" x14ac:dyDescent="0.25">
      <c r="A56" s="8">
        <f t="shared" ca="1" si="14"/>
        <v>-16.651083286829827</v>
      </c>
      <c r="B56" s="63">
        <f t="shared" ca="1" si="15"/>
        <v>29428960.675009381</v>
      </c>
      <c r="C56" s="8">
        <f t="shared" ca="1" si="16"/>
        <v>90.230653288076709</v>
      </c>
      <c r="D56" s="62">
        <f t="shared" ca="1" si="17"/>
        <v>3</v>
      </c>
      <c r="E56" s="8">
        <f t="shared" ca="1" si="18"/>
        <v>0</v>
      </c>
      <c r="F56" s="20">
        <f t="shared" ca="1" si="19"/>
        <v>0.34231909521781545</v>
      </c>
      <c r="G56" s="1">
        <f t="shared" si="7"/>
        <v>56</v>
      </c>
      <c r="H56" s="20" t="str">
        <f t="shared" ca="1" si="6"/>
        <v>KZ1</v>
      </c>
      <c r="I56" s="20">
        <f t="shared" ca="1" si="8"/>
        <v>-16.651083286829827</v>
      </c>
      <c r="J56" s="63">
        <f t="shared" ca="1" si="9"/>
        <v>29428960.675009381</v>
      </c>
      <c r="K56" s="20">
        <f t="shared" ca="1" si="10"/>
        <v>90.230653288076709</v>
      </c>
      <c r="L56" s="62">
        <f t="shared" ca="1" si="11"/>
        <v>3</v>
      </c>
      <c r="M56" s="20">
        <f t="shared" ca="1" si="12"/>
        <v>0</v>
      </c>
      <c r="N56" s="20">
        <f t="shared" ca="1" si="13"/>
        <v>0.34231909521781545</v>
      </c>
    </row>
    <row r="57" spans="1:14" x14ac:dyDescent="0.25">
      <c r="A57" s="8">
        <f t="shared" ca="1" si="14"/>
        <v>-19.501060180270589</v>
      </c>
      <c r="B57" s="63">
        <f t="shared" ca="1" si="15"/>
        <v>35683683.82113421</v>
      </c>
      <c r="C57" s="8">
        <f t="shared" ca="1" si="16"/>
        <v>95.402425994153248</v>
      </c>
      <c r="D57" s="62">
        <f t="shared" ca="1" si="17"/>
        <v>3</v>
      </c>
      <c r="E57" s="8">
        <f t="shared" ca="1" si="18"/>
        <v>0</v>
      </c>
      <c r="F57" s="20">
        <f t="shared" ca="1" si="19"/>
        <v>0.39991550955809985</v>
      </c>
      <c r="G57" s="1">
        <f t="shared" si="7"/>
        <v>57</v>
      </c>
      <c r="H57" s="20" t="str">
        <f t="shared" ca="1" si="6"/>
        <v>SZ</v>
      </c>
      <c r="I57" s="20">
        <f t="shared" ca="1" si="8"/>
        <v>-19.501060180270589</v>
      </c>
      <c r="J57" s="63">
        <f t="shared" ca="1" si="9"/>
        <v>35683683.82113421</v>
      </c>
      <c r="K57" s="20">
        <f t="shared" ca="1" si="10"/>
        <v>95.402425994153248</v>
      </c>
      <c r="L57" s="62">
        <f t="shared" ca="1" si="11"/>
        <v>3</v>
      </c>
      <c r="M57" s="20">
        <f t="shared" ca="1" si="12"/>
        <v>0</v>
      </c>
      <c r="N57" s="20">
        <f t="shared" ca="1" si="13"/>
        <v>0.39991550955809985</v>
      </c>
    </row>
    <row r="58" spans="1:14" x14ac:dyDescent="0.25">
      <c r="A58" s="8">
        <f t="shared" ca="1" si="14"/>
        <v>-19.603575758677216</v>
      </c>
      <c r="B58" s="63">
        <f t="shared" ca="1" si="15"/>
        <v>46454157.32529106</v>
      </c>
      <c r="C58" s="8">
        <f t="shared" ca="1" si="16"/>
        <v>107.64441239652574</v>
      </c>
      <c r="D58" s="62">
        <f t="shared" ca="1" si="17"/>
        <v>3</v>
      </c>
      <c r="E58" s="8">
        <f t="shared" ca="1" si="18"/>
        <v>0</v>
      </c>
      <c r="F58" s="20">
        <f t="shared" ca="1" si="19"/>
        <v>0.45598187466546058</v>
      </c>
      <c r="G58" s="1">
        <f t="shared" si="7"/>
        <v>58</v>
      </c>
      <c r="H58" s="20" t="str">
        <f t="shared" ca="1" si="6"/>
        <v>tH1a</v>
      </c>
      <c r="I58" s="20">
        <f t="shared" ca="1" si="8"/>
        <v>-19.603575758677216</v>
      </c>
      <c r="J58" s="63">
        <f t="shared" ca="1" si="9"/>
        <v>46454157.32529106</v>
      </c>
      <c r="K58" s="20">
        <f t="shared" ca="1" si="10"/>
        <v>107.64441239652574</v>
      </c>
      <c r="L58" s="62">
        <f t="shared" ca="1" si="11"/>
        <v>3</v>
      </c>
      <c r="M58" s="20">
        <f t="shared" ca="1" si="12"/>
        <v>0</v>
      </c>
      <c r="N58" s="20">
        <f t="shared" ca="1" si="13"/>
        <v>0.45598187466546058</v>
      </c>
    </row>
    <row r="59" spans="1:14" x14ac:dyDescent="0.25">
      <c r="A59" s="8">
        <f t="shared" ca="1" si="14"/>
        <v>-19.93668375953499</v>
      </c>
      <c r="B59" s="63">
        <f t="shared" ca="1" si="15"/>
        <v>51838056.726748452</v>
      </c>
      <c r="C59" s="8">
        <f t="shared" ca="1" si="16"/>
        <v>108.44089737350151</v>
      </c>
      <c r="D59" s="62">
        <f t="shared" ca="1" si="17"/>
        <v>3</v>
      </c>
      <c r="E59" s="8">
        <f t="shared" ca="1" si="18"/>
        <v>0</v>
      </c>
      <c r="F59" s="20">
        <f t="shared" ca="1" si="19"/>
        <v>0.88063472701191214</v>
      </c>
      <c r="G59" s="1">
        <f t="shared" si="7"/>
        <v>59</v>
      </c>
      <c r="H59" s="20" t="str">
        <f t="shared" ca="1" si="6"/>
        <v>tH1b</v>
      </c>
      <c r="I59" s="20">
        <f t="shared" ca="1" si="8"/>
        <v>-19.93668375953499</v>
      </c>
      <c r="J59" s="63">
        <f t="shared" ca="1" si="9"/>
        <v>51838056.726748452</v>
      </c>
      <c r="K59" s="20">
        <f t="shared" ca="1" si="10"/>
        <v>108.44089737350151</v>
      </c>
      <c r="L59" s="62">
        <f t="shared" ca="1" si="11"/>
        <v>3</v>
      </c>
      <c r="M59" s="20">
        <f t="shared" ca="1" si="12"/>
        <v>0</v>
      </c>
      <c r="N59" s="20">
        <f t="shared" ca="1" si="13"/>
        <v>0.88063472701191214</v>
      </c>
    </row>
    <row r="60" spans="1:14" x14ac:dyDescent="0.25">
      <c r="A60" s="8">
        <f t="shared" ca="1" si="14"/>
        <v>-19.643316116700966</v>
      </c>
      <c r="B60" s="63">
        <f t="shared" ca="1" si="15"/>
        <v>46682933.19026234</v>
      </c>
      <c r="C60" s="8">
        <f t="shared" ca="1" si="16"/>
        <v>107.80609723663378</v>
      </c>
      <c r="D60" s="62">
        <f t="shared" ca="1" si="17"/>
        <v>3</v>
      </c>
      <c r="E60" s="8">
        <f t="shared" ca="1" si="18"/>
        <v>0</v>
      </c>
      <c r="F60" s="20">
        <f t="shared" ca="1" si="19"/>
        <v>0.45597143054187772</v>
      </c>
      <c r="G60" s="1">
        <f t="shared" si="7"/>
        <v>60</v>
      </c>
      <c r="H60" s="20" t="str">
        <f t="shared" ca="1" si="6"/>
        <v>tH2a</v>
      </c>
      <c r="I60" s="20">
        <f t="shared" ca="1" si="8"/>
        <v>-19.643316116700966</v>
      </c>
      <c r="J60" s="63">
        <f t="shared" ca="1" si="9"/>
        <v>46682933.19026234</v>
      </c>
      <c r="K60" s="20">
        <f t="shared" ca="1" si="10"/>
        <v>107.80609723663378</v>
      </c>
      <c r="L60" s="62">
        <f t="shared" ca="1" si="11"/>
        <v>3</v>
      </c>
      <c r="M60" s="20">
        <f t="shared" ca="1" si="12"/>
        <v>0</v>
      </c>
      <c r="N60" s="20">
        <f t="shared" ca="1" si="13"/>
        <v>0.45597143054187772</v>
      </c>
    </row>
    <row r="61" spans="1:14" x14ac:dyDescent="0.25">
      <c r="A61" s="8">
        <f t="shared" ca="1" si="14"/>
        <v>-19.973771341337255</v>
      </c>
      <c r="B61" s="63">
        <f t="shared" ca="1" si="15"/>
        <v>52094550.14774736</v>
      </c>
      <c r="C61" s="8">
        <f t="shared" ca="1" si="16"/>
        <v>108.60771717020894</v>
      </c>
      <c r="D61" s="62">
        <f t="shared" ca="1" si="17"/>
        <v>3</v>
      </c>
      <c r="E61" s="8">
        <f t="shared" ca="1" si="18"/>
        <v>0</v>
      </c>
      <c r="F61" s="20">
        <f t="shared" ca="1" si="19"/>
        <v>0.88062700070237054</v>
      </c>
      <c r="G61" s="1">
        <f t="shared" si="7"/>
        <v>61</v>
      </c>
      <c r="H61" s="20" t="str">
        <f t="shared" ca="1" si="6"/>
        <v>tH2b</v>
      </c>
      <c r="I61" s="20">
        <f t="shared" ca="1" si="8"/>
        <v>-19.973771341337255</v>
      </c>
      <c r="J61" s="63">
        <f t="shared" ca="1" si="9"/>
        <v>52094550.14774736</v>
      </c>
      <c r="K61" s="20">
        <f t="shared" ca="1" si="10"/>
        <v>108.60771717020894</v>
      </c>
      <c r="L61" s="62">
        <f t="shared" ca="1" si="11"/>
        <v>3</v>
      </c>
      <c r="M61" s="20">
        <f t="shared" ca="1" si="12"/>
        <v>0</v>
      </c>
      <c r="N61" s="20">
        <f t="shared" ca="1" si="13"/>
        <v>0.88062700070237054</v>
      </c>
    </row>
    <row r="62" spans="1:14" x14ac:dyDescent="0.25">
      <c r="A62" s="8">
        <f t="shared" ca="1" si="14"/>
        <v>-19.770983488534249</v>
      </c>
      <c r="B62" s="63">
        <f t="shared" ca="1" si="15"/>
        <v>47276213.558344387</v>
      </c>
      <c r="C62" s="8">
        <f t="shared" ca="1" si="16"/>
        <v>106.45621462638363</v>
      </c>
      <c r="D62" s="62">
        <f t="shared" ca="1" si="17"/>
        <v>3</v>
      </c>
      <c r="E62" s="8">
        <f t="shared" ca="1" si="18"/>
        <v>0</v>
      </c>
      <c r="F62" s="20">
        <f t="shared" ca="1" si="19"/>
        <v>0.68379726644762062</v>
      </c>
      <c r="G62" s="1">
        <f t="shared" si="7"/>
        <v>62</v>
      </c>
      <c r="H62" s="20" t="str">
        <f t="shared" ca="1" si="6"/>
        <v>cH1a</v>
      </c>
      <c r="I62" s="20">
        <f t="shared" ca="1" si="8"/>
        <v>-19.770983488534249</v>
      </c>
      <c r="J62" s="63">
        <f t="shared" ca="1" si="9"/>
        <v>47276213.558344387</v>
      </c>
      <c r="K62" s="20">
        <f t="shared" ca="1" si="10"/>
        <v>106.45621462638363</v>
      </c>
      <c r="L62" s="62">
        <f t="shared" ca="1" si="11"/>
        <v>3</v>
      </c>
      <c r="M62" s="20">
        <f t="shared" ca="1" si="12"/>
        <v>0</v>
      </c>
      <c r="N62" s="20">
        <f t="shared" ca="1" si="13"/>
        <v>0.68379726644762062</v>
      </c>
    </row>
    <row r="63" spans="1:14" x14ac:dyDescent="0.25">
      <c r="A63" s="8">
        <f t="shared" ca="1" si="14"/>
        <v>-19.728153881600484</v>
      </c>
      <c r="B63" s="63">
        <f t="shared" ca="1" si="15"/>
        <v>54027307.75620386</v>
      </c>
      <c r="C63" s="8">
        <f t="shared" ca="1" si="16"/>
        <v>108.66038744498459</v>
      </c>
      <c r="D63" s="62">
        <f t="shared" ca="1" si="17"/>
        <v>3</v>
      </c>
      <c r="E63" s="8">
        <f t="shared" ca="1" si="18"/>
        <v>0</v>
      </c>
      <c r="F63" s="20">
        <f t="shared" ca="1" si="19"/>
        <v>1.1314202805249214</v>
      </c>
      <c r="G63" s="1">
        <f t="shared" si="7"/>
        <v>63</v>
      </c>
      <c r="H63" s="20" t="str">
        <f t="shared" ca="1" si="6"/>
        <v>cH1b</v>
      </c>
      <c r="I63" s="20">
        <f t="shared" ca="1" si="8"/>
        <v>-19.728153881600484</v>
      </c>
      <c r="J63" s="63">
        <f t="shared" ca="1" si="9"/>
        <v>54027307.75620386</v>
      </c>
      <c r="K63" s="20">
        <f t="shared" ca="1" si="10"/>
        <v>108.66038744498459</v>
      </c>
      <c r="L63" s="62">
        <f t="shared" ca="1" si="11"/>
        <v>3</v>
      </c>
      <c r="M63" s="20">
        <f t="shared" ca="1" si="12"/>
        <v>0</v>
      </c>
      <c r="N63" s="20">
        <f t="shared" ca="1" si="13"/>
        <v>1.1314202805249214</v>
      </c>
    </row>
    <row r="64" spans="1:14" x14ac:dyDescent="0.25">
      <c r="A64" s="8">
        <f t="shared" ca="1" si="14"/>
        <v>-17.302163112736125</v>
      </c>
      <c r="B64" s="63">
        <f t="shared" ca="1" si="15"/>
        <v>36462748.005057231</v>
      </c>
      <c r="C64" s="8">
        <f t="shared" ca="1" si="16"/>
        <v>99.10014550538564</v>
      </c>
      <c r="D64" s="62">
        <f t="shared" ca="1" si="17"/>
        <v>2.9983428995969361</v>
      </c>
      <c r="E64" s="8">
        <f t="shared" ca="1" si="18"/>
        <v>-2.5553537014589255E-8</v>
      </c>
      <c r="F64" s="20">
        <f t="shared" ca="1" si="19"/>
        <v>0.67549558819211863</v>
      </c>
      <c r="G64" s="1">
        <f t="shared" si="7"/>
        <v>64</v>
      </c>
      <c r="H64" s="20" t="str">
        <f t="shared" ca="1" si="6"/>
        <v>cH2a</v>
      </c>
      <c r="I64" s="20">
        <f t="shared" ca="1" si="8"/>
        <v>-17.302163112736125</v>
      </c>
      <c r="J64" s="63">
        <f t="shared" ca="1" si="9"/>
        <v>36462748.005057231</v>
      </c>
      <c r="K64" s="20">
        <f t="shared" ca="1" si="10"/>
        <v>99.10014550538564</v>
      </c>
      <c r="L64" s="62">
        <f t="shared" ca="1" si="11"/>
        <v>2.9983428995969361</v>
      </c>
      <c r="M64" s="20">
        <f t="shared" ca="1" si="12"/>
        <v>-2.5553537014589255E-8</v>
      </c>
      <c r="N64" s="20">
        <f t="shared" ca="1" si="13"/>
        <v>0.67549558819211863</v>
      </c>
    </row>
    <row r="65" spans="1:14" x14ac:dyDescent="0.25">
      <c r="A65" s="8">
        <f t="shared" ref="A65:A70" ca="1" si="20">IF(ISERROR(I65),-1,I65)</f>
        <v>-19.721517266746421</v>
      </c>
      <c r="B65" s="63">
        <f t="shared" ref="B65:B70" ca="1" si="21">IF(ISERROR(J65),-1,J65)</f>
        <v>53957618.382323064</v>
      </c>
      <c r="C65" s="8">
        <f t="shared" ref="C65:C70" ca="1" si="22">IF(ISERROR(K65),-1,K65)</f>
        <v>108.6130223910878</v>
      </c>
      <c r="D65" s="62">
        <f t="shared" ref="D65:D70" ca="1" si="23">IF(ISERROR(L65),-1,L65)</f>
        <v>3</v>
      </c>
      <c r="E65" s="8">
        <f t="shared" ref="E65:E70" ca="1" si="24">IF(ISERROR(M65),-1,M65)</f>
        <v>0</v>
      </c>
      <c r="F65" s="20">
        <f t="shared" ref="F65:F70" ca="1" si="25">IF(ISERROR(N65),-1,N65)</f>
        <v>1.131423711297779</v>
      </c>
      <c r="G65" s="1">
        <f t="shared" si="7"/>
        <v>65</v>
      </c>
      <c r="H65" s="20" t="str">
        <f t="shared" ca="1" si="6"/>
        <v>cH2b</v>
      </c>
      <c r="I65" s="20">
        <f t="shared" ca="1" si="8"/>
        <v>-19.721517266746421</v>
      </c>
      <c r="J65" s="63">
        <f t="shared" ca="1" si="9"/>
        <v>53957618.382323064</v>
      </c>
      <c r="K65" s="20">
        <f t="shared" ca="1" si="10"/>
        <v>108.6130223910878</v>
      </c>
      <c r="L65" s="62">
        <f t="shared" ca="1" si="11"/>
        <v>3</v>
      </c>
      <c r="M65" s="20">
        <f t="shared" ca="1" si="12"/>
        <v>0</v>
      </c>
      <c r="N65" s="20">
        <f t="shared" ca="1" si="13"/>
        <v>1.131423711297779</v>
      </c>
    </row>
    <row r="66" spans="1:14" x14ac:dyDescent="0.25">
      <c r="A66" s="8">
        <f t="shared" ca="1" si="20"/>
        <v>-19.717987488973765</v>
      </c>
      <c r="B66" s="63">
        <f t="shared" ca="1" si="21"/>
        <v>53958859.653998606</v>
      </c>
      <c r="C66" s="8">
        <f t="shared" ca="1" si="22"/>
        <v>108.61711044938285</v>
      </c>
      <c r="D66" s="62">
        <f t="shared" ca="1" si="23"/>
        <v>3</v>
      </c>
      <c r="E66" s="8">
        <f t="shared" ca="1" si="24"/>
        <v>0</v>
      </c>
      <c r="F66" s="20">
        <f t="shared" ca="1" si="25"/>
        <v>1.1314225570992229</v>
      </c>
      <c r="G66" s="1">
        <f t="shared" si="7"/>
        <v>66</v>
      </c>
      <c r="H66" s="20" t="str">
        <f t="shared" ref="H66" ca="1" si="26">INDIRECT(CONCATENATE("'",TEXT($G66,"#"),"'!A1"))</f>
        <v>BLKa</v>
      </c>
      <c r="I66" s="20">
        <f t="shared" ca="1" si="8"/>
        <v>-19.717987488973765</v>
      </c>
      <c r="J66" s="63">
        <f t="shared" ca="1" si="9"/>
        <v>53958859.653998606</v>
      </c>
      <c r="K66" s="20">
        <f t="shared" ca="1" si="10"/>
        <v>108.61711044938285</v>
      </c>
      <c r="L66" s="62">
        <f t="shared" ca="1" si="11"/>
        <v>3</v>
      </c>
      <c r="M66" s="20">
        <f t="shared" ca="1" si="12"/>
        <v>0</v>
      </c>
      <c r="N66" s="20">
        <f t="shared" ca="1" si="13"/>
        <v>1.1314225570992229</v>
      </c>
    </row>
    <row r="67" spans="1:14" x14ac:dyDescent="0.25">
      <c r="A67" s="8">
        <f t="shared" ca="1" si="20"/>
        <v>-13.775646924400963</v>
      </c>
      <c r="B67" s="63">
        <f t="shared" ca="1" si="21"/>
        <v>35577175.079405949</v>
      </c>
      <c r="C67" s="8">
        <f t="shared" ca="1" si="22"/>
        <v>96.258018994920789</v>
      </c>
      <c r="D67" s="62">
        <f t="shared" ca="1" si="23"/>
        <v>3</v>
      </c>
      <c r="E67" s="8">
        <f t="shared" ca="1" si="24"/>
        <v>2</v>
      </c>
      <c r="F67" s="20">
        <f t="shared" ca="1" si="25"/>
        <v>0.52833891769024044</v>
      </c>
      <c r="G67" s="1">
        <f t="shared" ref="G67:G70" si="27">G66+1</f>
        <v>67</v>
      </c>
      <c r="H67" s="20" t="str">
        <f ca="1">INDIRECT(CONCATENATE("'",TEXT($G67,"#"),"'!A1"))</f>
        <v>BLKb</v>
      </c>
      <c r="I67" s="20">
        <f t="shared" ref="I67:I70" ca="1" si="28">INDIRECT(CONCATENATE("'",TEXT($G67,"#"),"'!AgrasNT"))</f>
        <v>-13.775646924400963</v>
      </c>
      <c r="J67" s="63">
        <f t="shared" ref="J67:J70" ca="1" si="29">INDIRECT(CONCATENATE("'",TEXT($G67,"#"),"'!BgrasNT"))*10000</f>
        <v>35577175.079405949</v>
      </c>
      <c r="K67" s="20">
        <f t="shared" ref="K67:K70" ca="1" si="30">INDIRECT(CONCATENATE("'",TEXT($G67,"#"),"'!CgrasNT"))</f>
        <v>96.258018994920789</v>
      </c>
      <c r="L67" s="62">
        <f t="shared" ref="L67:L70" ca="1" si="31">INDIRECT(CONCATENATE("'",TEXT($G67,"#"),"'!DgrasNT"))</f>
        <v>3</v>
      </c>
      <c r="M67" s="20">
        <f t="shared" ref="M67:M70" ca="1" si="32">INDIRECT(CONCATENATE("'",TEXT($G67,"#"),"'!MinGrasNT"))</f>
        <v>2</v>
      </c>
      <c r="N67" s="20">
        <f t="shared" ref="N67:N70" ca="1" si="33">INDIRECT(CONCATENATE("'",TEXT($G67,"#"),"'!SE_of_y"))</f>
        <v>0.52833891769024044</v>
      </c>
    </row>
    <row r="68" spans="1:14" x14ac:dyDescent="0.25">
      <c r="A68" s="8">
        <f t="shared" ca="1" si="20"/>
        <v>-10.253179743398281</v>
      </c>
      <c r="B68" s="63">
        <f t="shared" ca="1" si="21"/>
        <v>25404259.148973361</v>
      </c>
      <c r="C68" s="8">
        <f t="shared" ca="1" si="22"/>
        <v>86.109590788831611</v>
      </c>
      <c r="D68" s="62">
        <f t="shared" ca="1" si="23"/>
        <v>3</v>
      </c>
      <c r="E68" s="8">
        <f t="shared" ca="1" si="24"/>
        <v>3</v>
      </c>
      <c r="F68" s="20">
        <f t="shared" ca="1" si="25"/>
        <v>0.28997321857777786</v>
      </c>
      <c r="G68" s="1">
        <f t="shared" si="27"/>
        <v>68</v>
      </c>
      <c r="H68" s="20" t="str">
        <f t="shared" ref="H68:H70" ca="1" si="34">INDIRECT(CONCATENATE("'",TEXT($G68,"#"),"'!A1"))</f>
        <v>BLKc</v>
      </c>
      <c r="I68" s="20">
        <f t="shared" ca="1" si="28"/>
        <v>-10.253179743398281</v>
      </c>
      <c r="J68" s="63">
        <f t="shared" ca="1" si="29"/>
        <v>25404259.148973361</v>
      </c>
      <c r="K68" s="20">
        <f t="shared" ca="1" si="30"/>
        <v>86.109590788831611</v>
      </c>
      <c r="L68" s="62">
        <f t="shared" ca="1" si="31"/>
        <v>3</v>
      </c>
      <c r="M68" s="20">
        <f t="shared" ca="1" si="32"/>
        <v>3</v>
      </c>
      <c r="N68" s="20">
        <f t="shared" ca="1" si="33"/>
        <v>0.28997321857777786</v>
      </c>
    </row>
    <row r="69" spans="1:14" x14ac:dyDescent="0.25">
      <c r="A69" s="8">
        <f t="shared" ca="1" si="20"/>
        <v>-18.514723833679021</v>
      </c>
      <c r="B69" s="63">
        <f t="shared" ca="1" si="21"/>
        <v>41629326.306046605</v>
      </c>
      <c r="C69" s="8">
        <f t="shared" ca="1" si="22"/>
        <v>100.74479778167719</v>
      </c>
      <c r="D69" s="62">
        <f t="shared" ca="1" si="23"/>
        <v>3</v>
      </c>
      <c r="E69" s="8">
        <f t="shared" ca="1" si="24"/>
        <v>0</v>
      </c>
      <c r="F69" s="20">
        <f t="shared" ca="1" si="25"/>
        <v>0.74040265461359844</v>
      </c>
      <c r="G69" s="1">
        <f t="shared" si="27"/>
        <v>69</v>
      </c>
      <c r="H69" s="20" t="str">
        <f t="shared" ca="1" si="34"/>
        <v>BLKd</v>
      </c>
      <c r="I69" s="20">
        <f t="shared" ca="1" si="28"/>
        <v>-18.514723833679021</v>
      </c>
      <c r="J69" s="63">
        <f t="shared" ca="1" si="29"/>
        <v>41629326.306046605</v>
      </c>
      <c r="K69" s="20">
        <f t="shared" ca="1" si="30"/>
        <v>100.74479778167719</v>
      </c>
      <c r="L69" s="62">
        <f t="shared" ca="1" si="31"/>
        <v>3</v>
      </c>
      <c r="M69" s="20">
        <f t="shared" ca="1" si="32"/>
        <v>0</v>
      </c>
      <c r="N69" s="20">
        <f t="shared" ca="1" si="33"/>
        <v>0.74040265461359844</v>
      </c>
    </row>
    <row r="70" spans="1:14" x14ac:dyDescent="0.25">
      <c r="A70" s="8">
        <f t="shared" ca="1" si="20"/>
        <v>-18.63080311265335</v>
      </c>
      <c r="B70" s="63">
        <f t="shared" ca="1" si="21"/>
        <v>48125938.645052329</v>
      </c>
      <c r="C70" s="8">
        <f t="shared" ca="1" si="22"/>
        <v>104.35784822696172</v>
      </c>
      <c r="D70" s="62">
        <f t="shared" ca="1" si="23"/>
        <v>3</v>
      </c>
      <c r="E70" s="8">
        <f t="shared" ca="1" si="24"/>
        <v>1</v>
      </c>
      <c r="F70" s="20">
        <f t="shared" ca="1" si="25"/>
        <v>0.56569871685223838</v>
      </c>
      <c r="G70" s="1">
        <f t="shared" si="27"/>
        <v>70</v>
      </c>
      <c r="H70" s="20" t="str">
        <f t="shared" ca="1" si="34"/>
        <v>BLKe</v>
      </c>
      <c r="I70" s="20">
        <f t="shared" ca="1" si="28"/>
        <v>-18.63080311265335</v>
      </c>
      <c r="J70" s="63">
        <f t="shared" ca="1" si="29"/>
        <v>48125938.645052329</v>
      </c>
      <c r="K70" s="20">
        <f t="shared" ca="1" si="30"/>
        <v>104.35784822696172</v>
      </c>
      <c r="L70" s="62">
        <f t="shared" ca="1" si="31"/>
        <v>3</v>
      </c>
      <c r="M70" s="20">
        <f t="shared" ca="1" si="32"/>
        <v>1</v>
      </c>
      <c r="N70" s="20">
        <f t="shared" ca="1" si="33"/>
        <v>0.56569871685223838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30"/>
  <dimension ref="A1:N70"/>
  <sheetViews>
    <sheetView topLeftCell="A33" workbookViewId="0">
      <selection sqref="A1:H70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bestFit="1" customWidth="1"/>
    <col min="7" max="7" width="3" bestFit="1" customWidth="1"/>
    <col min="9" max="9" width="5.5703125" style="20" hidden="1" customWidth="1"/>
    <col min="10" max="10" width="10.5703125" style="63" hidden="1" customWidth="1"/>
    <col min="11" max="11" width="5.5703125" style="20" hidden="1" customWidth="1"/>
    <col min="12" max="12" width="6.5703125" style="62" hidden="1" customWidth="1"/>
    <col min="13" max="13" width="5.5703125" style="20" hidden="1" customWidth="1"/>
    <col min="14" max="14" width="7.7109375" style="20" hidden="1" customWidth="1"/>
    <col min="15" max="15" width="9.140625" customWidth="1"/>
  </cols>
  <sheetData>
    <row r="1" spans="1:14" x14ac:dyDescent="0.25">
      <c r="A1" s="8">
        <f t="shared" ref="A1:A32" ca="1" si="0">IF(ISERROR(I1),-1,I1)</f>
        <v>-1</v>
      </c>
      <c r="B1" s="63">
        <f t="shared" ref="B1:B32" ca="1" si="1">IF(ISERROR(J1),-1,J1)</f>
        <v>-1</v>
      </c>
      <c r="C1" s="8">
        <f t="shared" ref="C1:C32" ca="1" si="2">IF(ISERROR(K1),-1,K1)</f>
        <v>-1</v>
      </c>
      <c r="D1" s="62">
        <f t="shared" ref="D1:D32" ca="1" si="3">IF(ISERROR(L1),-1,L1)</f>
        <v>-1</v>
      </c>
      <c r="E1" s="8">
        <f t="shared" ref="E1:E32" ca="1" si="4">IF(ISERROR(M1),-1,M1)</f>
        <v>-1</v>
      </c>
      <c r="F1" s="20">
        <f t="shared" ref="F1:F32" ca="1" si="5">IF(ISERROR(N1),-1,N1)</f>
        <v>-1</v>
      </c>
      <c r="G1" s="1">
        <f>1</f>
        <v>1</v>
      </c>
      <c r="H1" s="1" t="str">
        <f ca="1">INDIRECT(CONCATENATE("'",TEXT($G1,"#"),"'!A1"))</f>
        <v>V</v>
      </c>
      <c r="I1" s="20" t="e">
        <f ca="1">INDIRECT(CONCATENATE("'",TEXT($G1,"#"),"'!ABouwNT"))</f>
        <v>#N/A</v>
      </c>
      <c r="J1" s="63" t="e">
        <f ca="1">10000*INDIRECT(CONCATENATE("'",TEXT($G1,"#"),"'!BBouwNT"))</f>
        <v>#N/A</v>
      </c>
      <c r="K1" s="20" t="e">
        <f ca="1">INDIRECT(CONCATENATE("'",TEXT($G1,"#"),"'!CBouwNT"))</f>
        <v>#N/A</v>
      </c>
      <c r="L1" s="62" t="e">
        <f ca="1">INDIRECT(CONCATENATE("'",TEXT($G1,"#"),"'!DBouwNT"))</f>
        <v>#N/A</v>
      </c>
      <c r="M1" s="20" t="e">
        <f ca="1">INDIRECT(CONCATENATE("'",TEXT($G1,"#"),"'!MinBouwNT"))</f>
        <v>#N/A</v>
      </c>
      <c r="N1" s="20" t="e">
        <f ca="1">INDIRECT(CONCATENATE("'",TEXT($G1,"#"),"'!SE_Bouw_nat"))</f>
        <v>#N/A</v>
      </c>
    </row>
    <row r="2" spans="1:14" x14ac:dyDescent="0.25">
      <c r="A2" s="8">
        <f t="shared" ca="1" si="0"/>
        <v>-15.903323122313653</v>
      </c>
      <c r="B2" s="63">
        <f t="shared" ca="1" si="1"/>
        <v>64664248.296016857</v>
      </c>
      <c r="C2" s="8">
        <f t="shared" ca="1" si="2"/>
        <v>103.36796947636714</v>
      </c>
      <c r="D2" s="62">
        <f t="shared" ca="1" si="3"/>
        <v>2.9942696872544206</v>
      </c>
      <c r="E2" s="8">
        <f t="shared" ca="1" si="4"/>
        <v>0.99999996013214909</v>
      </c>
      <c r="F2" s="20">
        <f t="shared" ca="1" si="5"/>
        <v>-1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INDIRECT(CONCATENATE("'",TEXT($G2,"#"),"'!ABouwNT"))</f>
        <v>-15.903323122313653</v>
      </c>
      <c r="J2" s="63">
        <f ca="1">10000*INDIRECT(CONCATENATE("'",TEXT($G2,"#"),"'!BBouwNT"))</f>
        <v>64664248.296016857</v>
      </c>
      <c r="K2" s="20">
        <f ca="1">INDIRECT(CONCATENATE("'",TEXT($G2,"#"),"'!CBouwNT"))</f>
        <v>103.36796947636714</v>
      </c>
      <c r="L2" s="62">
        <f ca="1">INDIRECT(CONCATENATE("'",TEXT($G2,"#"),"'!DBouwNT"))</f>
        <v>2.9942696872544206</v>
      </c>
      <c r="M2" s="20">
        <f ca="1">INDIRECT(CONCATENATE("'",TEXT($G2,"#"),"'!MinBouwNT"))</f>
        <v>0.99999996013214909</v>
      </c>
      <c r="N2" s="20" t="e">
        <f ca="1">INDIRECT(CONCATENATE("'",TEXT($G2,"#"),"'!SE_Bouw_nat"))</f>
        <v>#N/A</v>
      </c>
    </row>
    <row r="3" spans="1:14" x14ac:dyDescent="0.25">
      <c r="A3" s="8">
        <f t="shared" ca="1" si="0"/>
        <v>-1</v>
      </c>
      <c r="B3" s="63">
        <f t="shared" ca="1" si="1"/>
        <v>-1</v>
      </c>
      <c r="C3" s="8">
        <f t="shared" ca="1" si="2"/>
        <v>-1</v>
      </c>
      <c r="D3" s="62">
        <f t="shared" ca="1" si="3"/>
        <v>-1</v>
      </c>
      <c r="E3" s="8">
        <f t="shared" ca="1" si="4"/>
        <v>-1</v>
      </c>
      <c r="F3" s="20">
        <f t="shared" ca="1" si="5"/>
        <v>-1</v>
      </c>
      <c r="G3" s="1">
        <f t="shared" ref="G3:G66" si="7">G2+1</f>
        <v>3</v>
      </c>
      <c r="H3" s="1" t="str">
        <f t="shared" ca="1" si="6"/>
        <v>hV</v>
      </c>
      <c r="I3" s="20" t="e">
        <f t="shared" ref="I3:I66" ca="1" si="8">INDIRECT(CONCATENATE("'",TEXT($G3,"#"),"'!ABouwNT"))</f>
        <v>#N/A</v>
      </c>
      <c r="J3" s="63" t="e">
        <f t="shared" ref="J3:J66" ca="1" si="9">10000*INDIRECT(CONCATENATE("'",TEXT($G3,"#"),"'!BBouwNT"))</f>
        <v>#N/A</v>
      </c>
      <c r="K3" s="20" t="e">
        <f t="shared" ref="K3:K66" ca="1" si="10">INDIRECT(CONCATENATE("'",TEXT($G3,"#"),"'!CBouwNT"))</f>
        <v>#N/A</v>
      </c>
      <c r="L3" s="62" t="e">
        <f t="shared" ref="L3:L66" ca="1" si="11">INDIRECT(CONCATENATE("'",TEXT($G3,"#"),"'!DBouwNT"))</f>
        <v>#N/A</v>
      </c>
      <c r="M3" s="20" t="e">
        <f t="shared" ref="M3:M66" ca="1" si="12">INDIRECT(CONCATENATE("'",TEXT($G3,"#"),"'!MinBouwNT"))</f>
        <v>#N/A</v>
      </c>
      <c r="N3" s="20" t="e">
        <f t="shared" ref="N3:N66" ca="1" si="13">INDIRECT(CONCATENATE("'",TEXT($G3,"#"),"'!SE_Bouw_nat"))</f>
        <v>#N/A</v>
      </c>
    </row>
    <row r="4" spans="1:14" x14ac:dyDescent="0.25">
      <c r="A4" s="8">
        <f t="shared" ca="1" si="0"/>
        <v>-1</v>
      </c>
      <c r="B4" s="63">
        <f t="shared" ca="1" si="1"/>
        <v>-1</v>
      </c>
      <c r="C4" s="8">
        <f t="shared" ca="1" si="2"/>
        <v>-1</v>
      </c>
      <c r="D4" s="62">
        <f t="shared" ca="1" si="3"/>
        <v>-1</v>
      </c>
      <c r="E4" s="8">
        <f t="shared" ca="1" si="4"/>
        <v>-1</v>
      </c>
      <c r="F4" s="20">
        <f t="shared" ca="1" si="5"/>
        <v>-1</v>
      </c>
      <c r="G4" s="1">
        <f t="shared" si="7"/>
        <v>4</v>
      </c>
      <c r="H4" s="1" t="str">
        <f t="shared" ca="1" si="6"/>
        <v>kV</v>
      </c>
      <c r="I4" s="20" t="e">
        <f t="shared" ca="1" si="8"/>
        <v>#N/A</v>
      </c>
      <c r="J4" s="63" t="e">
        <f t="shared" ca="1" si="9"/>
        <v>#N/A</v>
      </c>
      <c r="K4" s="20" t="e">
        <f t="shared" ca="1" si="10"/>
        <v>#N/A</v>
      </c>
      <c r="L4" s="62" t="e">
        <f t="shared" ca="1" si="11"/>
        <v>#N/A</v>
      </c>
      <c r="M4" s="20" t="e">
        <f t="shared" ca="1" si="12"/>
        <v>#N/A</v>
      </c>
      <c r="N4" s="20" t="e">
        <f t="shared" ca="1" si="13"/>
        <v>#N/A</v>
      </c>
    </row>
    <row r="5" spans="1:14" x14ac:dyDescent="0.25">
      <c r="A5" s="8">
        <f t="shared" ca="1" si="0"/>
        <v>-17.289198802506284</v>
      </c>
      <c r="B5" s="63">
        <f t="shared" ca="1" si="1"/>
        <v>74868661.379610389</v>
      </c>
      <c r="C5" s="8">
        <f t="shared" ca="1" si="2"/>
        <v>111.10625920180456</v>
      </c>
      <c r="D5" s="62">
        <f t="shared" ca="1" si="3"/>
        <v>3</v>
      </c>
      <c r="E5" s="8">
        <f t="shared" ca="1" si="4"/>
        <v>0</v>
      </c>
      <c r="F5" s="20">
        <f t="shared" ca="1" si="5"/>
        <v>-1</v>
      </c>
      <c r="G5" s="1">
        <f t="shared" si="7"/>
        <v>5</v>
      </c>
      <c r="H5" s="1" t="str">
        <f t="shared" ca="1" si="6"/>
        <v>zV</v>
      </c>
      <c r="I5" s="20">
        <f t="shared" ca="1" si="8"/>
        <v>-17.289198802506284</v>
      </c>
      <c r="J5" s="63">
        <f t="shared" ca="1" si="9"/>
        <v>74868661.379610389</v>
      </c>
      <c r="K5" s="20">
        <f t="shared" ca="1" si="10"/>
        <v>111.10625920180456</v>
      </c>
      <c r="L5" s="62">
        <f t="shared" ca="1" si="11"/>
        <v>3</v>
      </c>
      <c r="M5" s="20">
        <f t="shared" ca="1" si="12"/>
        <v>0</v>
      </c>
      <c r="N5" s="20" t="e">
        <f t="shared" ca="1" si="13"/>
        <v>#N/A</v>
      </c>
    </row>
    <row r="6" spans="1:14" x14ac:dyDescent="0.25">
      <c r="A6" s="8">
        <f t="shared" ca="1" si="0"/>
        <v>-15.902758198287671</v>
      </c>
      <c r="B6" s="63">
        <f t="shared" ca="1" si="1"/>
        <v>65571328.402246378</v>
      </c>
      <c r="C6" s="8">
        <f t="shared" ca="1" si="2"/>
        <v>103.47259457687899</v>
      </c>
      <c r="D6" s="62">
        <f t="shared" ca="1" si="3"/>
        <v>2.996631105657269</v>
      </c>
      <c r="E6" s="8">
        <f t="shared" ca="1" si="4"/>
        <v>0.99999997804783058</v>
      </c>
      <c r="F6" s="20">
        <f t="shared" ca="1" si="5"/>
        <v>-1</v>
      </c>
      <c r="G6" s="1">
        <f t="shared" si="7"/>
        <v>6</v>
      </c>
      <c r="H6" s="1" t="str">
        <f t="shared" ca="1" si="6"/>
        <v>iV</v>
      </c>
      <c r="I6" s="20">
        <f t="shared" ca="1" si="8"/>
        <v>-15.902758198287671</v>
      </c>
      <c r="J6" s="63">
        <f t="shared" ca="1" si="9"/>
        <v>65571328.402246378</v>
      </c>
      <c r="K6" s="20">
        <f t="shared" ca="1" si="10"/>
        <v>103.47259457687899</v>
      </c>
      <c r="L6" s="62">
        <f t="shared" ca="1" si="11"/>
        <v>2.996631105657269</v>
      </c>
      <c r="M6" s="20">
        <f t="shared" ca="1" si="12"/>
        <v>0.99999997804783058</v>
      </c>
      <c r="N6" s="20" t="e">
        <f t="shared" ca="1" si="13"/>
        <v>#N/A</v>
      </c>
    </row>
    <row r="7" spans="1:14" x14ac:dyDescent="0.25">
      <c r="A7" s="8">
        <f t="shared" ca="1" si="0"/>
        <v>-16.864684989993119</v>
      </c>
      <c r="B7" s="63">
        <f t="shared" ca="1" si="1"/>
        <v>71236549.747407258</v>
      </c>
      <c r="C7" s="8">
        <f t="shared" ca="1" si="2"/>
        <v>107.4196797760038</v>
      </c>
      <c r="D7" s="62">
        <f t="shared" ca="1" si="3"/>
        <v>2.9985463635678613</v>
      </c>
      <c r="E7" s="8">
        <f t="shared" ca="1" si="4"/>
        <v>0.99999999093808933</v>
      </c>
      <c r="F7" s="20">
        <f t="shared" ca="1" si="5"/>
        <v>-1</v>
      </c>
      <c r="G7" s="1">
        <f t="shared" si="7"/>
        <v>7</v>
      </c>
      <c r="H7" s="1" t="str">
        <f t="shared" ca="1" si="6"/>
        <v>iV*</v>
      </c>
      <c r="I7" s="20">
        <f t="shared" ca="1" si="8"/>
        <v>-16.864684989993119</v>
      </c>
      <c r="J7" s="63">
        <f t="shared" ca="1" si="9"/>
        <v>71236549.747407258</v>
      </c>
      <c r="K7" s="20">
        <f t="shared" ca="1" si="10"/>
        <v>107.4196797760038</v>
      </c>
      <c r="L7" s="62">
        <f t="shared" ca="1" si="11"/>
        <v>2.9985463635678613</v>
      </c>
      <c r="M7" s="20">
        <f t="shared" ca="1" si="12"/>
        <v>0.99999999093808933</v>
      </c>
      <c r="N7" s="20" t="e">
        <f t="shared" ca="1" si="13"/>
        <v>#N/A</v>
      </c>
    </row>
    <row r="8" spans="1:14" x14ac:dyDescent="0.25">
      <c r="A8" s="8">
        <f t="shared" ca="1" si="0"/>
        <v>-1</v>
      </c>
      <c r="B8" s="63">
        <f t="shared" ca="1" si="1"/>
        <v>-1</v>
      </c>
      <c r="C8" s="8">
        <f t="shared" ca="1" si="2"/>
        <v>-1</v>
      </c>
      <c r="D8" s="62">
        <f t="shared" ca="1" si="3"/>
        <v>-1</v>
      </c>
      <c r="E8" s="8">
        <f t="shared" ca="1" si="4"/>
        <v>-1</v>
      </c>
      <c r="F8" s="20">
        <f t="shared" ca="1" si="5"/>
        <v>-1</v>
      </c>
      <c r="G8" s="1">
        <f t="shared" si="7"/>
        <v>8</v>
      </c>
      <c r="H8" s="1" t="str">
        <f t="shared" ca="1" si="6"/>
        <v>Wo</v>
      </c>
      <c r="I8" s="20" t="e">
        <f t="shared" ca="1" si="8"/>
        <v>#N/A</v>
      </c>
      <c r="J8" s="63" t="e">
        <f t="shared" ca="1" si="9"/>
        <v>#N/A</v>
      </c>
      <c r="K8" s="20" t="e">
        <f t="shared" ca="1" si="10"/>
        <v>#N/A</v>
      </c>
      <c r="L8" s="62" t="e">
        <f t="shared" ca="1" si="11"/>
        <v>#N/A</v>
      </c>
      <c r="M8" s="20" t="e">
        <f t="shared" ca="1" si="12"/>
        <v>#N/A</v>
      </c>
      <c r="N8" s="20" t="e">
        <f t="shared" ca="1" si="13"/>
        <v>#N/A</v>
      </c>
    </row>
    <row r="9" spans="1:14" x14ac:dyDescent="0.25">
      <c r="A9" s="8">
        <f t="shared" ca="1" si="0"/>
        <v>-1</v>
      </c>
      <c r="B9" s="63">
        <f t="shared" ca="1" si="1"/>
        <v>-1</v>
      </c>
      <c r="C9" s="8">
        <f t="shared" ca="1" si="2"/>
        <v>-1</v>
      </c>
      <c r="D9" s="62">
        <f t="shared" ca="1" si="3"/>
        <v>-1</v>
      </c>
      <c r="E9" s="8">
        <f t="shared" ca="1" si="4"/>
        <v>-1</v>
      </c>
      <c r="F9" s="20">
        <f t="shared" ca="1" si="5"/>
        <v>-1</v>
      </c>
      <c r="G9" s="1">
        <f t="shared" si="7"/>
        <v>9</v>
      </c>
      <c r="H9" s="1" t="str">
        <f t="shared" ca="1" si="6"/>
        <v>vW</v>
      </c>
      <c r="I9" s="20" t="e">
        <f t="shared" ca="1" si="8"/>
        <v>#N/A</v>
      </c>
      <c r="J9" s="63" t="e">
        <f t="shared" ca="1" si="9"/>
        <v>#N/A</v>
      </c>
      <c r="K9" s="20" t="e">
        <f t="shared" ca="1" si="10"/>
        <v>#N/A</v>
      </c>
      <c r="L9" s="62" t="e">
        <f t="shared" ca="1" si="11"/>
        <v>#N/A</v>
      </c>
      <c r="M9" s="20" t="e">
        <f t="shared" ca="1" si="12"/>
        <v>#N/A</v>
      </c>
      <c r="N9" s="20" t="e">
        <f t="shared" ca="1" si="13"/>
        <v>#N/A</v>
      </c>
    </row>
    <row r="10" spans="1:14" x14ac:dyDescent="0.25">
      <c r="A10" s="8">
        <f t="shared" ca="1" si="0"/>
        <v>-1</v>
      </c>
      <c r="B10" s="63">
        <f t="shared" ca="1" si="1"/>
        <v>-1</v>
      </c>
      <c r="C10" s="8">
        <f t="shared" ca="1" si="2"/>
        <v>-1</v>
      </c>
      <c r="D10" s="62">
        <f t="shared" ca="1" si="3"/>
        <v>-1</v>
      </c>
      <c r="E10" s="8">
        <f t="shared" ca="1" si="4"/>
        <v>-1</v>
      </c>
      <c r="F10" s="20">
        <f t="shared" ca="1" si="5"/>
        <v>-1</v>
      </c>
      <c r="G10" s="1">
        <f t="shared" si="7"/>
        <v>10</v>
      </c>
      <c r="H10" s="1" t="str">
        <f t="shared" ca="1" si="6"/>
        <v>hW</v>
      </c>
      <c r="I10" s="20" t="e">
        <f t="shared" ca="1" si="8"/>
        <v>#N/A</v>
      </c>
      <c r="J10" s="63" t="e">
        <f t="shared" ca="1" si="9"/>
        <v>#N/A</v>
      </c>
      <c r="K10" s="20" t="e">
        <f t="shared" ca="1" si="10"/>
        <v>#N/A</v>
      </c>
      <c r="L10" s="62" t="e">
        <f t="shared" ca="1" si="11"/>
        <v>#N/A</v>
      </c>
      <c r="M10" s="20" t="e">
        <f t="shared" ca="1" si="12"/>
        <v>#N/A</v>
      </c>
      <c r="N10" s="20" t="e">
        <f t="shared" ca="1" si="13"/>
        <v>#N/A</v>
      </c>
    </row>
    <row r="11" spans="1:14" x14ac:dyDescent="0.25">
      <c r="A11" s="8">
        <f t="shared" ca="1" si="0"/>
        <v>-1</v>
      </c>
      <c r="B11" s="63">
        <f t="shared" ca="1" si="1"/>
        <v>-1</v>
      </c>
      <c r="C11" s="8">
        <f t="shared" ca="1" si="2"/>
        <v>-1</v>
      </c>
      <c r="D11" s="62">
        <f t="shared" ca="1" si="3"/>
        <v>-1</v>
      </c>
      <c r="E11" s="8">
        <f t="shared" ca="1" si="4"/>
        <v>-1</v>
      </c>
      <c r="F11" s="20">
        <f t="shared" ca="1" si="5"/>
        <v>-1</v>
      </c>
      <c r="G11" s="1">
        <f t="shared" si="7"/>
        <v>11</v>
      </c>
      <c r="H11" s="1" t="str">
        <f t="shared" ca="1" si="6"/>
        <v>kW</v>
      </c>
      <c r="I11" s="20" t="e">
        <f t="shared" ca="1" si="8"/>
        <v>#N/A</v>
      </c>
      <c r="J11" s="63" t="e">
        <f t="shared" ca="1" si="9"/>
        <v>#N/A</v>
      </c>
      <c r="K11" s="20" t="e">
        <f t="shared" ca="1" si="10"/>
        <v>#N/A</v>
      </c>
      <c r="L11" s="62" t="e">
        <f t="shared" ca="1" si="11"/>
        <v>#N/A</v>
      </c>
      <c r="M11" s="20" t="e">
        <f t="shared" ca="1" si="12"/>
        <v>#N/A</v>
      </c>
      <c r="N11" s="20" t="e">
        <f t="shared" ca="1" si="13"/>
        <v>#N/A</v>
      </c>
    </row>
    <row r="12" spans="1:14" x14ac:dyDescent="0.25">
      <c r="A12" s="8">
        <f t="shared" ca="1" si="0"/>
        <v>-12.817184302760019</v>
      </c>
      <c r="B12" s="63">
        <f t="shared" ca="1" si="1"/>
        <v>50165642.01136516</v>
      </c>
      <c r="C12" s="8">
        <f t="shared" ca="1" si="2"/>
        <v>96.221409486619976</v>
      </c>
      <c r="D12" s="62">
        <f t="shared" ca="1" si="3"/>
        <v>3</v>
      </c>
      <c r="E12" s="8">
        <f t="shared" ca="1" si="4"/>
        <v>2</v>
      </c>
      <c r="F12" s="20">
        <f t="shared" ca="1" si="5"/>
        <v>-1</v>
      </c>
      <c r="G12" s="1">
        <f t="shared" si="7"/>
        <v>12</v>
      </c>
      <c r="H12" s="1" t="str">
        <f t="shared" ca="1" si="6"/>
        <v>zW</v>
      </c>
      <c r="I12" s="20">
        <f t="shared" ca="1" si="8"/>
        <v>-12.817184302760019</v>
      </c>
      <c r="J12" s="63">
        <f t="shared" ca="1" si="9"/>
        <v>50165642.01136516</v>
      </c>
      <c r="K12" s="20">
        <f t="shared" ca="1" si="10"/>
        <v>96.221409486619976</v>
      </c>
      <c r="L12" s="62">
        <f t="shared" ca="1" si="11"/>
        <v>3</v>
      </c>
      <c r="M12" s="20">
        <f t="shared" ca="1" si="12"/>
        <v>2</v>
      </c>
      <c r="N12" s="20" t="e">
        <f t="shared" ca="1" si="13"/>
        <v>#N/A</v>
      </c>
    </row>
    <row r="13" spans="1:14" x14ac:dyDescent="0.25">
      <c r="A13" s="8">
        <f t="shared" ca="1" si="0"/>
        <v>-15.412979866872085</v>
      </c>
      <c r="B13" s="63">
        <f t="shared" ca="1" si="1"/>
        <v>22622017.244294211</v>
      </c>
      <c r="C13" s="8">
        <f t="shared" ca="1" si="2"/>
        <v>93.183339134691508</v>
      </c>
      <c r="D13" s="62">
        <f t="shared" ca="1" si="3"/>
        <v>2.8168780465353178</v>
      </c>
      <c r="E13" s="8">
        <f t="shared" ca="1" si="4"/>
        <v>1.9999969654321128</v>
      </c>
      <c r="F13" s="20">
        <f t="shared" ca="1" si="5"/>
        <v>-1</v>
      </c>
      <c r="G13" s="1">
        <f t="shared" si="7"/>
        <v>13</v>
      </c>
      <c r="H13" s="1" t="str">
        <f t="shared" ca="1" si="6"/>
        <v>iW</v>
      </c>
      <c r="I13" s="20">
        <f t="shared" ca="1" si="8"/>
        <v>-15.412979866872085</v>
      </c>
      <c r="J13" s="63">
        <f t="shared" ca="1" si="9"/>
        <v>22622017.244294211</v>
      </c>
      <c r="K13" s="20">
        <f t="shared" ca="1" si="10"/>
        <v>93.183339134691508</v>
      </c>
      <c r="L13" s="62">
        <f t="shared" ca="1" si="11"/>
        <v>2.8168780465353178</v>
      </c>
      <c r="M13" s="20">
        <f t="shared" ca="1" si="12"/>
        <v>1.9999969654321128</v>
      </c>
      <c r="N13" s="20" t="e">
        <f t="shared" ca="1" si="13"/>
        <v>#N/A</v>
      </c>
    </row>
    <row r="14" spans="1:14" x14ac:dyDescent="0.25">
      <c r="A14" s="8">
        <f t="shared" ca="1" si="0"/>
        <v>-15.70090678646492</v>
      </c>
      <c r="B14" s="63">
        <f t="shared" ca="1" si="1"/>
        <v>54697368.327810302</v>
      </c>
      <c r="C14" s="8">
        <f t="shared" ca="1" si="2"/>
        <v>98.120427089428674</v>
      </c>
      <c r="D14" s="62">
        <f t="shared" ca="1" si="3"/>
        <v>3</v>
      </c>
      <c r="E14" s="8">
        <f t="shared" ca="1" si="4"/>
        <v>0</v>
      </c>
      <c r="F14" s="20">
        <f t="shared" ca="1" si="5"/>
        <v>-1</v>
      </c>
      <c r="G14" s="1">
        <f t="shared" si="7"/>
        <v>14</v>
      </c>
      <c r="H14" s="1" t="str">
        <f t="shared" ca="1" si="6"/>
        <v>iW*</v>
      </c>
      <c r="I14" s="20">
        <f t="shared" ca="1" si="8"/>
        <v>-15.70090678646492</v>
      </c>
      <c r="J14" s="63">
        <f t="shared" ca="1" si="9"/>
        <v>54697368.327810302</v>
      </c>
      <c r="K14" s="20">
        <f t="shared" ca="1" si="10"/>
        <v>98.120427089428674</v>
      </c>
      <c r="L14" s="62">
        <f t="shared" ca="1" si="11"/>
        <v>3</v>
      </c>
      <c r="M14" s="20">
        <f t="shared" ca="1" si="12"/>
        <v>0</v>
      </c>
      <c r="N14" s="20" t="e">
        <f t="shared" ca="1" si="13"/>
        <v>#N/A</v>
      </c>
    </row>
    <row r="15" spans="1:14" x14ac:dyDescent="0.25">
      <c r="A15" s="8">
        <f t="shared" ca="1" si="0"/>
        <v>-7.9642452947069087</v>
      </c>
      <c r="B15" s="63">
        <f t="shared" ca="1" si="1"/>
        <v>26615757.019500483</v>
      </c>
      <c r="C15" s="8">
        <f t="shared" ca="1" si="2"/>
        <v>80.094911435418766</v>
      </c>
      <c r="D15" s="62">
        <f t="shared" ca="1" si="3"/>
        <v>3</v>
      </c>
      <c r="E15" s="8">
        <f t="shared" ca="1" si="4"/>
        <v>3</v>
      </c>
      <c r="F15" s="20">
        <f t="shared" ca="1" si="5"/>
        <v>-1</v>
      </c>
      <c r="G15" s="1">
        <f t="shared" si="7"/>
        <v>15</v>
      </c>
      <c r="H15" s="1" t="str">
        <f t="shared" ca="1" si="6"/>
        <v>Kz1a</v>
      </c>
      <c r="I15" s="20">
        <f t="shared" ca="1" si="8"/>
        <v>-7.9642452947069087</v>
      </c>
      <c r="J15" s="63">
        <f t="shared" ca="1" si="9"/>
        <v>26615757.019500483</v>
      </c>
      <c r="K15" s="20">
        <f t="shared" ca="1" si="10"/>
        <v>80.094911435418766</v>
      </c>
      <c r="L15" s="62">
        <f t="shared" ca="1" si="11"/>
        <v>3</v>
      </c>
      <c r="M15" s="20">
        <f t="shared" ca="1" si="12"/>
        <v>3</v>
      </c>
      <c r="N15" s="20" t="e">
        <f t="shared" ca="1" si="13"/>
        <v>#N/A</v>
      </c>
    </row>
    <row r="16" spans="1:14" x14ac:dyDescent="0.25">
      <c r="A16" s="8">
        <f t="shared" ca="1" si="0"/>
        <v>-7.9642360487680453</v>
      </c>
      <c r="B16" s="63">
        <f t="shared" ca="1" si="1"/>
        <v>26615867.352319818</v>
      </c>
      <c r="C16" s="8">
        <f t="shared" ca="1" si="2"/>
        <v>80.094084110406456</v>
      </c>
      <c r="D16" s="62">
        <f t="shared" ca="1" si="3"/>
        <v>3</v>
      </c>
      <c r="E16" s="8">
        <f t="shared" ca="1" si="4"/>
        <v>3</v>
      </c>
      <c r="F16" s="20">
        <f t="shared" ca="1" si="5"/>
        <v>-1</v>
      </c>
      <c r="G16" s="1">
        <f t="shared" si="7"/>
        <v>16</v>
      </c>
      <c r="H16" s="1" t="str">
        <f t="shared" ca="1" si="6"/>
        <v>Kz1b</v>
      </c>
      <c r="I16" s="20">
        <f t="shared" ca="1" si="8"/>
        <v>-7.9642360487680453</v>
      </c>
      <c r="J16" s="63">
        <f t="shared" ca="1" si="9"/>
        <v>26615867.352319818</v>
      </c>
      <c r="K16" s="20">
        <f t="shared" ca="1" si="10"/>
        <v>80.094084110406456</v>
      </c>
      <c r="L16" s="62">
        <f t="shared" ca="1" si="11"/>
        <v>3</v>
      </c>
      <c r="M16" s="20">
        <f t="shared" ca="1" si="12"/>
        <v>3</v>
      </c>
      <c r="N16" s="20" t="e">
        <f t="shared" ca="1" si="13"/>
        <v>#N/A</v>
      </c>
    </row>
    <row r="17" spans="1:14" x14ac:dyDescent="0.25">
      <c r="A17" s="8">
        <f t="shared" ca="1" si="0"/>
        <v>-4.9552412642694534</v>
      </c>
      <c r="B17" s="63">
        <f t="shared" ca="1" si="1"/>
        <v>20019249.205503479</v>
      </c>
      <c r="C17" s="8">
        <f t="shared" ca="1" si="2"/>
        <v>70.887136794579419</v>
      </c>
      <c r="D17" s="62">
        <f t="shared" ca="1" si="3"/>
        <v>3</v>
      </c>
      <c r="E17" s="8">
        <f t="shared" ca="1" si="4"/>
        <v>5</v>
      </c>
      <c r="F17" s="20">
        <f t="shared" ca="1" si="5"/>
        <v>-1</v>
      </c>
      <c r="G17" s="1">
        <f t="shared" si="7"/>
        <v>17</v>
      </c>
      <c r="H17" s="1" t="str">
        <f t="shared" ca="1" si="6"/>
        <v>Kk1a</v>
      </c>
      <c r="I17" s="20">
        <f t="shared" ca="1" si="8"/>
        <v>-4.9552412642694534</v>
      </c>
      <c r="J17" s="63">
        <f t="shared" ca="1" si="9"/>
        <v>20019249.205503479</v>
      </c>
      <c r="K17" s="20">
        <f t="shared" ca="1" si="10"/>
        <v>70.887136794579419</v>
      </c>
      <c r="L17" s="62">
        <f t="shared" ca="1" si="11"/>
        <v>3</v>
      </c>
      <c r="M17" s="20">
        <f t="shared" ca="1" si="12"/>
        <v>5</v>
      </c>
      <c r="N17" s="20" t="e">
        <f t="shared" ca="1" si="13"/>
        <v>#N/A</v>
      </c>
    </row>
    <row r="18" spans="1:14" x14ac:dyDescent="0.25">
      <c r="A18" s="8">
        <f t="shared" ca="1" si="0"/>
        <v>-4.9552412642694534</v>
      </c>
      <c r="B18" s="63">
        <f t="shared" ca="1" si="1"/>
        <v>20019249.205503479</v>
      </c>
      <c r="C18" s="8">
        <f t="shared" ca="1" si="2"/>
        <v>70.887136794579419</v>
      </c>
      <c r="D18" s="62">
        <f t="shared" ca="1" si="3"/>
        <v>3</v>
      </c>
      <c r="E18" s="8">
        <f t="shared" ca="1" si="4"/>
        <v>5</v>
      </c>
      <c r="F18" s="20">
        <f t="shared" ca="1" si="5"/>
        <v>-1</v>
      </c>
      <c r="G18" s="1">
        <f t="shared" si="7"/>
        <v>18</v>
      </c>
      <c r="H18" s="1" t="str">
        <f t="shared" ca="1" si="6"/>
        <v>Kk1b</v>
      </c>
      <c r="I18" s="20">
        <f t="shared" ca="1" si="8"/>
        <v>-4.9552412642694534</v>
      </c>
      <c r="J18" s="63">
        <f t="shared" ca="1" si="9"/>
        <v>20019249.205503479</v>
      </c>
      <c r="K18" s="20">
        <f t="shared" ca="1" si="10"/>
        <v>70.887136794579419</v>
      </c>
      <c r="L18" s="62">
        <f t="shared" ca="1" si="11"/>
        <v>3</v>
      </c>
      <c r="M18" s="20">
        <f t="shared" ca="1" si="12"/>
        <v>5</v>
      </c>
      <c r="N18" s="20" t="e">
        <f t="shared" ca="1" si="13"/>
        <v>#N/A</v>
      </c>
    </row>
    <row r="19" spans="1:14" x14ac:dyDescent="0.25">
      <c r="A19" s="8">
        <f t="shared" ca="1" si="0"/>
        <v>-28.232978972037934</v>
      </c>
      <c r="B19" s="63">
        <f t="shared" ca="1" si="1"/>
        <v>150037782.77268982</v>
      </c>
      <c r="C19" s="8">
        <f t="shared" ca="1" si="2"/>
        <v>137.0447288815958</v>
      </c>
      <c r="D19" s="62">
        <f t="shared" ca="1" si="3"/>
        <v>3</v>
      </c>
      <c r="E19" s="8">
        <f t="shared" ca="1" si="4"/>
        <v>2</v>
      </c>
      <c r="F19" s="20">
        <f t="shared" ca="1" si="5"/>
        <v>-1</v>
      </c>
      <c r="G19" s="1">
        <f t="shared" si="7"/>
        <v>19</v>
      </c>
      <c r="H19" s="1" t="str">
        <f t="shared" ca="1" si="6"/>
        <v>Kz2a</v>
      </c>
      <c r="I19" s="20">
        <f t="shared" ca="1" si="8"/>
        <v>-28.232978972037934</v>
      </c>
      <c r="J19" s="63">
        <f t="shared" ca="1" si="9"/>
        <v>150037782.77268982</v>
      </c>
      <c r="K19" s="20">
        <f t="shared" ca="1" si="10"/>
        <v>137.0447288815958</v>
      </c>
      <c r="L19" s="62">
        <f t="shared" ca="1" si="11"/>
        <v>3</v>
      </c>
      <c r="M19" s="20">
        <f t="shared" ca="1" si="12"/>
        <v>2</v>
      </c>
      <c r="N19" s="20" t="e">
        <f t="shared" ca="1" si="13"/>
        <v>#N/A</v>
      </c>
    </row>
    <row r="20" spans="1:14" x14ac:dyDescent="0.25">
      <c r="A20" s="8">
        <f t="shared" ca="1" si="0"/>
        <v>-5.978246131745113</v>
      </c>
      <c r="B20" s="63">
        <f t="shared" ca="1" si="1"/>
        <v>15460545.162940737</v>
      </c>
      <c r="C20" s="8">
        <f t="shared" ca="1" si="2"/>
        <v>66.687454868692939</v>
      </c>
      <c r="D20" s="62">
        <f t="shared" ca="1" si="3"/>
        <v>3</v>
      </c>
      <c r="E20" s="8">
        <f t="shared" ca="1" si="4"/>
        <v>2</v>
      </c>
      <c r="F20" s="20">
        <f t="shared" ca="1" si="5"/>
        <v>-1</v>
      </c>
      <c r="G20" s="1">
        <f t="shared" si="7"/>
        <v>20</v>
      </c>
      <c r="H20" s="1" t="str">
        <f t="shared" ca="1" si="6"/>
        <v>Kz2b</v>
      </c>
      <c r="I20" s="20">
        <f t="shared" ca="1" si="8"/>
        <v>-5.978246131745113</v>
      </c>
      <c r="J20" s="63">
        <f t="shared" ca="1" si="9"/>
        <v>15460545.162940737</v>
      </c>
      <c r="K20" s="20">
        <f t="shared" ca="1" si="10"/>
        <v>66.687454868692939</v>
      </c>
      <c r="L20" s="62">
        <f t="shared" ca="1" si="11"/>
        <v>3</v>
      </c>
      <c r="M20" s="20">
        <f t="shared" ca="1" si="12"/>
        <v>2</v>
      </c>
      <c r="N20" s="20" t="e">
        <f t="shared" ca="1" si="13"/>
        <v>#N/A</v>
      </c>
    </row>
    <row r="21" spans="1:14" x14ac:dyDescent="0.25">
      <c r="A21" s="8">
        <f t="shared" ca="1" si="0"/>
        <v>-5.3984724468511844</v>
      </c>
      <c r="B21" s="63">
        <f t="shared" ca="1" si="1"/>
        <v>19152693.991220962</v>
      </c>
      <c r="C21" s="8">
        <f t="shared" ca="1" si="2"/>
        <v>70.862749753379234</v>
      </c>
      <c r="D21" s="62">
        <f t="shared" ca="1" si="3"/>
        <v>3</v>
      </c>
      <c r="E21" s="8">
        <f t="shared" ca="1" si="4"/>
        <v>4</v>
      </c>
      <c r="F21" s="20">
        <f t="shared" ca="1" si="5"/>
        <v>-1</v>
      </c>
      <c r="G21" s="1">
        <f t="shared" si="7"/>
        <v>21</v>
      </c>
      <c r="H21" s="1" t="str">
        <f t="shared" ca="1" si="6"/>
        <v>Kk2a</v>
      </c>
      <c r="I21" s="20">
        <f t="shared" ca="1" si="8"/>
        <v>-5.3984724468511844</v>
      </c>
      <c r="J21" s="63">
        <f t="shared" ca="1" si="9"/>
        <v>19152693.991220962</v>
      </c>
      <c r="K21" s="20">
        <f t="shared" ca="1" si="10"/>
        <v>70.862749753379234</v>
      </c>
      <c r="L21" s="62">
        <f t="shared" ca="1" si="11"/>
        <v>3</v>
      </c>
      <c r="M21" s="20">
        <f t="shared" ca="1" si="12"/>
        <v>4</v>
      </c>
      <c r="N21" s="20" t="e">
        <f t="shared" ca="1" si="13"/>
        <v>#N/A</v>
      </c>
    </row>
    <row r="22" spans="1:14" x14ac:dyDescent="0.25">
      <c r="A22" s="8">
        <f t="shared" ca="1" si="0"/>
        <v>-4.392414471693483</v>
      </c>
      <c r="B22" s="63">
        <f t="shared" ca="1" si="1"/>
        <v>19136544.288015798</v>
      </c>
      <c r="C22" s="8">
        <f t="shared" ca="1" si="2"/>
        <v>70.842460645972125</v>
      </c>
      <c r="D22" s="62">
        <f t="shared" ca="1" si="3"/>
        <v>3</v>
      </c>
      <c r="E22" s="8">
        <f t="shared" ca="1" si="4"/>
        <v>4</v>
      </c>
      <c r="F22" s="20">
        <f t="shared" ca="1" si="5"/>
        <v>-1</v>
      </c>
      <c r="G22" s="1">
        <f t="shared" si="7"/>
        <v>22</v>
      </c>
      <c r="H22" s="1" t="str">
        <f t="shared" ca="1" si="6"/>
        <v>Kk2b</v>
      </c>
      <c r="I22" s="20">
        <f t="shared" ca="1" si="8"/>
        <v>-4.392414471693483</v>
      </c>
      <c r="J22" s="63">
        <f t="shared" ca="1" si="9"/>
        <v>19136544.288015798</v>
      </c>
      <c r="K22" s="20">
        <f t="shared" ca="1" si="10"/>
        <v>70.842460645972125</v>
      </c>
      <c r="L22" s="62">
        <f t="shared" ca="1" si="11"/>
        <v>3</v>
      </c>
      <c r="M22" s="20">
        <f t="shared" ca="1" si="12"/>
        <v>4</v>
      </c>
      <c r="N22" s="20" t="e">
        <f t="shared" ca="1" si="13"/>
        <v>#N/A</v>
      </c>
    </row>
    <row r="23" spans="1:14" x14ac:dyDescent="0.25">
      <c r="A23" s="8">
        <f t="shared" ca="1" si="0"/>
        <v>-5.1075948845279999</v>
      </c>
      <c r="B23" s="63">
        <f t="shared" ca="1" si="1"/>
        <v>27438725.143763866</v>
      </c>
      <c r="C23" s="8">
        <f t="shared" ca="1" si="2"/>
        <v>79.767340302105978</v>
      </c>
      <c r="D23" s="62">
        <f t="shared" ca="1" si="3"/>
        <v>3</v>
      </c>
      <c r="E23" s="8">
        <f t="shared" ca="1" si="4"/>
        <v>5</v>
      </c>
      <c r="F23" s="20">
        <f t="shared" ca="1" si="5"/>
        <v>-1</v>
      </c>
      <c r="G23" s="1">
        <f t="shared" si="7"/>
        <v>23</v>
      </c>
      <c r="H23" s="1" t="str">
        <f t="shared" ca="1" si="6"/>
        <v>Kz34a</v>
      </c>
      <c r="I23" s="20">
        <f t="shared" ca="1" si="8"/>
        <v>-5.1075948845279999</v>
      </c>
      <c r="J23" s="63">
        <f t="shared" ca="1" si="9"/>
        <v>27438725.143763866</v>
      </c>
      <c r="K23" s="20">
        <f t="shared" ca="1" si="10"/>
        <v>79.767340302105978</v>
      </c>
      <c r="L23" s="62">
        <f t="shared" ca="1" si="11"/>
        <v>3</v>
      </c>
      <c r="M23" s="20">
        <f t="shared" ca="1" si="12"/>
        <v>5</v>
      </c>
      <c r="N23" s="20" t="e">
        <f t="shared" ca="1" si="13"/>
        <v>#N/A</v>
      </c>
    </row>
    <row r="24" spans="1:14" x14ac:dyDescent="0.25">
      <c r="A24" s="8">
        <f t="shared" ca="1" si="0"/>
        <v>-6.1125410345284621</v>
      </c>
      <c r="B24" s="63">
        <f t="shared" ca="1" si="1"/>
        <v>27469062.829824228</v>
      </c>
      <c r="C24" s="8">
        <f t="shared" ca="1" si="2"/>
        <v>79.800474574208934</v>
      </c>
      <c r="D24" s="62">
        <f t="shared" ca="1" si="3"/>
        <v>3</v>
      </c>
      <c r="E24" s="8">
        <f t="shared" ca="1" si="4"/>
        <v>4</v>
      </c>
      <c r="F24" s="20">
        <f t="shared" ca="1" si="5"/>
        <v>-1</v>
      </c>
      <c r="G24" s="1">
        <f t="shared" si="7"/>
        <v>24</v>
      </c>
      <c r="H24" s="1" t="str">
        <f t="shared" ca="1" si="6"/>
        <v>Kz34b</v>
      </c>
      <c r="I24" s="20">
        <f t="shared" ca="1" si="8"/>
        <v>-6.1125410345284621</v>
      </c>
      <c r="J24" s="63">
        <f t="shared" ca="1" si="9"/>
        <v>27469062.829824228</v>
      </c>
      <c r="K24" s="20">
        <f t="shared" ca="1" si="10"/>
        <v>79.800474574208934</v>
      </c>
      <c r="L24" s="62">
        <f t="shared" ca="1" si="11"/>
        <v>3</v>
      </c>
      <c r="M24" s="20">
        <f t="shared" ca="1" si="12"/>
        <v>4</v>
      </c>
      <c r="N24" s="20" t="e">
        <f t="shared" ca="1" si="13"/>
        <v>#N/A</v>
      </c>
    </row>
    <row r="25" spans="1:14" x14ac:dyDescent="0.25">
      <c r="A25" s="8">
        <f t="shared" ca="1" si="0"/>
        <v>-0.99075899188497996</v>
      </c>
      <c r="B25" s="63">
        <f t="shared" ca="1" si="1"/>
        <v>23877272.292191077</v>
      </c>
      <c r="C25" s="8">
        <f t="shared" ca="1" si="2"/>
        <v>75.477662620765059</v>
      </c>
      <c r="D25" s="62">
        <f t="shared" ca="1" si="3"/>
        <v>3</v>
      </c>
      <c r="E25" s="8">
        <f t="shared" ca="1" si="4"/>
        <v>7</v>
      </c>
      <c r="F25" s="20">
        <f t="shared" ca="1" si="5"/>
        <v>-1</v>
      </c>
      <c r="G25" s="1">
        <f t="shared" si="7"/>
        <v>25</v>
      </c>
      <c r="H25" s="1" t="str">
        <f t="shared" ca="1" si="6"/>
        <v>Kk34a</v>
      </c>
      <c r="I25" s="20">
        <f t="shared" ca="1" si="8"/>
        <v>-0.99075899188497996</v>
      </c>
      <c r="J25" s="63">
        <f t="shared" ca="1" si="9"/>
        <v>23877272.292191077</v>
      </c>
      <c r="K25" s="20">
        <f t="shared" ca="1" si="10"/>
        <v>75.477662620765059</v>
      </c>
      <c r="L25" s="62">
        <f t="shared" ca="1" si="11"/>
        <v>3</v>
      </c>
      <c r="M25" s="20">
        <f t="shared" ca="1" si="12"/>
        <v>7</v>
      </c>
      <c r="N25" s="20" t="e">
        <f t="shared" ca="1" si="13"/>
        <v>#N/A</v>
      </c>
    </row>
    <row r="26" spans="1:14" x14ac:dyDescent="0.25">
      <c r="A26" s="8">
        <f t="shared" ca="1" si="0"/>
        <v>-1.9590215665232427</v>
      </c>
      <c r="B26" s="63">
        <f t="shared" ca="1" si="1"/>
        <v>23704252.070228111</v>
      </c>
      <c r="C26" s="8">
        <f t="shared" ca="1" si="2"/>
        <v>75.269757300281896</v>
      </c>
      <c r="D26" s="62">
        <f t="shared" ca="1" si="3"/>
        <v>3</v>
      </c>
      <c r="E26" s="8">
        <f t="shared" ca="1" si="4"/>
        <v>6</v>
      </c>
      <c r="F26" s="20">
        <f t="shared" ca="1" si="5"/>
        <v>-1</v>
      </c>
      <c r="G26" s="1">
        <f t="shared" si="7"/>
        <v>26</v>
      </c>
      <c r="H26" s="1" t="str">
        <f t="shared" ca="1" si="6"/>
        <v>Kk34b</v>
      </c>
      <c r="I26" s="20">
        <f t="shared" ca="1" si="8"/>
        <v>-1.9590215665232427</v>
      </c>
      <c r="J26" s="63">
        <f t="shared" ca="1" si="9"/>
        <v>23704252.070228111</v>
      </c>
      <c r="K26" s="20">
        <f t="shared" ca="1" si="10"/>
        <v>75.269757300281896</v>
      </c>
      <c r="L26" s="62">
        <f t="shared" ca="1" si="11"/>
        <v>3</v>
      </c>
      <c r="M26" s="20">
        <f t="shared" ca="1" si="12"/>
        <v>6</v>
      </c>
      <c r="N26" s="20" t="e">
        <f t="shared" ca="1" si="13"/>
        <v>#N/A</v>
      </c>
    </row>
    <row r="27" spans="1:14" x14ac:dyDescent="0.25">
      <c r="A27" s="8">
        <f t="shared" ca="1" si="0"/>
        <v>-4.6927654496480695</v>
      </c>
      <c r="B27" s="63">
        <f t="shared" ca="1" si="1"/>
        <v>15795654.505446112</v>
      </c>
      <c r="C27" s="8">
        <f t="shared" ca="1" si="2"/>
        <v>68.332552016434192</v>
      </c>
      <c r="D27" s="62">
        <f t="shared" ca="1" si="3"/>
        <v>3</v>
      </c>
      <c r="E27" s="8">
        <f t="shared" ca="1" si="4"/>
        <v>2</v>
      </c>
      <c r="F27" s="20">
        <f t="shared" ca="1" si="5"/>
        <v>-1</v>
      </c>
      <c r="G27" s="1">
        <f t="shared" si="7"/>
        <v>27</v>
      </c>
      <c r="H27" s="1" t="str">
        <f t="shared" ca="1" si="6"/>
        <v>Kz5hz</v>
      </c>
      <c r="I27" s="20">
        <f t="shared" ca="1" si="8"/>
        <v>-4.6927654496480695</v>
      </c>
      <c r="J27" s="63">
        <f t="shared" ca="1" si="9"/>
        <v>15795654.505446112</v>
      </c>
      <c r="K27" s="20">
        <f t="shared" ca="1" si="10"/>
        <v>68.332552016434192</v>
      </c>
      <c r="L27" s="62">
        <f t="shared" ca="1" si="11"/>
        <v>3</v>
      </c>
      <c r="M27" s="20">
        <f t="shared" ca="1" si="12"/>
        <v>2</v>
      </c>
      <c r="N27" s="20" t="e">
        <f t="shared" ca="1" si="13"/>
        <v>#N/A</v>
      </c>
    </row>
    <row r="28" spans="1:14" x14ac:dyDescent="0.25">
      <c r="A28" s="8">
        <f t="shared" ca="1" si="0"/>
        <v>-4.6927654496480695</v>
      </c>
      <c r="B28" s="63">
        <f t="shared" ca="1" si="1"/>
        <v>15795654.505446112</v>
      </c>
      <c r="C28" s="8">
        <f t="shared" ca="1" si="2"/>
        <v>68.332552016434192</v>
      </c>
      <c r="D28" s="62">
        <f t="shared" ca="1" si="3"/>
        <v>3</v>
      </c>
      <c r="E28" s="8">
        <f t="shared" ca="1" si="4"/>
        <v>2</v>
      </c>
      <c r="F28" s="20">
        <f t="shared" ca="1" si="5"/>
        <v>-1</v>
      </c>
      <c r="G28" s="1">
        <f t="shared" si="7"/>
        <v>28</v>
      </c>
      <c r="H28" s="1" t="str">
        <f t="shared" ca="1" si="6"/>
        <v>Kz5h</v>
      </c>
      <c r="I28" s="20">
        <f t="shared" ca="1" si="8"/>
        <v>-4.6927654496480695</v>
      </c>
      <c r="J28" s="63">
        <f t="shared" ca="1" si="9"/>
        <v>15795654.505446112</v>
      </c>
      <c r="K28" s="20">
        <f t="shared" ca="1" si="10"/>
        <v>68.332552016434192</v>
      </c>
      <c r="L28" s="62">
        <f t="shared" ca="1" si="11"/>
        <v>3</v>
      </c>
      <c r="M28" s="20">
        <f t="shared" ca="1" si="12"/>
        <v>2</v>
      </c>
      <c r="N28" s="20" t="e">
        <f t="shared" ca="1" si="13"/>
        <v>#N/A</v>
      </c>
    </row>
    <row r="29" spans="1:14" x14ac:dyDescent="0.25">
      <c r="A29" s="8">
        <f t="shared" ca="1" si="0"/>
        <v>-4.4015318777653629</v>
      </c>
      <c r="B29" s="63">
        <f t="shared" ca="1" si="1"/>
        <v>19160096.67461253</v>
      </c>
      <c r="C29" s="8">
        <f t="shared" ca="1" si="2"/>
        <v>70.873036707094471</v>
      </c>
      <c r="D29" s="62">
        <f t="shared" ca="1" si="3"/>
        <v>3</v>
      </c>
      <c r="E29" s="8">
        <f t="shared" ca="1" si="4"/>
        <v>4</v>
      </c>
      <c r="F29" s="20">
        <f t="shared" ca="1" si="5"/>
        <v>-1</v>
      </c>
      <c r="G29" s="1">
        <f t="shared" si="7"/>
        <v>29</v>
      </c>
      <c r="H29" s="1" t="str">
        <f t="shared" ca="1" si="6"/>
        <v>Kk5hz</v>
      </c>
      <c r="I29" s="20">
        <f t="shared" ca="1" si="8"/>
        <v>-4.4015318777653629</v>
      </c>
      <c r="J29" s="63">
        <f t="shared" ca="1" si="9"/>
        <v>19160096.67461253</v>
      </c>
      <c r="K29" s="20">
        <f t="shared" ca="1" si="10"/>
        <v>70.873036707094471</v>
      </c>
      <c r="L29" s="62">
        <f t="shared" ca="1" si="11"/>
        <v>3</v>
      </c>
      <c r="M29" s="20">
        <f t="shared" ca="1" si="12"/>
        <v>4</v>
      </c>
      <c r="N29" s="20" t="e">
        <f t="shared" ca="1" si="13"/>
        <v>#N/A</v>
      </c>
    </row>
    <row r="30" spans="1:14" x14ac:dyDescent="0.25">
      <c r="A30" s="8">
        <f t="shared" ca="1" si="0"/>
        <v>-4.4015318777653629</v>
      </c>
      <c r="B30" s="63">
        <f t="shared" ca="1" si="1"/>
        <v>19160096.67461253</v>
      </c>
      <c r="C30" s="8">
        <f t="shared" ca="1" si="2"/>
        <v>70.873036707094471</v>
      </c>
      <c r="D30" s="62">
        <f t="shared" ca="1" si="3"/>
        <v>3</v>
      </c>
      <c r="E30" s="8">
        <f t="shared" ca="1" si="4"/>
        <v>4</v>
      </c>
      <c r="F30" s="20">
        <f t="shared" ca="1" si="5"/>
        <v>-1</v>
      </c>
      <c r="G30" s="1">
        <f t="shared" si="7"/>
        <v>30</v>
      </c>
      <c r="H30" s="1" t="str">
        <f t="shared" ca="1" si="6"/>
        <v>Kk5h</v>
      </c>
      <c r="I30" s="20">
        <f t="shared" ca="1" si="8"/>
        <v>-4.4015318777653629</v>
      </c>
      <c r="J30" s="63">
        <f t="shared" ca="1" si="9"/>
        <v>19160096.67461253</v>
      </c>
      <c r="K30" s="20">
        <f t="shared" ca="1" si="10"/>
        <v>70.873036707094471</v>
      </c>
      <c r="L30" s="62">
        <f t="shared" ca="1" si="11"/>
        <v>3</v>
      </c>
      <c r="M30" s="20">
        <f t="shared" ca="1" si="12"/>
        <v>4</v>
      </c>
      <c r="N30" s="20" t="e">
        <f t="shared" ca="1" si="13"/>
        <v>#N/A</v>
      </c>
    </row>
    <row r="31" spans="1:14" x14ac:dyDescent="0.25">
      <c r="A31" s="8">
        <f t="shared" ca="1" si="0"/>
        <v>-5.7008620869689786</v>
      </c>
      <c r="B31" s="63">
        <f t="shared" ca="1" si="1"/>
        <v>20593658.27647664</v>
      </c>
      <c r="C31" s="8">
        <f t="shared" ca="1" si="2"/>
        <v>72.689065343251784</v>
      </c>
      <c r="D31" s="62">
        <f t="shared" ca="1" si="3"/>
        <v>3</v>
      </c>
      <c r="E31" s="8">
        <f t="shared" ca="1" si="4"/>
        <v>3</v>
      </c>
      <c r="F31" s="20">
        <f t="shared" ca="1" si="5"/>
        <v>-1</v>
      </c>
      <c r="G31" s="1">
        <f t="shared" si="7"/>
        <v>31</v>
      </c>
      <c r="H31" s="1" t="str">
        <f t="shared" ca="1" si="6"/>
        <v>Kz5oz</v>
      </c>
      <c r="I31" s="20">
        <f t="shared" ca="1" si="8"/>
        <v>-5.7008620869689786</v>
      </c>
      <c r="J31" s="63">
        <f t="shared" ca="1" si="9"/>
        <v>20593658.27647664</v>
      </c>
      <c r="K31" s="20">
        <f t="shared" ca="1" si="10"/>
        <v>72.689065343251784</v>
      </c>
      <c r="L31" s="62">
        <f t="shared" ca="1" si="11"/>
        <v>3</v>
      </c>
      <c r="M31" s="20">
        <f t="shared" ca="1" si="12"/>
        <v>3</v>
      </c>
      <c r="N31" s="20" t="e">
        <f t="shared" ca="1" si="13"/>
        <v>#N/A</v>
      </c>
    </row>
    <row r="32" spans="1:14" x14ac:dyDescent="0.25">
      <c r="A32" s="8">
        <f t="shared" ca="1" si="0"/>
        <v>-5.7008620869689786</v>
      </c>
      <c r="B32" s="63">
        <f t="shared" ca="1" si="1"/>
        <v>20593658.27647664</v>
      </c>
      <c r="C32" s="8">
        <f t="shared" ca="1" si="2"/>
        <v>72.689065343251784</v>
      </c>
      <c r="D32" s="62">
        <f t="shared" ca="1" si="3"/>
        <v>3</v>
      </c>
      <c r="E32" s="8">
        <f t="shared" ca="1" si="4"/>
        <v>3</v>
      </c>
      <c r="F32" s="20">
        <f t="shared" ca="1" si="5"/>
        <v>-1</v>
      </c>
      <c r="G32" s="1">
        <f t="shared" si="7"/>
        <v>32</v>
      </c>
      <c r="H32" s="1" t="str">
        <f t="shared" ca="1" si="6"/>
        <v>Kz5o</v>
      </c>
      <c r="I32" s="20">
        <f t="shared" ca="1" si="8"/>
        <v>-5.7008620869689786</v>
      </c>
      <c r="J32" s="63">
        <f t="shared" ca="1" si="9"/>
        <v>20593658.27647664</v>
      </c>
      <c r="K32" s="20">
        <f t="shared" ca="1" si="10"/>
        <v>72.689065343251784</v>
      </c>
      <c r="L32" s="62">
        <f t="shared" ca="1" si="11"/>
        <v>3</v>
      </c>
      <c r="M32" s="20">
        <f t="shared" ca="1" si="12"/>
        <v>3</v>
      </c>
      <c r="N32" s="20" t="e">
        <f t="shared" ca="1" si="13"/>
        <v>#N/A</v>
      </c>
    </row>
    <row r="33" spans="1:14" x14ac:dyDescent="0.25">
      <c r="A33" s="8">
        <f t="shared" ref="A33:A64" ca="1" si="14">IF(ISERROR(I33),-1,I33)</f>
        <v>-3.9674663282913523</v>
      </c>
      <c r="B33" s="63">
        <f t="shared" ref="B33:B64" ca="1" si="15">IF(ISERROR(J33),-1,J33)</f>
        <v>20058207.055676244</v>
      </c>
      <c r="C33" s="8">
        <f t="shared" ref="C33:C64" ca="1" si="16">IF(ISERROR(K33),-1,K33)</f>
        <v>70.935594413119276</v>
      </c>
      <c r="D33" s="62">
        <f t="shared" ref="D33:D64" ca="1" si="17">IF(ISERROR(L33),-1,L33)</f>
        <v>3</v>
      </c>
      <c r="E33" s="8">
        <f t="shared" ref="E33:E64" ca="1" si="18">IF(ISERROR(M33),-1,M33)</f>
        <v>5</v>
      </c>
      <c r="F33" s="20">
        <f t="shared" ref="F33:F64" ca="1" si="19">IF(ISERROR(N33),-1,N33)</f>
        <v>-1</v>
      </c>
      <c r="G33" s="1">
        <f t="shared" si="7"/>
        <v>33</v>
      </c>
      <c r="H33" s="1" t="str">
        <f t="shared" ca="1" si="6"/>
        <v>Kk5oz</v>
      </c>
      <c r="I33" s="20">
        <f t="shared" ca="1" si="8"/>
        <v>-3.9674663282913523</v>
      </c>
      <c r="J33" s="63">
        <f t="shared" ca="1" si="9"/>
        <v>20058207.055676244</v>
      </c>
      <c r="K33" s="20">
        <f t="shared" ca="1" si="10"/>
        <v>70.935594413119276</v>
      </c>
      <c r="L33" s="62">
        <f t="shared" ca="1" si="11"/>
        <v>3</v>
      </c>
      <c r="M33" s="20">
        <f t="shared" ca="1" si="12"/>
        <v>5</v>
      </c>
      <c r="N33" s="20" t="e">
        <f t="shared" ca="1" si="13"/>
        <v>#N/A</v>
      </c>
    </row>
    <row r="34" spans="1:14" x14ac:dyDescent="0.25">
      <c r="A34" s="8">
        <f t="shared" ca="1" si="14"/>
        <v>-3.9674663282913523</v>
      </c>
      <c r="B34" s="63">
        <f t="shared" ca="1" si="15"/>
        <v>20058207.055676244</v>
      </c>
      <c r="C34" s="8">
        <f t="shared" ca="1" si="16"/>
        <v>70.935594413119276</v>
      </c>
      <c r="D34" s="62">
        <f t="shared" ca="1" si="17"/>
        <v>3</v>
      </c>
      <c r="E34" s="8">
        <f t="shared" ca="1" si="18"/>
        <v>5</v>
      </c>
      <c r="F34" s="20">
        <f t="shared" ca="1" si="19"/>
        <v>-1</v>
      </c>
      <c r="G34" s="1">
        <f t="shared" si="7"/>
        <v>34</v>
      </c>
      <c r="H34" s="1" t="str">
        <f t="shared" ca="1" si="6"/>
        <v>Kk5o</v>
      </c>
      <c r="I34" s="20">
        <f t="shared" ca="1" si="8"/>
        <v>-3.9674663282913523</v>
      </c>
      <c r="J34" s="63">
        <f t="shared" ca="1" si="9"/>
        <v>20058207.055676244</v>
      </c>
      <c r="K34" s="20">
        <f t="shared" ca="1" si="10"/>
        <v>70.935594413119276</v>
      </c>
      <c r="L34" s="62">
        <f t="shared" ca="1" si="11"/>
        <v>3</v>
      </c>
      <c r="M34" s="20">
        <f t="shared" ca="1" si="12"/>
        <v>5</v>
      </c>
      <c r="N34" s="20" t="e">
        <f t="shared" ca="1" si="13"/>
        <v>#N/A</v>
      </c>
    </row>
    <row r="35" spans="1:14" x14ac:dyDescent="0.25">
      <c r="A35" s="8">
        <f t="shared" ca="1" si="14"/>
        <v>-32.054461217739295</v>
      </c>
      <c r="B35" s="63">
        <f t="shared" ca="1" si="15"/>
        <v>212253349.87208623</v>
      </c>
      <c r="C35" s="8">
        <f t="shared" ca="1" si="16"/>
        <v>154.2364836404694</v>
      </c>
      <c r="D35" s="62">
        <f t="shared" ca="1" si="17"/>
        <v>3</v>
      </c>
      <c r="E35" s="8">
        <f t="shared" ca="1" si="18"/>
        <v>0</v>
      </c>
      <c r="F35" s="20">
        <f t="shared" ca="1" si="19"/>
        <v>-1</v>
      </c>
      <c r="G35" s="1">
        <f t="shared" si="7"/>
        <v>35</v>
      </c>
      <c r="H35" s="1" t="str">
        <f t="shared" ca="1" si="6"/>
        <v>Z1a</v>
      </c>
      <c r="I35" s="20">
        <f t="shared" ca="1" si="8"/>
        <v>-32.054461217739295</v>
      </c>
      <c r="J35" s="63">
        <f t="shared" ca="1" si="9"/>
        <v>212253349.87208623</v>
      </c>
      <c r="K35" s="20">
        <f t="shared" ca="1" si="10"/>
        <v>154.2364836404694</v>
      </c>
      <c r="L35" s="62">
        <f t="shared" ca="1" si="11"/>
        <v>3</v>
      </c>
      <c r="M35" s="20">
        <f t="shared" ca="1" si="12"/>
        <v>0</v>
      </c>
      <c r="N35" s="20" t="e">
        <f t="shared" ca="1" si="13"/>
        <v>#N/A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-32.054461217739295</v>
      </c>
      <c r="B37" s="63">
        <f t="shared" ca="1" si="15"/>
        <v>212253349.87208623</v>
      </c>
      <c r="C37" s="8">
        <f t="shared" ca="1" si="16"/>
        <v>154.2364836404694</v>
      </c>
      <c r="D37" s="62">
        <f t="shared" ca="1" si="17"/>
        <v>3</v>
      </c>
      <c r="E37" s="8">
        <f t="shared" ca="1" si="18"/>
        <v>0</v>
      </c>
      <c r="F37" s="20">
        <f t="shared" ca="1" si="19"/>
        <v>-1</v>
      </c>
      <c r="G37" s="1">
        <f t="shared" si="7"/>
        <v>37</v>
      </c>
      <c r="H37" s="1" t="str">
        <f t="shared" ca="1" si="6"/>
        <v>Z2a</v>
      </c>
      <c r="I37" s="20">
        <f t="shared" ca="1" si="8"/>
        <v>-32.054461217739295</v>
      </c>
      <c r="J37" s="63">
        <f t="shared" ca="1" si="9"/>
        <v>212253349.87208623</v>
      </c>
      <c r="K37" s="20">
        <f t="shared" ca="1" si="10"/>
        <v>154.2364836404694</v>
      </c>
      <c r="L37" s="62">
        <f t="shared" ca="1" si="11"/>
        <v>3</v>
      </c>
      <c r="M37" s="20">
        <f t="shared" ca="1" si="12"/>
        <v>0</v>
      </c>
      <c r="N37" s="20" t="e">
        <f t="shared" ca="1" si="13"/>
        <v>#N/A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-35.257209754946857</v>
      </c>
      <c r="B39" s="63">
        <f t="shared" ca="1" si="15"/>
        <v>240489834.9813436</v>
      </c>
      <c r="C39" s="8">
        <f t="shared" ca="1" si="16"/>
        <v>157.56430539150011</v>
      </c>
      <c r="D39" s="62">
        <f t="shared" ca="1" si="17"/>
        <v>3</v>
      </c>
      <c r="E39" s="8">
        <f t="shared" ca="1" si="18"/>
        <v>0</v>
      </c>
      <c r="F39" s="20">
        <f t="shared" ca="1" si="19"/>
        <v>-1</v>
      </c>
      <c r="G39" s="1">
        <f t="shared" si="7"/>
        <v>39</v>
      </c>
      <c r="H39" s="1" t="str">
        <f t="shared" ca="1" si="6"/>
        <v>tZ1a</v>
      </c>
      <c r="I39" s="20">
        <f t="shared" ca="1" si="8"/>
        <v>-35.257209754946857</v>
      </c>
      <c r="J39" s="63">
        <f t="shared" ca="1" si="9"/>
        <v>240489834.9813436</v>
      </c>
      <c r="K39" s="20">
        <f t="shared" ca="1" si="10"/>
        <v>157.56430539150011</v>
      </c>
      <c r="L39" s="62">
        <f t="shared" ca="1" si="11"/>
        <v>3</v>
      </c>
      <c r="M39" s="20">
        <f t="shared" ca="1" si="12"/>
        <v>0</v>
      </c>
      <c r="N39" s="20" t="e">
        <f t="shared" ca="1" si="13"/>
        <v>#N/A</v>
      </c>
    </row>
    <row r="40" spans="1:14" x14ac:dyDescent="0.25">
      <c r="A40" s="8">
        <f t="shared" ca="1" si="14"/>
        <v>-14.902064923418482</v>
      </c>
      <c r="B40" s="63">
        <f t="shared" ca="1" si="15"/>
        <v>53252963.080389366</v>
      </c>
      <c r="C40" s="8">
        <f t="shared" ca="1" si="16"/>
        <v>99.924435862708464</v>
      </c>
      <c r="D40" s="62">
        <f t="shared" ca="1" si="17"/>
        <v>3</v>
      </c>
      <c r="E40" s="8">
        <f t="shared" ca="1" si="18"/>
        <v>0</v>
      </c>
      <c r="F40" s="20">
        <f t="shared" ca="1" si="19"/>
        <v>-1</v>
      </c>
      <c r="G40" s="1">
        <f t="shared" si="7"/>
        <v>40</v>
      </c>
      <c r="H40" s="1" t="str">
        <f t="shared" ca="1" si="6"/>
        <v>tZ1b</v>
      </c>
      <c r="I40" s="20">
        <f t="shared" ca="1" si="8"/>
        <v>-14.902064923418482</v>
      </c>
      <c r="J40" s="63">
        <f t="shared" ca="1" si="9"/>
        <v>53252963.080389366</v>
      </c>
      <c r="K40" s="20">
        <f t="shared" ca="1" si="10"/>
        <v>99.924435862708464</v>
      </c>
      <c r="L40" s="62">
        <f t="shared" ca="1" si="11"/>
        <v>3</v>
      </c>
      <c r="M40" s="20">
        <f t="shared" ca="1" si="12"/>
        <v>0</v>
      </c>
      <c r="N40" s="20" t="e">
        <f t="shared" ca="1" si="13"/>
        <v>#N/A</v>
      </c>
    </row>
    <row r="41" spans="1:14" x14ac:dyDescent="0.25">
      <c r="A41" s="8">
        <f t="shared" ca="1" si="14"/>
        <v>-35.515675860805416</v>
      </c>
      <c r="B41" s="63">
        <f t="shared" ca="1" si="15"/>
        <v>245100649.05482709</v>
      </c>
      <c r="C41" s="8">
        <f t="shared" ca="1" si="16"/>
        <v>158.46851260216314</v>
      </c>
      <c r="D41" s="62">
        <f t="shared" ca="1" si="17"/>
        <v>3</v>
      </c>
      <c r="E41" s="8">
        <f t="shared" ca="1" si="18"/>
        <v>0</v>
      </c>
      <c r="F41" s="20">
        <f t="shared" ca="1" si="19"/>
        <v>-1</v>
      </c>
      <c r="G41" s="1">
        <f t="shared" si="7"/>
        <v>41</v>
      </c>
      <c r="H41" s="1" t="str">
        <f t="shared" ca="1" si="6"/>
        <v>tZ2a</v>
      </c>
      <c r="I41" s="20">
        <f t="shared" ca="1" si="8"/>
        <v>-35.515675860805416</v>
      </c>
      <c r="J41" s="63">
        <f t="shared" ca="1" si="9"/>
        <v>245100649.05482709</v>
      </c>
      <c r="K41" s="20">
        <f t="shared" ca="1" si="10"/>
        <v>158.46851260216314</v>
      </c>
      <c r="L41" s="62">
        <f t="shared" ca="1" si="11"/>
        <v>3</v>
      </c>
      <c r="M41" s="20">
        <f t="shared" ca="1" si="12"/>
        <v>0</v>
      </c>
      <c r="N41" s="20" t="e">
        <f t="shared" ca="1" si="13"/>
        <v>#N/A</v>
      </c>
    </row>
    <row r="42" spans="1:14" x14ac:dyDescent="0.25">
      <c r="A42" s="8">
        <f t="shared" ca="1" si="14"/>
        <v>-14.838772819954455</v>
      </c>
      <c r="B42" s="63">
        <f t="shared" ca="1" si="15"/>
        <v>52887615.125604145</v>
      </c>
      <c r="C42" s="8">
        <f t="shared" ca="1" si="16"/>
        <v>99.709716302945424</v>
      </c>
      <c r="D42" s="62">
        <f t="shared" ca="1" si="17"/>
        <v>3</v>
      </c>
      <c r="E42" s="8">
        <f t="shared" ca="1" si="18"/>
        <v>0</v>
      </c>
      <c r="F42" s="20">
        <f t="shared" ca="1" si="19"/>
        <v>-1</v>
      </c>
      <c r="G42" s="1">
        <f t="shared" si="7"/>
        <v>42</v>
      </c>
      <c r="H42" s="1" t="str">
        <f t="shared" ca="1" si="6"/>
        <v>tZ2b</v>
      </c>
      <c r="I42" s="20">
        <f t="shared" ca="1" si="8"/>
        <v>-14.838772819954455</v>
      </c>
      <c r="J42" s="63">
        <f t="shared" ca="1" si="9"/>
        <v>52887615.125604145</v>
      </c>
      <c r="K42" s="20">
        <f t="shared" ca="1" si="10"/>
        <v>99.709716302945424</v>
      </c>
      <c r="L42" s="62">
        <f t="shared" ca="1" si="11"/>
        <v>3</v>
      </c>
      <c r="M42" s="20">
        <f t="shared" ca="1" si="12"/>
        <v>0</v>
      </c>
      <c r="N42" s="20" t="e">
        <f t="shared" ca="1" si="13"/>
        <v>#N/A</v>
      </c>
    </row>
    <row r="43" spans="1:14" x14ac:dyDescent="0.25">
      <c r="A43" s="8">
        <f t="shared" ca="1" si="14"/>
        <v>-35.197505653699366</v>
      </c>
      <c r="B43" s="63">
        <f t="shared" ca="1" si="15"/>
        <v>257953798.37114269</v>
      </c>
      <c r="C43" s="8">
        <f t="shared" ca="1" si="16"/>
        <v>160.98735886988936</v>
      </c>
      <c r="D43" s="62">
        <f t="shared" ca="1" si="17"/>
        <v>3</v>
      </c>
      <c r="E43" s="8">
        <f t="shared" ca="1" si="18"/>
        <v>0</v>
      </c>
      <c r="F43" s="20">
        <f t="shared" ca="1" si="19"/>
        <v>-1</v>
      </c>
      <c r="G43" s="1">
        <f t="shared" si="7"/>
        <v>43</v>
      </c>
      <c r="H43" s="1" t="str">
        <f t="shared" ca="1" si="6"/>
        <v>cZ1a</v>
      </c>
      <c r="I43" s="20">
        <f t="shared" ca="1" si="8"/>
        <v>-35.197505653699366</v>
      </c>
      <c r="J43" s="63">
        <f t="shared" ca="1" si="9"/>
        <v>257953798.37114269</v>
      </c>
      <c r="K43" s="20">
        <f t="shared" ca="1" si="10"/>
        <v>160.98735886988936</v>
      </c>
      <c r="L43" s="62">
        <f t="shared" ca="1" si="11"/>
        <v>3</v>
      </c>
      <c r="M43" s="20">
        <f t="shared" ca="1" si="12"/>
        <v>0</v>
      </c>
      <c r="N43" s="20" t="e">
        <f t="shared" ca="1" si="13"/>
        <v>#N/A</v>
      </c>
    </row>
    <row r="44" spans="1:14" x14ac:dyDescent="0.25">
      <c r="A44" s="8">
        <f t="shared" ca="1" si="14"/>
        <v>-17.228505155470856</v>
      </c>
      <c r="B44" s="63">
        <f t="shared" ca="1" si="15"/>
        <v>74297166.759833306</v>
      </c>
      <c r="C44" s="8">
        <f t="shared" ca="1" si="16"/>
        <v>110.81956465909008</v>
      </c>
      <c r="D44" s="62">
        <f t="shared" ca="1" si="17"/>
        <v>3</v>
      </c>
      <c r="E44" s="8">
        <f t="shared" ca="1" si="18"/>
        <v>0</v>
      </c>
      <c r="F44" s="20">
        <f t="shared" ca="1" si="19"/>
        <v>-1</v>
      </c>
      <c r="G44" s="1">
        <f t="shared" si="7"/>
        <v>44</v>
      </c>
      <c r="H44" s="1" t="str">
        <f t="shared" ca="1" si="6"/>
        <v>cZ1b</v>
      </c>
      <c r="I44" s="20">
        <f t="shared" ca="1" si="8"/>
        <v>-17.228505155470856</v>
      </c>
      <c r="J44" s="63">
        <f t="shared" ca="1" si="9"/>
        <v>74297166.759833306</v>
      </c>
      <c r="K44" s="20">
        <f t="shared" ca="1" si="10"/>
        <v>110.81956465909008</v>
      </c>
      <c r="L44" s="62">
        <f t="shared" ca="1" si="11"/>
        <v>3</v>
      </c>
      <c r="M44" s="20">
        <f t="shared" ca="1" si="12"/>
        <v>0</v>
      </c>
      <c r="N44" s="20" t="e">
        <f t="shared" ca="1" si="13"/>
        <v>#N/A</v>
      </c>
    </row>
    <row r="45" spans="1:14" x14ac:dyDescent="0.25">
      <c r="A45" s="8">
        <f t="shared" ca="1" si="14"/>
        <v>-34.054728843759598</v>
      </c>
      <c r="B45" s="63">
        <f t="shared" ca="1" si="15"/>
        <v>238392105.76560512</v>
      </c>
      <c r="C45" s="8">
        <f t="shared" ca="1" si="16"/>
        <v>157.25293662303716</v>
      </c>
      <c r="D45" s="62">
        <f t="shared" ca="1" si="17"/>
        <v>3</v>
      </c>
      <c r="E45" s="8">
        <f t="shared" ca="1" si="18"/>
        <v>0</v>
      </c>
      <c r="F45" s="20">
        <f t="shared" ca="1" si="19"/>
        <v>-1</v>
      </c>
      <c r="G45" s="1">
        <f t="shared" si="7"/>
        <v>45</v>
      </c>
      <c r="H45" s="1" t="str">
        <f t="shared" ca="1" si="6"/>
        <v>cZ2a</v>
      </c>
      <c r="I45" s="20">
        <f t="shared" ca="1" si="8"/>
        <v>-34.054728843759598</v>
      </c>
      <c r="J45" s="63">
        <f t="shared" ca="1" si="9"/>
        <v>238392105.76560512</v>
      </c>
      <c r="K45" s="20">
        <f t="shared" ca="1" si="10"/>
        <v>157.25293662303716</v>
      </c>
      <c r="L45" s="62">
        <f t="shared" ca="1" si="11"/>
        <v>3</v>
      </c>
      <c r="M45" s="20">
        <f t="shared" ca="1" si="12"/>
        <v>0</v>
      </c>
      <c r="N45" s="20" t="e">
        <f t="shared" ca="1" si="13"/>
        <v>#N/A</v>
      </c>
    </row>
    <row r="46" spans="1:14" x14ac:dyDescent="0.25">
      <c r="A46" s="8">
        <f t="shared" ca="1" si="14"/>
        <v>-17.254190601630292</v>
      </c>
      <c r="B46" s="63">
        <f t="shared" ca="1" si="15"/>
        <v>74555615.699579805</v>
      </c>
      <c r="C46" s="8">
        <f t="shared" ca="1" si="16"/>
        <v>110.96060319962488</v>
      </c>
      <c r="D46" s="62">
        <f t="shared" ca="1" si="17"/>
        <v>3</v>
      </c>
      <c r="E46" s="8">
        <f t="shared" ca="1" si="18"/>
        <v>0</v>
      </c>
      <c r="F46" s="20">
        <f t="shared" ca="1" si="19"/>
        <v>-1</v>
      </c>
      <c r="G46" s="1">
        <f t="shared" si="7"/>
        <v>46</v>
      </c>
      <c r="H46" s="1" t="str">
        <f t="shared" ca="1" si="6"/>
        <v>cZ2b</v>
      </c>
      <c r="I46" s="20">
        <f t="shared" ca="1" si="8"/>
        <v>-17.254190601630292</v>
      </c>
      <c r="J46" s="63">
        <f t="shared" ca="1" si="9"/>
        <v>74555615.699579805</v>
      </c>
      <c r="K46" s="20">
        <f t="shared" ca="1" si="10"/>
        <v>110.96060319962488</v>
      </c>
      <c r="L46" s="62">
        <f t="shared" ca="1" si="11"/>
        <v>3</v>
      </c>
      <c r="M46" s="20">
        <f t="shared" ca="1" si="12"/>
        <v>0</v>
      </c>
      <c r="N46" s="20" t="e">
        <f t="shared" ca="1" si="13"/>
        <v>#N/A</v>
      </c>
    </row>
    <row r="47" spans="1:14" x14ac:dyDescent="0.25">
      <c r="A47" s="8">
        <f t="shared" ca="1" si="14"/>
        <v>-34.760282097132226</v>
      </c>
      <c r="B47" s="63">
        <f t="shared" ca="1" si="15"/>
        <v>251283445.09507921</v>
      </c>
      <c r="C47" s="8">
        <f t="shared" ca="1" si="16"/>
        <v>159.79679530623056</v>
      </c>
      <c r="D47" s="62">
        <f t="shared" ca="1" si="17"/>
        <v>3</v>
      </c>
      <c r="E47" s="8">
        <f t="shared" ca="1" si="18"/>
        <v>0</v>
      </c>
      <c r="F47" s="20">
        <f t="shared" ca="1" si="19"/>
        <v>-1</v>
      </c>
      <c r="G47" s="1">
        <f t="shared" si="7"/>
        <v>47</v>
      </c>
      <c r="H47" s="1" t="str">
        <f t="shared" ca="1" si="6"/>
        <v>EZ1a</v>
      </c>
      <c r="I47" s="20">
        <f t="shared" ca="1" si="8"/>
        <v>-34.760282097132226</v>
      </c>
      <c r="J47" s="63">
        <f t="shared" ca="1" si="9"/>
        <v>251283445.09507921</v>
      </c>
      <c r="K47" s="20">
        <f t="shared" ca="1" si="10"/>
        <v>159.79679530623056</v>
      </c>
      <c r="L47" s="62">
        <f t="shared" ca="1" si="11"/>
        <v>3</v>
      </c>
      <c r="M47" s="20">
        <f t="shared" ca="1" si="12"/>
        <v>0</v>
      </c>
      <c r="N47" s="20" t="e">
        <f t="shared" ca="1" si="13"/>
        <v>#N/A</v>
      </c>
    </row>
    <row r="48" spans="1:14" x14ac:dyDescent="0.25">
      <c r="A48" s="8">
        <f t="shared" ca="1" si="14"/>
        <v>-17.103076819517749</v>
      </c>
      <c r="B48" s="63">
        <f t="shared" ca="1" si="15"/>
        <v>73473522.556365862</v>
      </c>
      <c r="C48" s="8">
        <f t="shared" ca="1" si="16"/>
        <v>110.46049868351723</v>
      </c>
      <c r="D48" s="62">
        <f t="shared" ca="1" si="17"/>
        <v>3</v>
      </c>
      <c r="E48" s="8">
        <f t="shared" ca="1" si="18"/>
        <v>0</v>
      </c>
      <c r="F48" s="20">
        <f t="shared" ca="1" si="19"/>
        <v>-1</v>
      </c>
      <c r="G48" s="1">
        <f t="shared" si="7"/>
        <v>48</v>
      </c>
      <c r="H48" s="1" t="str">
        <f t="shared" ca="1" si="6"/>
        <v>EZ1b</v>
      </c>
      <c r="I48" s="20">
        <f t="shared" ca="1" si="8"/>
        <v>-17.103076819517749</v>
      </c>
      <c r="J48" s="63">
        <f t="shared" ca="1" si="9"/>
        <v>73473522.556365862</v>
      </c>
      <c r="K48" s="20">
        <f t="shared" ca="1" si="10"/>
        <v>110.46049868351723</v>
      </c>
      <c r="L48" s="62">
        <f t="shared" ca="1" si="11"/>
        <v>3</v>
      </c>
      <c r="M48" s="20">
        <f t="shared" ca="1" si="12"/>
        <v>0</v>
      </c>
      <c r="N48" s="20" t="e">
        <f t="shared" ca="1" si="13"/>
        <v>#N/A</v>
      </c>
    </row>
    <row r="49" spans="1:14" x14ac:dyDescent="0.25">
      <c r="A49" s="8">
        <f t="shared" ca="1" si="14"/>
        <v>-34.486493465870367</v>
      </c>
      <c r="B49" s="63">
        <f t="shared" ca="1" si="15"/>
        <v>246787944.4329114</v>
      </c>
      <c r="C49" s="8">
        <f t="shared" ca="1" si="16"/>
        <v>158.96441762341297</v>
      </c>
      <c r="D49" s="62">
        <f t="shared" ca="1" si="17"/>
        <v>3</v>
      </c>
      <c r="E49" s="8">
        <f t="shared" ca="1" si="18"/>
        <v>0</v>
      </c>
      <c r="F49" s="20">
        <f t="shared" ca="1" si="19"/>
        <v>-1</v>
      </c>
      <c r="G49" s="1">
        <f t="shared" si="7"/>
        <v>49</v>
      </c>
      <c r="H49" s="1" t="str">
        <f t="shared" ca="1" si="6"/>
        <v>EZ2a</v>
      </c>
      <c r="I49" s="20">
        <f t="shared" ca="1" si="8"/>
        <v>-34.486493465870367</v>
      </c>
      <c r="J49" s="63">
        <f t="shared" ca="1" si="9"/>
        <v>246787944.4329114</v>
      </c>
      <c r="K49" s="20">
        <f t="shared" ca="1" si="10"/>
        <v>158.96441762341297</v>
      </c>
      <c r="L49" s="62">
        <f t="shared" ca="1" si="11"/>
        <v>3</v>
      </c>
      <c r="M49" s="20">
        <f t="shared" ca="1" si="12"/>
        <v>0</v>
      </c>
      <c r="N49" s="20" t="e">
        <f t="shared" ca="1" si="13"/>
        <v>#N/A</v>
      </c>
    </row>
    <row r="50" spans="1:14" x14ac:dyDescent="0.25">
      <c r="A50" s="8">
        <f t="shared" ca="1" si="14"/>
        <v>-17.121384469942988</v>
      </c>
      <c r="B50" s="63">
        <f t="shared" ca="1" si="15"/>
        <v>73348203.969207048</v>
      </c>
      <c r="C50" s="8">
        <f t="shared" ca="1" si="16"/>
        <v>110.35146545660072</v>
      </c>
      <c r="D50" s="62">
        <f t="shared" ca="1" si="17"/>
        <v>3</v>
      </c>
      <c r="E50" s="8">
        <f t="shared" ca="1" si="18"/>
        <v>0</v>
      </c>
      <c r="F50" s="20">
        <f t="shared" ca="1" si="19"/>
        <v>-1</v>
      </c>
      <c r="G50" s="1">
        <f t="shared" si="7"/>
        <v>50</v>
      </c>
      <c r="H50" s="1" t="str">
        <f t="shared" ca="1" si="6"/>
        <v>EZ2b</v>
      </c>
      <c r="I50" s="20">
        <f t="shared" ca="1" si="8"/>
        <v>-17.121384469942988</v>
      </c>
      <c r="J50" s="63">
        <f t="shared" ca="1" si="9"/>
        <v>73348203.969207048</v>
      </c>
      <c r="K50" s="20">
        <f t="shared" ca="1" si="10"/>
        <v>110.35146545660072</v>
      </c>
      <c r="L50" s="62">
        <f t="shared" ca="1" si="11"/>
        <v>3</v>
      </c>
      <c r="M50" s="20">
        <f t="shared" ca="1" si="12"/>
        <v>0</v>
      </c>
      <c r="N50" s="20" t="e">
        <f t="shared" ca="1" si="13"/>
        <v>#N/A</v>
      </c>
    </row>
    <row r="51" spans="1:14" x14ac:dyDescent="0.25">
      <c r="A51" s="8">
        <f t="shared" ca="1" si="14"/>
        <v>-34.3368833266669</v>
      </c>
      <c r="B51" s="63">
        <f t="shared" ca="1" si="15"/>
        <v>242197643.06708759</v>
      </c>
      <c r="C51" s="8">
        <f t="shared" ca="1" si="16"/>
        <v>157.94595452173189</v>
      </c>
      <c r="D51" s="62">
        <f t="shared" ca="1" si="17"/>
        <v>3</v>
      </c>
      <c r="E51" s="8">
        <f t="shared" ca="1" si="18"/>
        <v>0</v>
      </c>
      <c r="F51" s="20">
        <f t="shared" ca="1" si="19"/>
        <v>-1</v>
      </c>
      <c r="G51" s="1">
        <f t="shared" si="7"/>
        <v>51</v>
      </c>
      <c r="H51" s="1" t="str">
        <f t="shared" ca="1" si="6"/>
        <v>EEZ1a</v>
      </c>
      <c r="I51" s="20">
        <f t="shared" ca="1" si="8"/>
        <v>-34.3368833266669</v>
      </c>
      <c r="J51" s="63">
        <f t="shared" ca="1" si="9"/>
        <v>242197643.06708759</v>
      </c>
      <c r="K51" s="20">
        <f t="shared" ca="1" si="10"/>
        <v>157.94595452173189</v>
      </c>
      <c r="L51" s="62">
        <f t="shared" ca="1" si="11"/>
        <v>3</v>
      </c>
      <c r="M51" s="20">
        <f t="shared" ca="1" si="12"/>
        <v>0</v>
      </c>
      <c r="N51" s="20" t="e">
        <f t="shared" ca="1" si="13"/>
        <v>#N/A</v>
      </c>
    </row>
    <row r="52" spans="1:14" x14ac:dyDescent="0.25">
      <c r="A52" s="8">
        <f t="shared" ca="1" si="14"/>
        <v>-17.212183436203233</v>
      </c>
      <c r="B52" s="63">
        <f t="shared" ca="1" si="15"/>
        <v>74245988.228980303</v>
      </c>
      <c r="C52" s="8">
        <f t="shared" ca="1" si="16"/>
        <v>110.81305027768886</v>
      </c>
      <c r="D52" s="62">
        <f t="shared" ca="1" si="17"/>
        <v>3</v>
      </c>
      <c r="E52" s="8">
        <f t="shared" ca="1" si="18"/>
        <v>0</v>
      </c>
      <c r="F52" s="20">
        <f t="shared" ca="1" si="19"/>
        <v>-1</v>
      </c>
      <c r="G52" s="1">
        <f t="shared" si="7"/>
        <v>52</v>
      </c>
      <c r="H52" s="1" t="str">
        <f t="shared" ca="1" si="6"/>
        <v>EEZ1b</v>
      </c>
      <c r="I52" s="20">
        <f t="shared" ca="1" si="8"/>
        <v>-17.212183436203233</v>
      </c>
      <c r="J52" s="63">
        <f t="shared" ca="1" si="9"/>
        <v>74245988.228980303</v>
      </c>
      <c r="K52" s="20">
        <f t="shared" ca="1" si="10"/>
        <v>110.81305027768886</v>
      </c>
      <c r="L52" s="62">
        <f t="shared" ca="1" si="11"/>
        <v>3</v>
      </c>
      <c r="M52" s="20">
        <f t="shared" ca="1" si="12"/>
        <v>0</v>
      </c>
      <c r="N52" s="20" t="e">
        <f t="shared" ca="1" si="13"/>
        <v>#N/A</v>
      </c>
    </row>
    <row r="53" spans="1:14" x14ac:dyDescent="0.25">
      <c r="A53" s="8">
        <f t="shared" ca="1" si="14"/>
        <v>-34.084006011397157</v>
      </c>
      <c r="B53" s="63">
        <f t="shared" ca="1" si="15"/>
        <v>238368078.80569923</v>
      </c>
      <c r="C53" s="8">
        <f t="shared" ca="1" si="16"/>
        <v>157.22888529115392</v>
      </c>
      <c r="D53" s="62">
        <f t="shared" ca="1" si="17"/>
        <v>3</v>
      </c>
      <c r="E53" s="8">
        <f t="shared" ca="1" si="18"/>
        <v>0</v>
      </c>
      <c r="F53" s="20">
        <f t="shared" ca="1" si="19"/>
        <v>-1</v>
      </c>
      <c r="G53" s="1">
        <f t="shared" si="7"/>
        <v>53</v>
      </c>
      <c r="H53" s="1" t="str">
        <f t="shared" ca="1" si="6"/>
        <v>EEZ2a</v>
      </c>
      <c r="I53" s="20">
        <f t="shared" ca="1" si="8"/>
        <v>-34.084006011397157</v>
      </c>
      <c r="J53" s="63">
        <f t="shared" ca="1" si="9"/>
        <v>238368078.80569923</v>
      </c>
      <c r="K53" s="20">
        <f t="shared" ca="1" si="10"/>
        <v>157.22888529115392</v>
      </c>
      <c r="L53" s="62">
        <f t="shared" ca="1" si="11"/>
        <v>3</v>
      </c>
      <c r="M53" s="20">
        <f t="shared" ca="1" si="12"/>
        <v>0</v>
      </c>
      <c r="N53" s="20" t="e">
        <f t="shared" ca="1" si="13"/>
        <v>#N/A</v>
      </c>
    </row>
    <row r="54" spans="1:14" x14ac:dyDescent="0.25">
      <c r="A54" s="8">
        <f t="shared" ca="1" si="14"/>
        <v>-17.280182466602152</v>
      </c>
      <c r="B54" s="63">
        <f t="shared" ca="1" si="15"/>
        <v>74804906.593449607</v>
      </c>
      <c r="C54" s="8">
        <f t="shared" ca="1" si="16"/>
        <v>111.07759362002307</v>
      </c>
      <c r="D54" s="62">
        <f t="shared" ca="1" si="17"/>
        <v>3</v>
      </c>
      <c r="E54" s="8">
        <f t="shared" ca="1" si="18"/>
        <v>0</v>
      </c>
      <c r="F54" s="20">
        <f t="shared" ca="1" si="19"/>
        <v>-1</v>
      </c>
      <c r="G54" s="1">
        <f t="shared" si="7"/>
        <v>54</v>
      </c>
      <c r="H54" s="1" t="str">
        <f t="shared" ca="1" si="6"/>
        <v>EEZ2b</v>
      </c>
      <c r="I54" s="20">
        <f t="shared" ca="1" si="8"/>
        <v>-17.280182466602152</v>
      </c>
      <c r="J54" s="63">
        <f t="shared" ca="1" si="9"/>
        <v>74804906.593449607</v>
      </c>
      <c r="K54" s="20">
        <f t="shared" ca="1" si="10"/>
        <v>111.07759362002307</v>
      </c>
      <c r="L54" s="62">
        <f t="shared" ca="1" si="11"/>
        <v>3</v>
      </c>
      <c r="M54" s="20">
        <f t="shared" ca="1" si="12"/>
        <v>0</v>
      </c>
      <c r="N54" s="20" t="e">
        <f t="shared" ca="1" si="13"/>
        <v>#N/A</v>
      </c>
    </row>
    <row r="55" spans="1:14" x14ac:dyDescent="0.25">
      <c r="A55" s="8">
        <f t="shared" ca="1" si="14"/>
        <v>-5.9784105460608608</v>
      </c>
      <c r="B55" s="63">
        <f t="shared" ca="1" si="15"/>
        <v>15470811.610680548</v>
      </c>
      <c r="C55" s="8">
        <f t="shared" ca="1" si="16"/>
        <v>66.70101758071948</v>
      </c>
      <c r="D55" s="62">
        <f t="shared" ca="1" si="17"/>
        <v>3</v>
      </c>
      <c r="E55" s="8">
        <f t="shared" ca="1" si="18"/>
        <v>1</v>
      </c>
      <c r="F55" s="20">
        <f t="shared" ca="1" si="19"/>
        <v>-1</v>
      </c>
      <c r="G55" s="1">
        <f t="shared" si="7"/>
        <v>55</v>
      </c>
      <c r="H55" s="1" t="str">
        <f t="shared" ca="1" si="6"/>
        <v>KZ2</v>
      </c>
      <c r="I55" s="20">
        <f t="shared" ca="1" si="8"/>
        <v>-5.9784105460608608</v>
      </c>
      <c r="J55" s="63">
        <f t="shared" ca="1" si="9"/>
        <v>15470811.610680548</v>
      </c>
      <c r="K55" s="20">
        <f t="shared" ca="1" si="10"/>
        <v>66.70101758071948</v>
      </c>
      <c r="L55" s="62">
        <f t="shared" ca="1" si="11"/>
        <v>3</v>
      </c>
      <c r="M55" s="20">
        <f t="shared" ca="1" si="12"/>
        <v>1</v>
      </c>
      <c r="N55" s="20" t="e">
        <f t="shared" ca="1" si="13"/>
        <v>#N/A</v>
      </c>
    </row>
    <row r="56" spans="1:14" x14ac:dyDescent="0.25">
      <c r="A56" s="8">
        <f t="shared" ca="1" si="14"/>
        <v>-5.9784105460608608</v>
      </c>
      <c r="B56" s="63">
        <f t="shared" ca="1" si="15"/>
        <v>15470811.610680548</v>
      </c>
      <c r="C56" s="8">
        <f t="shared" ca="1" si="16"/>
        <v>66.70101758071948</v>
      </c>
      <c r="D56" s="62">
        <f t="shared" ca="1" si="17"/>
        <v>3</v>
      </c>
      <c r="E56" s="8">
        <f t="shared" ca="1" si="18"/>
        <v>1</v>
      </c>
      <c r="F56" s="20">
        <f t="shared" ca="1" si="19"/>
        <v>-1</v>
      </c>
      <c r="G56" s="1">
        <f t="shared" si="7"/>
        <v>56</v>
      </c>
      <c r="H56" s="1" t="str">
        <f t="shared" ca="1" si="6"/>
        <v>KZ1</v>
      </c>
      <c r="I56" s="20">
        <f t="shared" ca="1" si="8"/>
        <v>-5.9784105460608608</v>
      </c>
      <c r="J56" s="63">
        <f t="shared" ca="1" si="9"/>
        <v>15470811.610680548</v>
      </c>
      <c r="K56" s="20">
        <f t="shared" ca="1" si="10"/>
        <v>66.70101758071948</v>
      </c>
      <c r="L56" s="62">
        <f t="shared" ca="1" si="11"/>
        <v>3</v>
      </c>
      <c r="M56" s="20">
        <f t="shared" ca="1" si="12"/>
        <v>1</v>
      </c>
      <c r="N56" s="20" t="e">
        <f t="shared" ca="1" si="13"/>
        <v>#N/A</v>
      </c>
    </row>
    <row r="57" spans="1:14" x14ac:dyDescent="0.25">
      <c r="A57" s="8">
        <f t="shared" ca="1" si="14"/>
        <v>-43.655063102337834</v>
      </c>
      <c r="B57" s="63">
        <f t="shared" ca="1" si="15"/>
        <v>391036418.28925252</v>
      </c>
      <c r="C57" s="8">
        <f t="shared" ca="1" si="16"/>
        <v>180.13900861121579</v>
      </c>
      <c r="D57" s="62">
        <f t="shared" ca="1" si="17"/>
        <v>3</v>
      </c>
      <c r="E57" s="8">
        <f t="shared" ca="1" si="18"/>
        <v>0</v>
      </c>
      <c r="F57" s="20">
        <f t="shared" ca="1" si="19"/>
        <v>-1</v>
      </c>
      <c r="G57" s="1">
        <f t="shared" si="7"/>
        <v>57</v>
      </c>
      <c r="H57" s="1" t="str">
        <f t="shared" ca="1" si="6"/>
        <v>SZ</v>
      </c>
      <c r="I57" s="20">
        <f t="shared" ca="1" si="8"/>
        <v>-43.655063102337834</v>
      </c>
      <c r="J57" s="63">
        <f t="shared" ca="1" si="9"/>
        <v>391036418.28925252</v>
      </c>
      <c r="K57" s="20">
        <f t="shared" ca="1" si="10"/>
        <v>180.13900861121579</v>
      </c>
      <c r="L57" s="62">
        <f t="shared" ca="1" si="11"/>
        <v>3</v>
      </c>
      <c r="M57" s="20">
        <f t="shared" ca="1" si="12"/>
        <v>0</v>
      </c>
      <c r="N57" s="20" t="e">
        <f t="shared" ca="1" si="13"/>
        <v>#N/A</v>
      </c>
    </row>
    <row r="58" spans="1:14" x14ac:dyDescent="0.25">
      <c r="A58" s="8">
        <f t="shared" ca="1" si="14"/>
        <v>-36.384201948802051</v>
      </c>
      <c r="B58" s="63">
        <f t="shared" ca="1" si="15"/>
        <v>261923399.07726768</v>
      </c>
      <c r="C58" s="8">
        <f t="shared" ca="1" si="16"/>
        <v>161.76985580072133</v>
      </c>
      <c r="D58" s="62">
        <f t="shared" ca="1" si="17"/>
        <v>3</v>
      </c>
      <c r="E58" s="8">
        <f t="shared" ca="1" si="18"/>
        <v>0</v>
      </c>
      <c r="F58" s="20">
        <f t="shared" ca="1" si="19"/>
        <v>-1</v>
      </c>
      <c r="G58" s="1">
        <f t="shared" si="7"/>
        <v>58</v>
      </c>
      <c r="H58" s="1" t="str">
        <f t="shared" ca="1" si="6"/>
        <v>tH1a</v>
      </c>
      <c r="I58" s="20">
        <f t="shared" ca="1" si="8"/>
        <v>-36.384201948802051</v>
      </c>
      <c r="J58" s="63">
        <f t="shared" ca="1" si="9"/>
        <v>261923399.07726768</v>
      </c>
      <c r="K58" s="20">
        <f t="shared" ca="1" si="10"/>
        <v>161.76985580072133</v>
      </c>
      <c r="L58" s="62">
        <f t="shared" ca="1" si="11"/>
        <v>3</v>
      </c>
      <c r="M58" s="20">
        <f t="shared" ca="1" si="12"/>
        <v>0</v>
      </c>
      <c r="N58" s="20" t="e">
        <f t="shared" ca="1" si="13"/>
        <v>#N/A</v>
      </c>
    </row>
    <row r="59" spans="1:14" x14ac:dyDescent="0.25">
      <c r="A59" s="8">
        <f t="shared" ca="1" si="14"/>
        <v>-34.637742354027267</v>
      </c>
      <c r="B59" s="63">
        <f t="shared" ca="1" si="15"/>
        <v>266486911.92073488</v>
      </c>
      <c r="C59" s="8">
        <f t="shared" ca="1" si="16"/>
        <v>162.60220471323802</v>
      </c>
      <c r="D59" s="62">
        <f t="shared" ca="1" si="17"/>
        <v>3</v>
      </c>
      <c r="E59" s="8">
        <f t="shared" ca="1" si="18"/>
        <v>0</v>
      </c>
      <c r="F59" s="20">
        <f t="shared" ca="1" si="19"/>
        <v>-1</v>
      </c>
      <c r="G59" s="1">
        <f t="shared" si="7"/>
        <v>59</v>
      </c>
      <c r="H59" s="1" t="str">
        <f t="shared" ca="1" si="6"/>
        <v>tH1b</v>
      </c>
      <c r="I59" s="20">
        <f t="shared" ca="1" si="8"/>
        <v>-34.637742354027267</v>
      </c>
      <c r="J59" s="63">
        <f t="shared" ca="1" si="9"/>
        <v>266486911.92073488</v>
      </c>
      <c r="K59" s="20">
        <f t="shared" ca="1" si="10"/>
        <v>162.60220471323802</v>
      </c>
      <c r="L59" s="62">
        <f t="shared" ca="1" si="11"/>
        <v>3</v>
      </c>
      <c r="M59" s="20">
        <f t="shared" ca="1" si="12"/>
        <v>0</v>
      </c>
      <c r="N59" s="20" t="e">
        <f t="shared" ca="1" si="13"/>
        <v>#N/A</v>
      </c>
    </row>
    <row r="60" spans="1:14" x14ac:dyDescent="0.25">
      <c r="A60" s="8">
        <f t="shared" ca="1" si="14"/>
        <v>-36.376430340645925</v>
      </c>
      <c r="B60" s="63">
        <f t="shared" ca="1" si="15"/>
        <v>261570477.79799238</v>
      </c>
      <c r="C60" s="8">
        <f t="shared" ca="1" si="16"/>
        <v>161.68674699274055</v>
      </c>
      <c r="D60" s="62">
        <f t="shared" ca="1" si="17"/>
        <v>3</v>
      </c>
      <c r="E60" s="8">
        <f t="shared" ca="1" si="18"/>
        <v>0</v>
      </c>
      <c r="F60" s="20">
        <f t="shared" ca="1" si="19"/>
        <v>-1</v>
      </c>
      <c r="G60" s="1">
        <f t="shared" si="7"/>
        <v>60</v>
      </c>
      <c r="H60" s="1" t="str">
        <f t="shared" ca="1" si="6"/>
        <v>tH2a</v>
      </c>
      <c r="I60" s="20">
        <f t="shared" ca="1" si="8"/>
        <v>-36.376430340645925</v>
      </c>
      <c r="J60" s="63">
        <f t="shared" ca="1" si="9"/>
        <v>261570477.79799238</v>
      </c>
      <c r="K60" s="20">
        <f t="shared" ca="1" si="10"/>
        <v>161.68674699274055</v>
      </c>
      <c r="L60" s="62">
        <f t="shared" ca="1" si="11"/>
        <v>3</v>
      </c>
      <c r="M60" s="20">
        <f t="shared" ca="1" si="12"/>
        <v>0</v>
      </c>
      <c r="N60" s="20" t="e">
        <f t="shared" ca="1" si="13"/>
        <v>#N/A</v>
      </c>
    </row>
    <row r="61" spans="1:14" x14ac:dyDescent="0.25">
      <c r="A61" s="8">
        <f t="shared" ca="1" si="14"/>
        <v>-34.619845991382448</v>
      </c>
      <c r="B61" s="63">
        <f t="shared" ca="1" si="15"/>
        <v>266150394.31839922</v>
      </c>
      <c r="C61" s="8">
        <f t="shared" ca="1" si="16"/>
        <v>162.54015176052164</v>
      </c>
      <c r="D61" s="62">
        <f t="shared" ca="1" si="17"/>
        <v>3</v>
      </c>
      <c r="E61" s="8">
        <f t="shared" ca="1" si="18"/>
        <v>0</v>
      </c>
      <c r="F61" s="20">
        <f t="shared" ca="1" si="19"/>
        <v>-1</v>
      </c>
      <c r="G61" s="1">
        <f t="shared" si="7"/>
        <v>61</v>
      </c>
      <c r="H61" s="1" t="str">
        <f t="shared" ca="1" si="6"/>
        <v>tH2b</v>
      </c>
      <c r="I61" s="20">
        <f t="shared" ca="1" si="8"/>
        <v>-34.619845991382448</v>
      </c>
      <c r="J61" s="63">
        <f t="shared" ca="1" si="9"/>
        <v>266150394.31839922</v>
      </c>
      <c r="K61" s="20">
        <f t="shared" ca="1" si="10"/>
        <v>162.54015176052164</v>
      </c>
      <c r="L61" s="62">
        <f t="shared" ca="1" si="11"/>
        <v>3</v>
      </c>
      <c r="M61" s="20">
        <f t="shared" ca="1" si="12"/>
        <v>0</v>
      </c>
      <c r="N61" s="20" t="e">
        <f t="shared" ca="1" si="13"/>
        <v>#N/A</v>
      </c>
    </row>
    <row r="62" spans="1:14" x14ac:dyDescent="0.25">
      <c r="A62" s="8">
        <f t="shared" ca="1" si="14"/>
        <v>-35.48688774520182</v>
      </c>
      <c r="B62" s="63">
        <f t="shared" ca="1" si="15"/>
        <v>263641384.43827865</v>
      </c>
      <c r="C62" s="8">
        <f t="shared" ca="1" si="16"/>
        <v>162.0743554420811</v>
      </c>
      <c r="D62" s="62">
        <f t="shared" ca="1" si="17"/>
        <v>3</v>
      </c>
      <c r="E62" s="8">
        <f t="shared" ca="1" si="18"/>
        <v>0</v>
      </c>
      <c r="F62" s="20">
        <f t="shared" ca="1" si="19"/>
        <v>-1</v>
      </c>
      <c r="G62" s="1">
        <f t="shared" si="7"/>
        <v>62</v>
      </c>
      <c r="H62" s="1" t="str">
        <f t="shared" ca="1" si="6"/>
        <v>cH1a</v>
      </c>
      <c r="I62" s="20">
        <f t="shared" ca="1" si="8"/>
        <v>-35.48688774520182</v>
      </c>
      <c r="J62" s="63">
        <f t="shared" ca="1" si="9"/>
        <v>263641384.43827865</v>
      </c>
      <c r="K62" s="20">
        <f t="shared" ca="1" si="10"/>
        <v>162.0743554420811</v>
      </c>
      <c r="L62" s="62">
        <f t="shared" ca="1" si="11"/>
        <v>3</v>
      </c>
      <c r="M62" s="20">
        <f t="shared" ca="1" si="12"/>
        <v>0</v>
      </c>
      <c r="N62" s="20" t="e">
        <f t="shared" ca="1" si="13"/>
        <v>#N/A</v>
      </c>
    </row>
    <row r="63" spans="1:14" x14ac:dyDescent="0.25">
      <c r="A63" s="8">
        <f t="shared" ca="1" si="14"/>
        <v>-33.162255312216303</v>
      </c>
      <c r="B63" s="63">
        <f t="shared" ca="1" si="15"/>
        <v>257414530.24074635</v>
      </c>
      <c r="C63" s="8">
        <f t="shared" ca="1" si="16"/>
        <v>160.8971961591441</v>
      </c>
      <c r="D63" s="62">
        <f t="shared" ca="1" si="17"/>
        <v>3</v>
      </c>
      <c r="E63" s="8">
        <f t="shared" ca="1" si="18"/>
        <v>0</v>
      </c>
      <c r="F63" s="20">
        <f t="shared" ca="1" si="19"/>
        <v>-1</v>
      </c>
      <c r="G63" s="1">
        <f t="shared" si="7"/>
        <v>63</v>
      </c>
      <c r="H63" s="1" t="str">
        <f t="shared" ca="1" si="6"/>
        <v>cH1b</v>
      </c>
      <c r="I63" s="20">
        <f t="shared" ca="1" si="8"/>
        <v>-33.162255312216303</v>
      </c>
      <c r="J63" s="63">
        <f t="shared" ca="1" si="9"/>
        <v>257414530.24074635</v>
      </c>
      <c r="K63" s="20">
        <f t="shared" ca="1" si="10"/>
        <v>160.8971961591441</v>
      </c>
      <c r="L63" s="62">
        <f t="shared" ca="1" si="11"/>
        <v>3</v>
      </c>
      <c r="M63" s="20">
        <f t="shared" ca="1" si="12"/>
        <v>0</v>
      </c>
      <c r="N63" s="20" t="e">
        <f t="shared" ca="1" si="13"/>
        <v>#N/A</v>
      </c>
    </row>
    <row r="64" spans="1:14" x14ac:dyDescent="0.25">
      <c r="A64" s="8">
        <f t="shared" ca="1" si="14"/>
        <v>-34.878557483864675</v>
      </c>
      <c r="B64" s="63">
        <f t="shared" ca="1" si="15"/>
        <v>252458595.57093668</v>
      </c>
      <c r="C64" s="8">
        <f t="shared" ca="1" si="16"/>
        <v>159.96154138684807</v>
      </c>
      <c r="D64" s="62">
        <f t="shared" ca="1" si="17"/>
        <v>3</v>
      </c>
      <c r="E64" s="8">
        <f t="shared" ca="1" si="18"/>
        <v>0</v>
      </c>
      <c r="F64" s="20">
        <f t="shared" ca="1" si="19"/>
        <v>-1</v>
      </c>
      <c r="G64" s="1">
        <f t="shared" si="7"/>
        <v>64</v>
      </c>
      <c r="H64" s="1" t="str">
        <f t="shared" ca="1" si="6"/>
        <v>cH2a</v>
      </c>
      <c r="I64" s="20">
        <f t="shared" ca="1" si="8"/>
        <v>-34.878557483864675</v>
      </c>
      <c r="J64" s="63">
        <f t="shared" ca="1" si="9"/>
        <v>252458595.57093668</v>
      </c>
      <c r="K64" s="20">
        <f t="shared" ca="1" si="10"/>
        <v>159.96154138684807</v>
      </c>
      <c r="L64" s="62">
        <f t="shared" ca="1" si="11"/>
        <v>3</v>
      </c>
      <c r="M64" s="20">
        <f t="shared" ca="1" si="12"/>
        <v>0</v>
      </c>
      <c r="N64" s="20" t="e">
        <f t="shared" ca="1" si="13"/>
        <v>#N/A</v>
      </c>
    </row>
    <row r="65" spans="1:14" x14ac:dyDescent="0.25">
      <c r="A65" s="8">
        <f t="shared" ref="A65:A70" ca="1" si="20">IF(ISERROR(I65),-1,I65)</f>
        <v>-33.136833579499239</v>
      </c>
      <c r="B65" s="63">
        <f t="shared" ref="B65:B70" ca="1" si="21">IF(ISERROR(J65),-1,J65)</f>
        <v>257231712.68291685</v>
      </c>
      <c r="C65" s="8">
        <f t="shared" ref="C65:C70" ca="1" si="22">IF(ISERROR(K65),-1,K65)</f>
        <v>160.87671805912535</v>
      </c>
      <c r="D65" s="62">
        <f t="shared" ref="D65:D70" ca="1" si="23">IF(ISERROR(L65),-1,L65)</f>
        <v>3</v>
      </c>
      <c r="E65" s="8">
        <f t="shared" ref="E65:E70" ca="1" si="24">IF(ISERROR(M65),-1,M65)</f>
        <v>0</v>
      </c>
      <c r="F65" s="20">
        <f t="shared" ref="F65:F70" ca="1" si="25">IF(ISERROR(N65),-1,N65)</f>
        <v>-1</v>
      </c>
      <c r="G65" s="1">
        <f t="shared" si="7"/>
        <v>65</v>
      </c>
      <c r="H65" s="1" t="str">
        <f t="shared" ca="1" si="6"/>
        <v>cH2b</v>
      </c>
      <c r="I65" s="20">
        <f t="shared" ca="1" si="8"/>
        <v>-33.136833579499239</v>
      </c>
      <c r="J65" s="63">
        <f t="shared" ca="1" si="9"/>
        <v>257231712.68291685</v>
      </c>
      <c r="K65" s="20">
        <f t="shared" ca="1" si="10"/>
        <v>160.87671805912535</v>
      </c>
      <c r="L65" s="62">
        <f t="shared" ca="1" si="11"/>
        <v>3</v>
      </c>
      <c r="M65" s="20">
        <f t="shared" ca="1" si="12"/>
        <v>0</v>
      </c>
      <c r="N65" s="20" t="e">
        <f t="shared" ca="1" si="13"/>
        <v>#N/A</v>
      </c>
    </row>
    <row r="66" spans="1:14" x14ac:dyDescent="0.25">
      <c r="A66" s="8">
        <f t="shared" ca="1" si="20"/>
        <v>-27.392878691448431</v>
      </c>
      <c r="B66" s="63">
        <f t="shared" ca="1" si="21"/>
        <v>176652373.35036123</v>
      </c>
      <c r="C66" s="8">
        <f t="shared" ca="1" si="22"/>
        <v>144.23677357125948</v>
      </c>
      <c r="D66" s="62">
        <f t="shared" ca="1" si="23"/>
        <v>3</v>
      </c>
      <c r="E66" s="8">
        <f t="shared" ca="1" si="24"/>
        <v>0</v>
      </c>
      <c r="F66" s="20">
        <f t="shared" ca="1" si="25"/>
        <v>-1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-27.392878691448431</v>
      </c>
      <c r="J66" s="63">
        <f t="shared" ca="1" si="9"/>
        <v>176652373.35036123</v>
      </c>
      <c r="K66" s="20">
        <f t="shared" ca="1" si="10"/>
        <v>144.23677357125948</v>
      </c>
      <c r="L66" s="62">
        <f t="shared" ca="1" si="11"/>
        <v>3</v>
      </c>
      <c r="M66" s="20">
        <f t="shared" ca="1" si="12"/>
        <v>0</v>
      </c>
      <c r="N66" s="20" t="e">
        <f t="shared" ca="1" si="13"/>
        <v>#N/A</v>
      </c>
    </row>
    <row r="67" spans="1:14" x14ac:dyDescent="0.25">
      <c r="A67" s="8">
        <f t="shared" ca="1" si="20"/>
        <v>-32.837533876204581</v>
      </c>
      <c r="B67" s="63">
        <f t="shared" ca="1" si="21"/>
        <v>286046112.95442778</v>
      </c>
      <c r="C67" s="8">
        <f t="shared" ca="1" si="22"/>
        <v>164.6233146908323</v>
      </c>
      <c r="D67" s="62">
        <f t="shared" ca="1" si="23"/>
        <v>3</v>
      </c>
      <c r="E67" s="8">
        <f t="shared" ca="1" si="24"/>
        <v>5</v>
      </c>
      <c r="F67" s="20">
        <f t="shared" ca="1" si="25"/>
        <v>-1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INDIRECT(CONCATENATE("'",TEXT($G67,"#"),"'!ABouwNT"))</f>
        <v>-32.837533876204581</v>
      </c>
      <c r="J67" s="63">
        <f t="shared" ref="J67:J70" ca="1" si="29">10000*INDIRECT(CONCATENATE("'",TEXT($G67,"#"),"'!BBouwNT"))</f>
        <v>286046112.95442778</v>
      </c>
      <c r="K67" s="20">
        <f t="shared" ref="K67:K70" ca="1" si="30">INDIRECT(CONCATENATE("'",TEXT($G67,"#"),"'!CBouwNT"))</f>
        <v>164.6233146908323</v>
      </c>
      <c r="L67" s="62">
        <f t="shared" ref="L67:L70" ca="1" si="31">INDIRECT(CONCATENATE("'",TEXT($G67,"#"),"'!DBouwNT"))</f>
        <v>3</v>
      </c>
      <c r="M67" s="20">
        <f t="shared" ref="M67:M70" ca="1" si="32">INDIRECT(CONCATENATE("'",TEXT($G67,"#"),"'!MinBouwNT"))</f>
        <v>5</v>
      </c>
      <c r="N67" s="20" t="e">
        <f t="shared" ref="N67:N70" ca="1" si="33">INDIRECT(CONCATENATE("'",TEXT($G67,"#"),"'!SE_Bouw_nat"))</f>
        <v>#N/A</v>
      </c>
    </row>
    <row r="68" spans="1:14" x14ac:dyDescent="0.25">
      <c r="A68" s="8">
        <f t="shared" ca="1" si="20"/>
        <v>-38.540343954094801</v>
      </c>
      <c r="B68" s="63">
        <f t="shared" ca="1" si="21"/>
        <v>455205504.71699017</v>
      </c>
      <c r="C68" s="8">
        <f t="shared" ca="1" si="22"/>
        <v>186.82125711988283</v>
      </c>
      <c r="D68" s="62">
        <f t="shared" ca="1" si="23"/>
        <v>3</v>
      </c>
      <c r="E68" s="8">
        <f t="shared" ca="1" si="24"/>
        <v>6</v>
      </c>
      <c r="F68" s="20">
        <f t="shared" ca="1" si="25"/>
        <v>-1</v>
      </c>
      <c r="G68" s="1">
        <f t="shared" si="27"/>
        <v>68</v>
      </c>
      <c r="H68" s="1" t="str">
        <f t="shared" ca="1" si="26"/>
        <v>BLKc</v>
      </c>
      <c r="I68" s="20">
        <f t="shared" ca="1" si="28"/>
        <v>-38.540343954094801</v>
      </c>
      <c r="J68" s="63">
        <f t="shared" ca="1" si="29"/>
        <v>455205504.71699017</v>
      </c>
      <c r="K68" s="20">
        <f t="shared" ca="1" si="30"/>
        <v>186.82125711988283</v>
      </c>
      <c r="L68" s="62">
        <f t="shared" ca="1" si="31"/>
        <v>3</v>
      </c>
      <c r="M68" s="20">
        <f t="shared" ca="1" si="32"/>
        <v>6</v>
      </c>
      <c r="N68" s="20" t="e">
        <f t="shared" ca="1" si="33"/>
        <v>#N/A</v>
      </c>
    </row>
    <row r="69" spans="1:14" x14ac:dyDescent="0.25">
      <c r="A69" s="8">
        <f t="shared" ca="1" si="20"/>
        <v>-4.7020749781155455</v>
      </c>
      <c r="B69" s="63">
        <f t="shared" ca="1" si="21"/>
        <v>15819310.849602398</v>
      </c>
      <c r="C69" s="8">
        <f t="shared" ca="1" si="22"/>
        <v>68.36644562997003</v>
      </c>
      <c r="D69" s="62">
        <f t="shared" ca="1" si="23"/>
        <v>3</v>
      </c>
      <c r="E69" s="8">
        <f t="shared" ca="1" si="24"/>
        <v>2</v>
      </c>
      <c r="F69" s="20">
        <f t="shared" ca="1" si="25"/>
        <v>-1</v>
      </c>
      <c r="G69" s="1">
        <f t="shared" si="27"/>
        <v>69</v>
      </c>
      <c r="H69" s="1" t="str">
        <f t="shared" ca="1" si="26"/>
        <v>BLKd</v>
      </c>
      <c r="I69" s="20">
        <f t="shared" ca="1" si="28"/>
        <v>-4.7020749781155455</v>
      </c>
      <c r="J69" s="63">
        <f t="shared" ca="1" si="29"/>
        <v>15819310.849602398</v>
      </c>
      <c r="K69" s="20">
        <f t="shared" ca="1" si="30"/>
        <v>68.36644562997003</v>
      </c>
      <c r="L69" s="62">
        <f t="shared" ca="1" si="31"/>
        <v>3</v>
      </c>
      <c r="M69" s="20">
        <f t="shared" ca="1" si="32"/>
        <v>2</v>
      </c>
      <c r="N69" s="20" t="e">
        <f t="shared" ca="1" si="33"/>
        <v>#N/A</v>
      </c>
    </row>
    <row r="70" spans="1:14" x14ac:dyDescent="0.25">
      <c r="A70" s="8">
        <f t="shared" ca="1" si="20"/>
        <v>-4.4089906552103528</v>
      </c>
      <c r="B70" s="63">
        <f t="shared" ca="1" si="21"/>
        <v>19191614.993198622</v>
      </c>
      <c r="C70" s="8">
        <f t="shared" ca="1" si="22"/>
        <v>70.914867589837698</v>
      </c>
      <c r="D70" s="62">
        <f t="shared" ca="1" si="23"/>
        <v>3</v>
      </c>
      <c r="E70" s="8">
        <f t="shared" ca="1" si="24"/>
        <v>4</v>
      </c>
      <c r="F70" s="20">
        <f t="shared" ca="1" si="25"/>
        <v>-1</v>
      </c>
      <c r="G70" s="1">
        <f t="shared" si="27"/>
        <v>70</v>
      </c>
      <c r="H70" s="1" t="str">
        <f t="shared" ca="1" si="26"/>
        <v>BLKe</v>
      </c>
      <c r="I70" s="20">
        <f t="shared" ca="1" si="28"/>
        <v>-4.4089906552103528</v>
      </c>
      <c r="J70" s="63">
        <f t="shared" ca="1" si="29"/>
        <v>19191614.993198622</v>
      </c>
      <c r="K70" s="20">
        <f t="shared" ca="1" si="30"/>
        <v>70.914867589837698</v>
      </c>
      <c r="L70" s="62">
        <f t="shared" ca="1" si="31"/>
        <v>3</v>
      </c>
      <c r="M70" s="20">
        <f t="shared" ca="1" si="32"/>
        <v>4</v>
      </c>
      <c r="N70" s="20" t="e">
        <f t="shared" ca="1" si="33"/>
        <v>#N/A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31"/>
  <dimension ref="A1:N70"/>
  <sheetViews>
    <sheetView topLeftCell="A33" workbookViewId="0">
      <selection sqref="A1:H70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bestFit="1" customWidth="1"/>
    <col min="7" max="7" width="3" bestFit="1" customWidth="1"/>
    <col min="9" max="9" width="5.5703125" style="20" hidden="1" customWidth="1"/>
    <col min="10" max="10" width="10.28515625" style="63" hidden="1" customWidth="1"/>
    <col min="11" max="11" width="5.5703125" style="20" hidden="1" customWidth="1"/>
    <col min="12" max="12" width="6.5703125" style="62" hidden="1" customWidth="1"/>
    <col min="13" max="13" width="5.5703125" style="20" hidden="1" customWidth="1"/>
    <col min="14" max="14" width="7.7109375" style="20" hidden="1" customWidth="1"/>
    <col min="15" max="15" width="9.140625" customWidth="1"/>
  </cols>
  <sheetData>
    <row r="1" spans="1:14" x14ac:dyDescent="0.25">
      <c r="A1" s="8">
        <f t="shared" ref="A1:A32" ca="1" si="0">IF(ISERROR(I1),-1,I1)</f>
        <v>33.652097627922551</v>
      </c>
      <c r="B1" s="63">
        <f t="shared" ref="B1:B32" ca="1" si="1">IF(ISERROR(J1),-1,J1)</f>
        <v>1.9643210319213421E-3</v>
      </c>
      <c r="C1" s="8">
        <f t="shared" ref="C1:C32" ca="1" si="2">IF(ISERROR(K1),-1,K1)</f>
        <v>-355.5378559065486</v>
      </c>
      <c r="D1" s="62">
        <f t="shared" ref="D1:D32" ca="1" si="3">IF(ISERROR(L1),-1,L1)</f>
        <v>17.789445591721048</v>
      </c>
      <c r="E1" s="8">
        <f t="shared" ref="E1:E32" ca="1" si="4">IF(ISERROR(M1),-1,M1)</f>
        <v>2.0063752423306433</v>
      </c>
      <c r="F1" s="20">
        <f t="shared" ref="F1:F32" ca="1" si="5">IF(ISERROR(N1),-1,N1)</f>
        <v>0.61116407279115259</v>
      </c>
      <c r="G1" s="1">
        <f>1</f>
        <v>1</v>
      </c>
      <c r="H1" s="1" t="str">
        <f ca="1">INDIRECT(CONCATENATE("'",TEXT($G1,"#"),"'!A1"))</f>
        <v>V</v>
      </c>
      <c r="I1" s="20">
        <f ca="1">INDIRECT(CONCATENATE("'",TEXT($G1,"#"),"'!Agras"))</f>
        <v>33.652097627922551</v>
      </c>
      <c r="J1" s="63">
        <f ca="1">INDIRECT(CONCATENATE("'",TEXT($G1,"#"),"'!Bgras"))</f>
        <v>1.9643210319213421E-3</v>
      </c>
      <c r="K1" s="20">
        <f ca="1">INDIRECT(CONCATENATE("'",TEXT($G1,"#"),"'!Cgras"))</f>
        <v>-355.5378559065486</v>
      </c>
      <c r="L1" s="62">
        <f ca="1">INDIRECT(CONCATENATE("'",TEXT($G1,"#"),"'!Dgras"))</f>
        <v>17.789445591721048</v>
      </c>
      <c r="M1" s="20">
        <f ca="1">INDIRECT(CONCATENATE("'",TEXT($G1,"#"),"'!MinGras"))</f>
        <v>2.0063752423306433</v>
      </c>
      <c r="N1" s="20">
        <f ca="1">INDIRECT(CONCATENATE("'",TEXT($G1,"#"),"'!SE_Gras_Drg"))</f>
        <v>0.61116407279115259</v>
      </c>
    </row>
    <row r="2" spans="1:14" x14ac:dyDescent="0.25">
      <c r="A2" s="8">
        <f t="shared" ca="1" si="0"/>
        <v>33.642859390702839</v>
      </c>
      <c r="B2" s="63">
        <f t="shared" ca="1" si="1"/>
        <v>1.9796525041591291E-3</v>
      </c>
      <c r="C2" s="8">
        <f t="shared" ca="1" si="2"/>
        <v>-351.57320385230929</v>
      </c>
      <c r="D2" s="62">
        <f t="shared" ca="1" si="3"/>
        <v>17.657129365577571</v>
      </c>
      <c r="E2" s="8">
        <f t="shared" ca="1" si="4"/>
        <v>2.0147985511792377</v>
      </c>
      <c r="F2" s="20">
        <f t="shared" ca="1" si="5"/>
        <v>0.55331424563552067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INDIRECT(CONCATENATE("'",TEXT($G2,"#"),"'!Agras"))</f>
        <v>33.642859390702839</v>
      </c>
      <c r="J2" s="63">
        <f ca="1">INDIRECT(CONCATENATE("'",TEXT($G2,"#"),"'!Bgras"))</f>
        <v>1.9796525041591291E-3</v>
      </c>
      <c r="K2" s="20">
        <f ca="1">INDIRECT(CONCATENATE("'",TEXT($G2,"#"),"'!Cgras"))</f>
        <v>-351.57320385230929</v>
      </c>
      <c r="L2" s="62">
        <f ca="1">INDIRECT(CONCATENATE("'",TEXT($G2,"#"),"'!Dgras"))</f>
        <v>17.657129365577571</v>
      </c>
      <c r="M2" s="20">
        <f ca="1">INDIRECT(CONCATENATE("'",TEXT($G2,"#"),"'!MinGras"))</f>
        <v>2.0147985511792377</v>
      </c>
      <c r="N2" s="20">
        <f ca="1">INDIRECT(CONCATENATE("'",TEXT($G2,"#"),"'!SE_Gras_Drg"))</f>
        <v>0.55331424563552067</v>
      </c>
    </row>
    <row r="3" spans="1:14" x14ac:dyDescent="0.25">
      <c r="A3" s="8">
        <f t="shared" ca="1" si="0"/>
        <v>34.367921078701194</v>
      </c>
      <c r="B3" s="63">
        <f t="shared" ca="1" si="1"/>
        <v>6.368637602740485E-3</v>
      </c>
      <c r="C3" s="8">
        <f t="shared" ca="1" si="2"/>
        <v>6.2971058464378971E-3</v>
      </c>
      <c r="D3" s="62">
        <f t="shared" ca="1" si="3"/>
        <v>5.0763026016106627</v>
      </c>
      <c r="E3" s="8">
        <f t="shared" ca="1" si="4"/>
        <v>2.8151600102543166</v>
      </c>
      <c r="F3" s="20">
        <f t="shared" ca="1" si="5"/>
        <v>0.69246147931482438</v>
      </c>
      <c r="G3" s="1">
        <f t="shared" ref="G3:G66" si="7">G2+1</f>
        <v>3</v>
      </c>
      <c r="H3" s="1" t="str">
        <f t="shared" ca="1" si="6"/>
        <v>hV</v>
      </c>
      <c r="I3" s="20">
        <f t="shared" ref="I3:I66" ca="1" si="8">INDIRECT(CONCATENATE("'",TEXT($G3,"#"),"'!Agras"))</f>
        <v>34.367921078701194</v>
      </c>
      <c r="J3" s="63">
        <f t="shared" ref="J3:J66" ca="1" si="9">INDIRECT(CONCATENATE("'",TEXT($G3,"#"),"'!Bgras"))</f>
        <v>6.368637602740485E-3</v>
      </c>
      <c r="K3" s="20">
        <f t="shared" ref="K3:K66" ca="1" si="10">INDIRECT(CONCATENATE("'",TEXT($G3,"#"),"'!Cgras"))</f>
        <v>6.2971058464378971E-3</v>
      </c>
      <c r="L3" s="62">
        <f t="shared" ref="L3:L66" ca="1" si="11">INDIRECT(CONCATENATE("'",TEXT($G3,"#"),"'!Dgras"))</f>
        <v>5.0763026016106627</v>
      </c>
      <c r="M3" s="20">
        <f t="shared" ref="M3:M66" ca="1" si="12">INDIRECT(CONCATENATE("'",TEXT($G3,"#"),"'!MinGras"))</f>
        <v>2.8151600102543166</v>
      </c>
      <c r="N3" s="20">
        <f t="shared" ref="N3:N66" ca="1" si="13">INDIRECT(CONCATENATE("'",TEXT($G3,"#"),"'!SE_Gras_Drg"))</f>
        <v>0.69246147931482438</v>
      </c>
    </row>
    <row r="4" spans="1:14" x14ac:dyDescent="0.25">
      <c r="A4" s="8">
        <f t="shared" ca="1" si="0"/>
        <v>34.368651127332512</v>
      </c>
      <c r="B4" s="63">
        <f t="shared" ca="1" si="1"/>
        <v>6.3715084842126766E-3</v>
      </c>
      <c r="C4" s="8">
        <f t="shared" ca="1" si="2"/>
        <v>7.9813601853345587E-2</v>
      </c>
      <c r="D4" s="62">
        <f t="shared" ca="1" si="3"/>
        <v>5.0736289383818853</v>
      </c>
      <c r="E4" s="8">
        <f t="shared" ca="1" si="4"/>
        <v>2.8156674474672183</v>
      </c>
      <c r="F4" s="20">
        <f t="shared" ca="1" si="5"/>
        <v>0.69256518066690653</v>
      </c>
      <c r="G4" s="1">
        <f t="shared" si="7"/>
        <v>4</v>
      </c>
      <c r="H4" s="1" t="str">
        <f t="shared" ca="1" si="6"/>
        <v>kV</v>
      </c>
      <c r="I4" s="20">
        <f t="shared" ca="1" si="8"/>
        <v>34.368651127332512</v>
      </c>
      <c r="J4" s="63">
        <f t="shared" ca="1" si="9"/>
        <v>6.3715084842126766E-3</v>
      </c>
      <c r="K4" s="20">
        <f t="shared" ca="1" si="10"/>
        <v>7.9813601853345587E-2</v>
      </c>
      <c r="L4" s="62">
        <f t="shared" ca="1" si="11"/>
        <v>5.0736289383818853</v>
      </c>
      <c r="M4" s="20">
        <f t="shared" ca="1" si="12"/>
        <v>2.8156674474672183</v>
      </c>
      <c r="N4" s="20">
        <f t="shared" ca="1" si="13"/>
        <v>0.69256518066690653</v>
      </c>
    </row>
    <row r="5" spans="1:14" x14ac:dyDescent="0.25">
      <c r="A5" s="8">
        <f t="shared" ca="1" si="0"/>
        <v>34.367806619369659</v>
      </c>
      <c r="B5" s="63">
        <f t="shared" ca="1" si="1"/>
        <v>6.3689190872195794E-3</v>
      </c>
      <c r="C5" s="8">
        <f t="shared" ca="1" si="2"/>
        <v>1.3287350608748279E-2</v>
      </c>
      <c r="D5" s="62">
        <f t="shared" ca="1" si="3"/>
        <v>5.0760988330048624</v>
      </c>
      <c r="E5" s="8">
        <f t="shared" ca="1" si="4"/>
        <v>2.8152461124477091</v>
      </c>
      <c r="F5" s="20">
        <f t="shared" ca="1" si="5"/>
        <v>0.69247133455047583</v>
      </c>
      <c r="G5" s="1">
        <f t="shared" si="7"/>
        <v>5</v>
      </c>
      <c r="H5" s="1" t="str">
        <f t="shared" ca="1" si="6"/>
        <v>zV</v>
      </c>
      <c r="I5" s="20">
        <f t="shared" ca="1" si="8"/>
        <v>34.367806619369659</v>
      </c>
      <c r="J5" s="63">
        <f t="shared" ca="1" si="9"/>
        <v>6.3689190872195794E-3</v>
      </c>
      <c r="K5" s="20">
        <f t="shared" ca="1" si="10"/>
        <v>1.3287350608748279E-2</v>
      </c>
      <c r="L5" s="62">
        <f t="shared" ca="1" si="11"/>
        <v>5.0760988330048624</v>
      </c>
      <c r="M5" s="20">
        <f t="shared" ca="1" si="12"/>
        <v>2.8152461124477091</v>
      </c>
      <c r="N5" s="20">
        <f t="shared" ca="1" si="13"/>
        <v>0.69247133455047583</v>
      </c>
    </row>
    <row r="6" spans="1:14" x14ac:dyDescent="0.25">
      <c r="A6" s="8">
        <f t="shared" ca="1" si="0"/>
        <v>34.367900704687806</v>
      </c>
      <c r="B6" s="63">
        <f t="shared" ca="1" si="1"/>
        <v>6.3687639508196343E-3</v>
      </c>
      <c r="C6" s="8">
        <f t="shared" ca="1" si="2"/>
        <v>9.4110242628402639E-3</v>
      </c>
      <c r="D6" s="62">
        <f t="shared" ca="1" si="3"/>
        <v>5.0761904253384875</v>
      </c>
      <c r="E6" s="8">
        <f t="shared" ca="1" si="4"/>
        <v>2.8151568895852859</v>
      </c>
      <c r="F6" s="20">
        <f t="shared" ca="1" si="5"/>
        <v>0.69246586927857712</v>
      </c>
      <c r="G6" s="1">
        <f t="shared" si="7"/>
        <v>6</v>
      </c>
      <c r="H6" s="1" t="str">
        <f t="shared" ca="1" si="6"/>
        <v>iV</v>
      </c>
      <c r="I6" s="20">
        <f t="shared" ca="1" si="8"/>
        <v>34.367900704687806</v>
      </c>
      <c r="J6" s="63">
        <f t="shared" ca="1" si="9"/>
        <v>6.3687639508196343E-3</v>
      </c>
      <c r="K6" s="20">
        <f t="shared" ca="1" si="10"/>
        <v>9.4110242628402639E-3</v>
      </c>
      <c r="L6" s="62">
        <f t="shared" ca="1" si="11"/>
        <v>5.0761904253384875</v>
      </c>
      <c r="M6" s="20">
        <f t="shared" ca="1" si="12"/>
        <v>2.8151568895852859</v>
      </c>
      <c r="N6" s="20">
        <f t="shared" ca="1" si="13"/>
        <v>0.69246586927857712</v>
      </c>
    </row>
    <row r="7" spans="1:14" x14ac:dyDescent="0.25">
      <c r="A7" s="8">
        <f t="shared" ca="1" si="0"/>
        <v>29.870523149334325</v>
      </c>
      <c r="B7" s="63">
        <f t="shared" ca="1" si="1"/>
        <v>5.5141981009626927E-3</v>
      </c>
      <c r="C7" s="8">
        <f t="shared" ca="1" si="2"/>
        <v>-2.2334687640680164E-2</v>
      </c>
      <c r="D7" s="62">
        <f t="shared" ca="1" si="3"/>
        <v>5.2871112735311057</v>
      </c>
      <c r="E7" s="8">
        <f t="shared" ca="1" si="4"/>
        <v>0.30180391804293638</v>
      </c>
      <c r="F7" s="20">
        <f t="shared" ca="1" si="5"/>
        <v>0.58545352414136342</v>
      </c>
      <c r="G7" s="1">
        <f t="shared" si="7"/>
        <v>7</v>
      </c>
      <c r="H7" s="1" t="str">
        <f t="shared" ca="1" si="6"/>
        <v>iV*</v>
      </c>
      <c r="I7" s="20">
        <f t="shared" ca="1" si="8"/>
        <v>29.870523149334325</v>
      </c>
      <c r="J7" s="63">
        <f t="shared" ca="1" si="9"/>
        <v>5.5141981009626927E-3</v>
      </c>
      <c r="K7" s="20">
        <f t="shared" ca="1" si="10"/>
        <v>-2.2334687640680164E-2</v>
      </c>
      <c r="L7" s="62">
        <f t="shared" ca="1" si="11"/>
        <v>5.2871112735311057</v>
      </c>
      <c r="M7" s="20">
        <f t="shared" ca="1" si="12"/>
        <v>0.30180391804293638</v>
      </c>
      <c r="N7" s="20">
        <f t="shared" ca="1" si="13"/>
        <v>0.58545352414136342</v>
      </c>
    </row>
    <row r="8" spans="1:14" x14ac:dyDescent="0.25">
      <c r="A8" s="8">
        <f t="shared" ca="1" si="0"/>
        <v>36.968962181800705</v>
      </c>
      <c r="B8" s="63">
        <f t="shared" ca="1" si="1"/>
        <v>6.3298593568603626E-3</v>
      </c>
      <c r="C8" s="8">
        <f t="shared" ca="1" si="2"/>
        <v>6.6910129118001832E-4</v>
      </c>
      <c r="D8" s="62">
        <f t="shared" ca="1" si="3"/>
        <v>5.5403496643064765</v>
      </c>
      <c r="E8" s="8">
        <f t="shared" ca="1" si="4"/>
        <v>2.1123990763872009</v>
      </c>
      <c r="F8" s="20">
        <f t="shared" ca="1" si="5"/>
        <v>0.81412132213252564</v>
      </c>
      <c r="G8" s="1">
        <f t="shared" si="7"/>
        <v>8</v>
      </c>
      <c r="H8" s="1" t="str">
        <f t="shared" ca="1" si="6"/>
        <v>Wo</v>
      </c>
      <c r="I8" s="20">
        <f t="shared" ca="1" si="8"/>
        <v>36.968962181800705</v>
      </c>
      <c r="J8" s="63">
        <f t="shared" ca="1" si="9"/>
        <v>6.3298593568603626E-3</v>
      </c>
      <c r="K8" s="20">
        <f t="shared" ca="1" si="10"/>
        <v>6.6910129118001832E-4</v>
      </c>
      <c r="L8" s="62">
        <f t="shared" ca="1" si="11"/>
        <v>5.5403496643064765</v>
      </c>
      <c r="M8" s="20">
        <f t="shared" ca="1" si="12"/>
        <v>2.1123990763872009</v>
      </c>
      <c r="N8" s="20">
        <f t="shared" ca="1" si="13"/>
        <v>0.81412132213252564</v>
      </c>
    </row>
    <row r="9" spans="1:14" x14ac:dyDescent="0.25">
      <c r="A9" s="8">
        <f t="shared" ca="1" si="0"/>
        <v>36.96913152655393</v>
      </c>
      <c r="B9" s="63">
        <f t="shared" ca="1" si="1"/>
        <v>6.3298627206988629E-3</v>
      </c>
      <c r="C9" s="8">
        <f t="shared" ca="1" si="2"/>
        <v>6.53685670637744E-4</v>
      </c>
      <c r="D9" s="62">
        <f t="shared" ca="1" si="3"/>
        <v>5.5402667803940684</v>
      </c>
      <c r="E9" s="8">
        <f t="shared" ca="1" si="4"/>
        <v>2.1123036195470588</v>
      </c>
      <c r="F9" s="20">
        <f t="shared" ca="1" si="5"/>
        <v>0.81412129345945428</v>
      </c>
      <c r="G9" s="1">
        <f t="shared" si="7"/>
        <v>9</v>
      </c>
      <c r="H9" s="1" t="str">
        <f t="shared" ca="1" si="6"/>
        <v>vW</v>
      </c>
      <c r="I9" s="20">
        <f t="shared" ca="1" si="8"/>
        <v>36.96913152655393</v>
      </c>
      <c r="J9" s="63">
        <f t="shared" ca="1" si="9"/>
        <v>6.3298627206988629E-3</v>
      </c>
      <c r="K9" s="20">
        <f t="shared" ca="1" si="10"/>
        <v>6.53685670637744E-4</v>
      </c>
      <c r="L9" s="62">
        <f t="shared" ca="1" si="11"/>
        <v>5.5402667803940684</v>
      </c>
      <c r="M9" s="20">
        <f t="shared" ca="1" si="12"/>
        <v>2.1123036195470588</v>
      </c>
      <c r="N9" s="20">
        <f t="shared" ca="1" si="13"/>
        <v>0.81412129345945428</v>
      </c>
    </row>
    <row r="10" spans="1:14" x14ac:dyDescent="0.25">
      <c r="A10" s="8">
        <f t="shared" ca="1" si="0"/>
        <v>36.96913152655393</v>
      </c>
      <c r="B10" s="63">
        <f t="shared" ca="1" si="1"/>
        <v>6.3298627206988629E-3</v>
      </c>
      <c r="C10" s="8">
        <f t="shared" ca="1" si="2"/>
        <v>6.53685670637744E-4</v>
      </c>
      <c r="D10" s="62">
        <f t="shared" ca="1" si="3"/>
        <v>5.5402667803940684</v>
      </c>
      <c r="E10" s="8">
        <f t="shared" ca="1" si="4"/>
        <v>2.1123036195470588</v>
      </c>
      <c r="F10" s="20">
        <f t="shared" ca="1" si="5"/>
        <v>0.81412129345945428</v>
      </c>
      <c r="G10" s="1">
        <f t="shared" si="7"/>
        <v>10</v>
      </c>
      <c r="H10" s="1" t="str">
        <f t="shared" ca="1" si="6"/>
        <v>hW</v>
      </c>
      <c r="I10" s="20">
        <f t="shared" ca="1" si="8"/>
        <v>36.96913152655393</v>
      </c>
      <c r="J10" s="63">
        <f t="shared" ca="1" si="9"/>
        <v>6.3298627206988629E-3</v>
      </c>
      <c r="K10" s="20">
        <f t="shared" ca="1" si="10"/>
        <v>6.53685670637744E-4</v>
      </c>
      <c r="L10" s="62">
        <f t="shared" ca="1" si="11"/>
        <v>5.5402667803940684</v>
      </c>
      <c r="M10" s="20">
        <f t="shared" ca="1" si="12"/>
        <v>2.1123036195470588</v>
      </c>
      <c r="N10" s="20">
        <f t="shared" ca="1" si="13"/>
        <v>0.81412129345945428</v>
      </c>
    </row>
    <row r="11" spans="1:14" x14ac:dyDescent="0.25">
      <c r="A11" s="8">
        <f t="shared" ca="1" si="0"/>
        <v>36.96913152655393</v>
      </c>
      <c r="B11" s="63">
        <f t="shared" ca="1" si="1"/>
        <v>6.3298627206988629E-3</v>
      </c>
      <c r="C11" s="8">
        <f t="shared" ca="1" si="2"/>
        <v>6.53685670637744E-4</v>
      </c>
      <c r="D11" s="62">
        <f t="shared" ca="1" si="3"/>
        <v>5.5402667803940684</v>
      </c>
      <c r="E11" s="8">
        <f t="shared" ca="1" si="4"/>
        <v>2.1123036195470588</v>
      </c>
      <c r="F11" s="20">
        <f t="shared" ca="1" si="5"/>
        <v>0.81412129345945428</v>
      </c>
      <c r="G11" s="1">
        <f t="shared" si="7"/>
        <v>11</v>
      </c>
      <c r="H11" s="1" t="str">
        <f t="shared" ca="1" si="6"/>
        <v>kW</v>
      </c>
      <c r="I11" s="20">
        <f t="shared" ca="1" si="8"/>
        <v>36.96913152655393</v>
      </c>
      <c r="J11" s="63">
        <f t="shared" ca="1" si="9"/>
        <v>6.3298627206988629E-3</v>
      </c>
      <c r="K11" s="20">
        <f t="shared" ca="1" si="10"/>
        <v>6.53685670637744E-4</v>
      </c>
      <c r="L11" s="62">
        <f t="shared" ca="1" si="11"/>
        <v>5.5402667803940684</v>
      </c>
      <c r="M11" s="20">
        <f t="shared" ca="1" si="12"/>
        <v>2.1123036195470588</v>
      </c>
      <c r="N11" s="20">
        <f t="shared" ca="1" si="13"/>
        <v>0.81412129345945428</v>
      </c>
    </row>
    <row r="12" spans="1:14" x14ac:dyDescent="0.25">
      <c r="A12" s="8">
        <f t="shared" ca="1" si="0"/>
        <v>36.621665486021435</v>
      </c>
      <c r="B12" s="63">
        <f t="shared" ca="1" si="1"/>
        <v>5.4324057458310405E-3</v>
      </c>
      <c r="C12" s="8">
        <f t="shared" ca="1" si="2"/>
        <v>-26.705418091316965</v>
      </c>
      <c r="D12" s="62">
        <f t="shared" ca="1" si="3"/>
        <v>6.6593712651715453</v>
      </c>
      <c r="E12" s="8">
        <f t="shared" ca="1" si="4"/>
        <v>2.0542636140383088</v>
      </c>
      <c r="F12" s="20">
        <f t="shared" ca="1" si="5"/>
        <v>0.77285411299302598</v>
      </c>
      <c r="G12" s="1">
        <f t="shared" si="7"/>
        <v>12</v>
      </c>
      <c r="H12" s="1" t="str">
        <f t="shared" ca="1" si="6"/>
        <v>zW</v>
      </c>
      <c r="I12" s="20">
        <f t="shared" ca="1" si="8"/>
        <v>36.621665486021435</v>
      </c>
      <c r="J12" s="63">
        <f t="shared" ca="1" si="9"/>
        <v>5.4324057458310405E-3</v>
      </c>
      <c r="K12" s="20">
        <f t="shared" ca="1" si="10"/>
        <v>-26.705418091316965</v>
      </c>
      <c r="L12" s="62">
        <f t="shared" ca="1" si="11"/>
        <v>6.6593712651715453</v>
      </c>
      <c r="M12" s="20">
        <f t="shared" ca="1" si="12"/>
        <v>2.0542636140383088</v>
      </c>
      <c r="N12" s="20">
        <f t="shared" ca="1" si="13"/>
        <v>0.77285411299302598</v>
      </c>
    </row>
    <row r="13" spans="1:14" x14ac:dyDescent="0.25">
      <c r="A13" s="8">
        <f t="shared" ca="1" si="0"/>
        <v>36.968968031858111</v>
      </c>
      <c r="B13" s="63">
        <f t="shared" ca="1" si="1"/>
        <v>6.3303298627529255E-3</v>
      </c>
      <c r="C13" s="8">
        <f t="shared" ca="1" si="2"/>
        <v>1.2124376606701038E-2</v>
      </c>
      <c r="D13" s="62">
        <f t="shared" ca="1" si="3"/>
        <v>5.539847179856598</v>
      </c>
      <c r="E13" s="8">
        <f t="shared" ca="1" si="4"/>
        <v>2.112387404992659</v>
      </c>
      <c r="F13" s="20">
        <f t="shared" ca="1" si="5"/>
        <v>0.81414295540845505</v>
      </c>
      <c r="G13" s="1">
        <f t="shared" si="7"/>
        <v>13</v>
      </c>
      <c r="H13" s="1" t="str">
        <f t="shared" ca="1" si="6"/>
        <v>iW</v>
      </c>
      <c r="I13" s="20">
        <f t="shared" ca="1" si="8"/>
        <v>36.968968031858111</v>
      </c>
      <c r="J13" s="63">
        <f t="shared" ca="1" si="9"/>
        <v>6.3303298627529255E-3</v>
      </c>
      <c r="K13" s="20">
        <f t="shared" ca="1" si="10"/>
        <v>1.2124376606701038E-2</v>
      </c>
      <c r="L13" s="62">
        <f t="shared" ca="1" si="11"/>
        <v>5.539847179856598</v>
      </c>
      <c r="M13" s="20">
        <f t="shared" ca="1" si="12"/>
        <v>2.112387404992659</v>
      </c>
      <c r="N13" s="20">
        <f t="shared" ca="1" si="13"/>
        <v>0.81414295540845505</v>
      </c>
    </row>
    <row r="14" spans="1:14" x14ac:dyDescent="0.25">
      <c r="A14" s="8">
        <f t="shared" ca="1" si="0"/>
        <v>28.677994083723284</v>
      </c>
      <c r="B14" s="63">
        <f t="shared" ca="1" si="1"/>
        <v>5.7778192727876094E-3</v>
      </c>
      <c r="C14" s="8">
        <f t="shared" ca="1" si="2"/>
        <v>4.755424629604656E-3</v>
      </c>
      <c r="D14" s="62">
        <f t="shared" ca="1" si="3"/>
        <v>6.4542981299467597</v>
      </c>
      <c r="E14" s="8">
        <f t="shared" ca="1" si="4"/>
        <v>0.61546956849957279</v>
      </c>
      <c r="F14" s="20">
        <f t="shared" ca="1" si="5"/>
        <v>0.67750927780037107</v>
      </c>
      <c r="G14" s="1">
        <f t="shared" si="7"/>
        <v>14</v>
      </c>
      <c r="H14" s="1" t="str">
        <f t="shared" ca="1" si="6"/>
        <v>iW*</v>
      </c>
      <c r="I14" s="20">
        <f t="shared" ca="1" si="8"/>
        <v>28.677994083723284</v>
      </c>
      <c r="J14" s="63">
        <f t="shared" ca="1" si="9"/>
        <v>5.7778192727876094E-3</v>
      </c>
      <c r="K14" s="20">
        <f t="shared" ca="1" si="10"/>
        <v>4.755424629604656E-3</v>
      </c>
      <c r="L14" s="62">
        <f t="shared" ca="1" si="11"/>
        <v>6.4542981299467597</v>
      </c>
      <c r="M14" s="20">
        <f t="shared" ca="1" si="12"/>
        <v>0.61546956849957279</v>
      </c>
      <c r="N14" s="20">
        <f t="shared" ca="1" si="13"/>
        <v>0.67750927780037107</v>
      </c>
    </row>
    <row r="15" spans="1:14" x14ac:dyDescent="0.25">
      <c r="A15" s="8">
        <f t="shared" ca="1" si="0"/>
        <v>23.725850159276284</v>
      </c>
      <c r="B15" s="63">
        <f t="shared" ca="1" si="1"/>
        <v>5.7535702852037178E-3</v>
      </c>
      <c r="C15" s="8">
        <f t="shared" ca="1" si="2"/>
        <v>1.5070134869099907E-2</v>
      </c>
      <c r="D15" s="62">
        <f t="shared" ca="1" si="3"/>
        <v>3.9026290605430591</v>
      </c>
      <c r="E15" s="8">
        <f t="shared" ca="1" si="4"/>
        <v>0.27901754709528914</v>
      </c>
      <c r="F15" s="20">
        <f t="shared" ca="1" si="5"/>
        <v>0.26567316249961176</v>
      </c>
      <c r="G15" s="1">
        <f t="shared" si="7"/>
        <v>15</v>
      </c>
      <c r="H15" s="1" t="str">
        <f t="shared" ca="1" si="6"/>
        <v>Kz1a</v>
      </c>
      <c r="I15" s="20">
        <f t="shared" ca="1" si="8"/>
        <v>23.725850159276284</v>
      </c>
      <c r="J15" s="63">
        <f t="shared" ca="1" si="9"/>
        <v>5.7535702852037178E-3</v>
      </c>
      <c r="K15" s="20">
        <f t="shared" ca="1" si="10"/>
        <v>1.5070134869099907E-2</v>
      </c>
      <c r="L15" s="62">
        <f t="shared" ca="1" si="11"/>
        <v>3.9026290605430591</v>
      </c>
      <c r="M15" s="20">
        <f t="shared" ca="1" si="12"/>
        <v>0.27901754709528914</v>
      </c>
      <c r="N15" s="20">
        <f t="shared" ca="1" si="13"/>
        <v>0.26567316249961176</v>
      </c>
    </row>
    <row r="16" spans="1:14" x14ac:dyDescent="0.25">
      <c r="A16" s="8">
        <f t="shared" ca="1" si="0"/>
        <v>23.653251046206016</v>
      </c>
      <c r="B16" s="63">
        <f t="shared" ca="1" si="1"/>
        <v>5.2985616943958666E-3</v>
      </c>
      <c r="C16" s="8">
        <f t="shared" ca="1" si="2"/>
        <v>1.5069998833064582E-2</v>
      </c>
      <c r="D16" s="62">
        <f t="shared" ca="1" si="3"/>
        <v>4.6011661814928697</v>
      </c>
      <c r="E16" s="8">
        <f t="shared" ca="1" si="4"/>
        <v>0.73392042070512054</v>
      </c>
      <c r="F16" s="20">
        <f t="shared" ca="1" si="5"/>
        <v>0.28812803080274874</v>
      </c>
      <c r="G16" s="1">
        <f t="shared" si="7"/>
        <v>16</v>
      </c>
      <c r="H16" s="1" t="str">
        <f t="shared" ca="1" si="6"/>
        <v>Kz1b</v>
      </c>
      <c r="I16" s="20">
        <f t="shared" ca="1" si="8"/>
        <v>23.653251046206016</v>
      </c>
      <c r="J16" s="63">
        <f t="shared" ca="1" si="9"/>
        <v>5.2985616943958666E-3</v>
      </c>
      <c r="K16" s="20">
        <f t="shared" ca="1" si="10"/>
        <v>1.5069998833064582E-2</v>
      </c>
      <c r="L16" s="62">
        <f t="shared" ca="1" si="11"/>
        <v>4.6011661814928697</v>
      </c>
      <c r="M16" s="20">
        <f t="shared" ca="1" si="12"/>
        <v>0.73392042070512054</v>
      </c>
      <c r="N16" s="20">
        <f t="shared" ca="1" si="13"/>
        <v>0.28812803080274874</v>
      </c>
    </row>
    <row r="17" spans="1:14" x14ac:dyDescent="0.25">
      <c r="A17" s="8">
        <f t="shared" ca="1" si="0"/>
        <v>30.725329268455354</v>
      </c>
      <c r="B17" s="63">
        <f t="shared" ca="1" si="1"/>
        <v>6.6189433998402169E-3</v>
      </c>
      <c r="C17" s="8">
        <f t="shared" ca="1" si="2"/>
        <v>1.5069945475589252E-2</v>
      </c>
      <c r="D17" s="62">
        <f t="shared" ca="1" si="3"/>
        <v>4.2975018667363489</v>
      </c>
      <c r="E17" s="8">
        <f t="shared" ca="1" si="4"/>
        <v>0.78813198045486299</v>
      </c>
      <c r="F17" s="20">
        <f t="shared" ca="1" si="5"/>
        <v>0.21149107427311042</v>
      </c>
      <c r="G17" s="1">
        <f t="shared" si="7"/>
        <v>17</v>
      </c>
      <c r="H17" s="1" t="str">
        <f t="shared" ca="1" si="6"/>
        <v>Kk1a</v>
      </c>
      <c r="I17" s="20">
        <f t="shared" ca="1" si="8"/>
        <v>30.725329268455354</v>
      </c>
      <c r="J17" s="63">
        <f t="shared" ca="1" si="9"/>
        <v>6.6189433998402169E-3</v>
      </c>
      <c r="K17" s="20">
        <f t="shared" ca="1" si="10"/>
        <v>1.5069945475589252E-2</v>
      </c>
      <c r="L17" s="62">
        <f t="shared" ca="1" si="11"/>
        <v>4.2975018667363489</v>
      </c>
      <c r="M17" s="20">
        <f t="shared" ca="1" si="12"/>
        <v>0.78813198045486299</v>
      </c>
      <c r="N17" s="20">
        <f t="shared" ca="1" si="13"/>
        <v>0.21149107427311042</v>
      </c>
    </row>
    <row r="18" spans="1:14" x14ac:dyDescent="0.25">
      <c r="A18" s="8">
        <f t="shared" ca="1" si="0"/>
        <v>29.951981796202489</v>
      </c>
      <c r="B18" s="63">
        <f t="shared" ca="1" si="1"/>
        <v>6.0879645642135946E-3</v>
      </c>
      <c r="C18" s="8">
        <f t="shared" ca="1" si="2"/>
        <v>1.5070601612814314E-2</v>
      </c>
      <c r="D18" s="62">
        <f t="shared" ca="1" si="3"/>
        <v>5.1088004907151472</v>
      </c>
      <c r="E18" s="8">
        <f t="shared" ca="1" si="4"/>
        <v>1.4943837157547668</v>
      </c>
      <c r="F18" s="20">
        <f t="shared" ca="1" si="5"/>
        <v>0.23929212648448728</v>
      </c>
      <c r="G18" s="1">
        <f t="shared" si="7"/>
        <v>18</v>
      </c>
      <c r="H18" s="1" t="str">
        <f t="shared" ca="1" si="6"/>
        <v>Kk1b</v>
      </c>
      <c r="I18" s="20">
        <f t="shared" ca="1" si="8"/>
        <v>29.951981796202489</v>
      </c>
      <c r="J18" s="63">
        <f t="shared" ca="1" si="9"/>
        <v>6.0879645642135946E-3</v>
      </c>
      <c r="K18" s="20">
        <f t="shared" ca="1" si="10"/>
        <v>1.5070601612814314E-2</v>
      </c>
      <c r="L18" s="62">
        <f t="shared" ca="1" si="11"/>
        <v>5.1088004907151472</v>
      </c>
      <c r="M18" s="20">
        <f t="shared" ca="1" si="12"/>
        <v>1.4943837157547668</v>
      </c>
      <c r="N18" s="20">
        <f t="shared" ca="1" si="13"/>
        <v>0.23929212648448728</v>
      </c>
    </row>
    <row r="19" spans="1:14" x14ac:dyDescent="0.25">
      <c r="A19" s="8">
        <f t="shared" ca="1" si="0"/>
        <v>23.570883947836183</v>
      </c>
      <c r="B19" s="63">
        <f t="shared" ca="1" si="1"/>
        <v>6.0250952258153389E-3</v>
      </c>
      <c r="C19" s="8">
        <f t="shared" ca="1" si="2"/>
        <v>1.5075927913931806E-2</v>
      </c>
      <c r="D19" s="62">
        <f t="shared" ca="1" si="3"/>
        <v>8.2816064610771285</v>
      </c>
      <c r="E19" s="8">
        <f t="shared" ca="1" si="4"/>
        <v>0.19452842223427042</v>
      </c>
      <c r="F19" s="20">
        <f t="shared" ca="1" si="5"/>
        <v>0.2653904402076746</v>
      </c>
      <c r="G19" s="1">
        <f t="shared" si="7"/>
        <v>19</v>
      </c>
      <c r="H19" s="1" t="str">
        <f t="shared" ca="1" si="6"/>
        <v>Kz2a</v>
      </c>
      <c r="I19" s="20">
        <f t="shared" ca="1" si="8"/>
        <v>23.570883947836183</v>
      </c>
      <c r="J19" s="63">
        <f t="shared" ca="1" si="9"/>
        <v>6.0250952258153389E-3</v>
      </c>
      <c r="K19" s="20">
        <f t="shared" ca="1" si="10"/>
        <v>1.5075927913931806E-2</v>
      </c>
      <c r="L19" s="62">
        <f t="shared" ca="1" si="11"/>
        <v>8.2816064610771285</v>
      </c>
      <c r="M19" s="20">
        <f t="shared" ca="1" si="12"/>
        <v>0.19452842223427042</v>
      </c>
      <c r="N19" s="20">
        <f t="shared" ca="1" si="13"/>
        <v>0.2653904402076746</v>
      </c>
    </row>
    <row r="20" spans="1:14" x14ac:dyDescent="0.25">
      <c r="A20" s="8">
        <f t="shared" ca="1" si="0"/>
        <v>26.839278300591388</v>
      </c>
      <c r="B20" s="63">
        <f t="shared" ca="1" si="1"/>
        <v>5.3353066796642101E-3</v>
      </c>
      <c r="C20" s="8">
        <f t="shared" ca="1" si="2"/>
        <v>1.5076382973333019E-2</v>
      </c>
      <c r="D20" s="62">
        <f t="shared" ca="1" si="3"/>
        <v>7.3784080957511833</v>
      </c>
      <c r="E20" s="8">
        <f t="shared" ca="1" si="4"/>
        <v>-1.6245771044662238</v>
      </c>
      <c r="F20" s="20">
        <f t="shared" ca="1" si="5"/>
        <v>0.11049427953969682</v>
      </c>
      <c r="G20" s="1">
        <f t="shared" si="7"/>
        <v>20</v>
      </c>
      <c r="H20" s="1" t="str">
        <f t="shared" ca="1" si="6"/>
        <v>Kz2b</v>
      </c>
      <c r="I20" s="20">
        <f t="shared" ca="1" si="8"/>
        <v>26.839278300591388</v>
      </c>
      <c r="J20" s="63">
        <f t="shared" ca="1" si="9"/>
        <v>5.3353066796642101E-3</v>
      </c>
      <c r="K20" s="20">
        <f t="shared" ca="1" si="10"/>
        <v>1.5076382973333019E-2</v>
      </c>
      <c r="L20" s="62">
        <f t="shared" ca="1" si="11"/>
        <v>7.3784080957511833</v>
      </c>
      <c r="M20" s="20">
        <f t="shared" ca="1" si="12"/>
        <v>-1.6245771044662238</v>
      </c>
      <c r="N20" s="20">
        <f t="shared" ca="1" si="13"/>
        <v>0.11049427953969682</v>
      </c>
    </row>
    <row r="21" spans="1:14" x14ac:dyDescent="0.25">
      <c r="A21" s="8">
        <f t="shared" ca="1" si="0"/>
        <v>35.750814858862846</v>
      </c>
      <c r="B21" s="63">
        <f t="shared" ca="1" si="1"/>
        <v>6.2851323667871117E-3</v>
      </c>
      <c r="C21" s="8">
        <f t="shared" ca="1" si="2"/>
        <v>1.5077354573233245E-2</v>
      </c>
      <c r="D21" s="62">
        <f t="shared" ca="1" si="3"/>
        <v>8.2680889519422305</v>
      </c>
      <c r="E21" s="8">
        <f t="shared" ca="1" si="4"/>
        <v>0.82760054847556053</v>
      </c>
      <c r="F21" s="20">
        <f t="shared" ca="1" si="5"/>
        <v>0.30572689861590419</v>
      </c>
      <c r="G21" s="1">
        <f t="shared" si="7"/>
        <v>21</v>
      </c>
      <c r="H21" s="1" t="str">
        <f t="shared" ca="1" si="6"/>
        <v>Kk2a</v>
      </c>
      <c r="I21" s="20">
        <f t="shared" ca="1" si="8"/>
        <v>35.750814858862846</v>
      </c>
      <c r="J21" s="63">
        <f t="shared" ca="1" si="9"/>
        <v>6.2851323667871117E-3</v>
      </c>
      <c r="K21" s="20">
        <f t="shared" ca="1" si="10"/>
        <v>1.5077354573233245E-2</v>
      </c>
      <c r="L21" s="62">
        <f t="shared" ca="1" si="11"/>
        <v>8.2680889519422305</v>
      </c>
      <c r="M21" s="20">
        <f t="shared" ca="1" si="12"/>
        <v>0.82760054847556053</v>
      </c>
      <c r="N21" s="20">
        <f t="shared" ca="1" si="13"/>
        <v>0.30572689861590419</v>
      </c>
    </row>
    <row r="22" spans="1:14" x14ac:dyDescent="0.25">
      <c r="A22" s="8">
        <f t="shared" ca="1" si="0"/>
        <v>38.219163284178322</v>
      </c>
      <c r="B22" s="63">
        <f t="shared" ca="1" si="1"/>
        <v>5.3931114896532814E-3</v>
      </c>
      <c r="C22" s="8">
        <f t="shared" ca="1" si="2"/>
        <v>1.5078116096416423E-2</v>
      </c>
      <c r="D22" s="62">
        <f t="shared" ca="1" si="3"/>
        <v>7.2332574822764455</v>
      </c>
      <c r="E22" s="8">
        <f t="shared" ca="1" si="4"/>
        <v>0.81573449673422016</v>
      </c>
      <c r="F22" s="20">
        <f t="shared" ca="1" si="5"/>
        <v>0.3149764741170229</v>
      </c>
      <c r="G22" s="1">
        <f t="shared" si="7"/>
        <v>22</v>
      </c>
      <c r="H22" s="1" t="str">
        <f t="shared" ca="1" si="6"/>
        <v>Kk2b</v>
      </c>
      <c r="I22" s="20">
        <f t="shared" ca="1" si="8"/>
        <v>38.219163284178322</v>
      </c>
      <c r="J22" s="63">
        <f t="shared" ca="1" si="9"/>
        <v>5.3931114896532814E-3</v>
      </c>
      <c r="K22" s="20">
        <f t="shared" ca="1" si="10"/>
        <v>1.5078116096416423E-2</v>
      </c>
      <c r="L22" s="62">
        <f t="shared" ca="1" si="11"/>
        <v>7.2332574822764455</v>
      </c>
      <c r="M22" s="20">
        <f t="shared" ca="1" si="12"/>
        <v>0.81573449673422016</v>
      </c>
      <c r="N22" s="20">
        <f t="shared" ca="1" si="13"/>
        <v>0.3149764741170229</v>
      </c>
    </row>
    <row r="23" spans="1:14" x14ac:dyDescent="0.25">
      <c r="A23" s="8">
        <f t="shared" ca="1" si="0"/>
        <v>38.489902190645722</v>
      </c>
      <c r="B23" s="63">
        <f t="shared" ca="1" si="1"/>
        <v>7.158873769101984E-3</v>
      </c>
      <c r="C23" s="8">
        <f t="shared" ca="1" si="2"/>
        <v>1.5071390983333651E-2</v>
      </c>
      <c r="D23" s="62">
        <f t="shared" ca="1" si="3"/>
        <v>2.0026303223713038</v>
      </c>
      <c r="E23" s="8">
        <f t="shared" ca="1" si="4"/>
        <v>-4.8913460849534154</v>
      </c>
      <c r="F23" s="20">
        <f t="shared" ca="1" si="5"/>
        <v>0.28526139613882162</v>
      </c>
      <c r="G23" s="1">
        <f t="shared" si="7"/>
        <v>23</v>
      </c>
      <c r="H23" s="1" t="str">
        <f t="shared" ca="1" si="6"/>
        <v>Kz34a</v>
      </c>
      <c r="I23" s="20">
        <f t="shared" ca="1" si="8"/>
        <v>38.489902190645722</v>
      </c>
      <c r="J23" s="63">
        <f t="shared" ca="1" si="9"/>
        <v>7.158873769101984E-3</v>
      </c>
      <c r="K23" s="20">
        <f t="shared" ca="1" si="10"/>
        <v>1.5071390983333651E-2</v>
      </c>
      <c r="L23" s="62">
        <f t="shared" ca="1" si="11"/>
        <v>2.0026303223713038</v>
      </c>
      <c r="M23" s="20">
        <f t="shared" ca="1" si="12"/>
        <v>-4.8913460849534154</v>
      </c>
      <c r="N23" s="20">
        <f t="shared" ca="1" si="13"/>
        <v>0.28526139613882162</v>
      </c>
    </row>
    <row r="24" spans="1:14" x14ac:dyDescent="0.25">
      <c r="A24" s="8">
        <f t="shared" ca="1" si="0"/>
        <v>31.933506257775012</v>
      </c>
      <c r="B24" s="63">
        <f t="shared" ca="1" si="1"/>
        <v>5.1208975942765135E-3</v>
      </c>
      <c r="C24" s="8">
        <f t="shared" ca="1" si="2"/>
        <v>1.5069435972877377E-2</v>
      </c>
      <c r="D24" s="62">
        <f t="shared" ca="1" si="3"/>
        <v>3.0053992408142869</v>
      </c>
      <c r="E24" s="8">
        <f t="shared" ca="1" si="4"/>
        <v>0.52894349153992737</v>
      </c>
      <c r="F24" s="20">
        <f t="shared" ca="1" si="5"/>
        <v>0.26459729037560353</v>
      </c>
      <c r="G24" s="1">
        <f t="shared" si="7"/>
        <v>24</v>
      </c>
      <c r="H24" s="1" t="str">
        <f t="shared" ca="1" si="6"/>
        <v>Kz34b</v>
      </c>
      <c r="I24" s="20">
        <f t="shared" ca="1" si="8"/>
        <v>31.933506257775012</v>
      </c>
      <c r="J24" s="63">
        <f t="shared" ca="1" si="9"/>
        <v>5.1208975942765135E-3</v>
      </c>
      <c r="K24" s="20">
        <f t="shared" ca="1" si="10"/>
        <v>1.5069435972877377E-2</v>
      </c>
      <c r="L24" s="62">
        <f t="shared" ca="1" si="11"/>
        <v>3.0053992408142869</v>
      </c>
      <c r="M24" s="20">
        <f t="shared" ca="1" si="12"/>
        <v>0.52894349153992737</v>
      </c>
      <c r="N24" s="20">
        <f t="shared" ca="1" si="13"/>
        <v>0.26459729037560353</v>
      </c>
    </row>
    <row r="25" spans="1:14" x14ac:dyDescent="0.25">
      <c r="A25" s="8">
        <f t="shared" ca="1" si="0"/>
        <v>41.075555594116821</v>
      </c>
      <c r="B25" s="63">
        <f t="shared" ca="1" si="1"/>
        <v>8.2299815860511685E-3</v>
      </c>
      <c r="C25" s="8">
        <f t="shared" ca="1" si="2"/>
        <v>1.5070963957210724E-2</v>
      </c>
      <c r="D25" s="62">
        <f t="shared" ca="1" si="3"/>
        <v>2.8816026151805643</v>
      </c>
      <c r="E25" s="8">
        <f t="shared" ca="1" si="4"/>
        <v>-3.0182556675558252</v>
      </c>
      <c r="F25" s="20">
        <f t="shared" ca="1" si="5"/>
        <v>0.31749203719967856</v>
      </c>
      <c r="G25" s="1">
        <f t="shared" si="7"/>
        <v>25</v>
      </c>
      <c r="H25" s="1" t="str">
        <f t="shared" ca="1" si="6"/>
        <v>Kk34a</v>
      </c>
      <c r="I25" s="20">
        <f t="shared" ca="1" si="8"/>
        <v>41.075555594116821</v>
      </c>
      <c r="J25" s="63">
        <f t="shared" ca="1" si="9"/>
        <v>8.2299815860511685E-3</v>
      </c>
      <c r="K25" s="20">
        <f t="shared" ca="1" si="10"/>
        <v>1.5070963957210724E-2</v>
      </c>
      <c r="L25" s="62">
        <f t="shared" ca="1" si="11"/>
        <v>2.8816026151805643</v>
      </c>
      <c r="M25" s="20">
        <f t="shared" ca="1" si="12"/>
        <v>-3.0182556675558252</v>
      </c>
      <c r="N25" s="20">
        <f t="shared" ca="1" si="13"/>
        <v>0.31749203719967856</v>
      </c>
    </row>
    <row r="26" spans="1:14" x14ac:dyDescent="0.25">
      <c r="A26" s="8">
        <f t="shared" ca="1" si="0"/>
        <v>37.503587533480967</v>
      </c>
      <c r="B26" s="63">
        <f t="shared" ca="1" si="1"/>
        <v>6.6224005981787596E-3</v>
      </c>
      <c r="C26" s="8">
        <f t="shared" ca="1" si="2"/>
        <v>1.5071243601737292E-2</v>
      </c>
      <c r="D26" s="62">
        <f t="shared" ca="1" si="3"/>
        <v>3.4359332778138842</v>
      </c>
      <c r="E26" s="8">
        <f t="shared" ca="1" si="4"/>
        <v>-0.39725218517404542</v>
      </c>
      <c r="F26" s="20">
        <f t="shared" ca="1" si="5"/>
        <v>0.14239022646024332</v>
      </c>
      <c r="G26" s="1">
        <f t="shared" si="7"/>
        <v>26</v>
      </c>
      <c r="H26" s="1" t="str">
        <f t="shared" ca="1" si="6"/>
        <v>Kk34b</v>
      </c>
      <c r="I26" s="20">
        <f t="shared" ca="1" si="8"/>
        <v>37.503587533480967</v>
      </c>
      <c r="J26" s="63">
        <f t="shared" ca="1" si="9"/>
        <v>6.6224005981787596E-3</v>
      </c>
      <c r="K26" s="20">
        <f t="shared" ca="1" si="10"/>
        <v>1.5071243601737292E-2</v>
      </c>
      <c r="L26" s="62">
        <f t="shared" ca="1" si="11"/>
        <v>3.4359332778138842</v>
      </c>
      <c r="M26" s="20">
        <f t="shared" ca="1" si="12"/>
        <v>-0.39725218517404542</v>
      </c>
      <c r="N26" s="20">
        <f t="shared" ca="1" si="13"/>
        <v>0.14239022646024332</v>
      </c>
    </row>
    <row r="27" spans="1:14" x14ac:dyDescent="0.25">
      <c r="A27" s="8">
        <f t="shared" ca="1" si="0"/>
        <v>29.878659750897061</v>
      </c>
      <c r="B27" s="63">
        <f t="shared" ca="1" si="1"/>
        <v>4.3292349396208572E-3</v>
      </c>
      <c r="C27" s="8">
        <f t="shared" ca="1" si="2"/>
        <v>1.5078944261661247E-2</v>
      </c>
      <c r="D27" s="62">
        <f t="shared" ca="1" si="3"/>
        <v>6.7125647980697281</v>
      </c>
      <c r="E27" s="8">
        <f t="shared" ca="1" si="4"/>
        <v>0.45361451376433259</v>
      </c>
      <c r="F27" s="20">
        <f t="shared" ca="1" si="5"/>
        <v>0.49270970631294364</v>
      </c>
      <c r="G27" s="1">
        <f t="shared" si="7"/>
        <v>27</v>
      </c>
      <c r="H27" s="1" t="str">
        <f t="shared" ca="1" si="6"/>
        <v>Kz5hz</v>
      </c>
      <c r="I27" s="20">
        <f t="shared" ca="1" si="8"/>
        <v>29.878659750897061</v>
      </c>
      <c r="J27" s="63">
        <f t="shared" ca="1" si="9"/>
        <v>4.3292349396208572E-3</v>
      </c>
      <c r="K27" s="20">
        <f t="shared" ca="1" si="10"/>
        <v>1.5078944261661247E-2</v>
      </c>
      <c r="L27" s="62">
        <f t="shared" ca="1" si="11"/>
        <v>6.7125647980697281</v>
      </c>
      <c r="M27" s="20">
        <f t="shared" ca="1" si="12"/>
        <v>0.45361451376433259</v>
      </c>
      <c r="N27" s="20">
        <f t="shared" ca="1" si="13"/>
        <v>0.49270970631294364</v>
      </c>
    </row>
    <row r="28" spans="1:14" x14ac:dyDescent="0.25">
      <c r="A28" s="8">
        <f t="shared" ca="1" si="0"/>
        <v>65.548900324112211</v>
      </c>
      <c r="B28" s="63">
        <f t="shared" ca="1" si="1"/>
        <v>2.4244846952164319E-3</v>
      </c>
      <c r="C28" s="8">
        <f t="shared" ca="1" si="2"/>
        <v>1.5070675890446406E-2</v>
      </c>
      <c r="D28" s="62">
        <f t="shared" ca="1" si="3"/>
        <v>3.2344688431450677</v>
      </c>
      <c r="E28" s="8">
        <f t="shared" ca="1" si="4"/>
        <v>-5.3160065213446128E-2</v>
      </c>
      <c r="F28" s="20">
        <f t="shared" ca="1" si="5"/>
        <v>0.27728476253537199</v>
      </c>
      <c r="G28" s="1">
        <f t="shared" si="7"/>
        <v>28</v>
      </c>
      <c r="H28" s="1" t="str">
        <f t="shared" ca="1" si="6"/>
        <v>Kz5h</v>
      </c>
      <c r="I28" s="20">
        <f t="shared" ca="1" si="8"/>
        <v>65.548900324112211</v>
      </c>
      <c r="J28" s="63">
        <f t="shared" ca="1" si="9"/>
        <v>2.4244846952164319E-3</v>
      </c>
      <c r="K28" s="20">
        <f t="shared" ca="1" si="10"/>
        <v>1.5070675890446406E-2</v>
      </c>
      <c r="L28" s="62">
        <f t="shared" ca="1" si="11"/>
        <v>3.2344688431450677</v>
      </c>
      <c r="M28" s="20">
        <f t="shared" ca="1" si="12"/>
        <v>-5.3160065213446128E-2</v>
      </c>
      <c r="N28" s="20">
        <f t="shared" ca="1" si="13"/>
        <v>0.27728476253537199</v>
      </c>
    </row>
    <row r="29" spans="1:14" x14ac:dyDescent="0.25">
      <c r="A29" s="8">
        <f t="shared" ca="1" si="0"/>
        <v>83.187159379765347</v>
      </c>
      <c r="B29" s="63">
        <f t="shared" ca="1" si="1"/>
        <v>3.4483637861989509E-3</v>
      </c>
      <c r="C29" s="8">
        <f t="shared" ca="1" si="2"/>
        <v>1.5076547870092364E-2</v>
      </c>
      <c r="D29" s="62">
        <f t="shared" ca="1" si="3"/>
        <v>4.2024302667693201</v>
      </c>
      <c r="E29" s="8">
        <f t="shared" ca="1" si="4"/>
        <v>0.76278731737753147</v>
      </c>
      <c r="F29" s="20">
        <f t="shared" ca="1" si="5"/>
        <v>0.21984563379988056</v>
      </c>
      <c r="G29" s="1">
        <f t="shared" si="7"/>
        <v>29</v>
      </c>
      <c r="H29" s="1" t="str">
        <f t="shared" ca="1" si="6"/>
        <v>Kk5hz</v>
      </c>
      <c r="I29" s="20">
        <f t="shared" ca="1" si="8"/>
        <v>83.187159379765347</v>
      </c>
      <c r="J29" s="63">
        <f t="shared" ca="1" si="9"/>
        <v>3.4483637861989509E-3</v>
      </c>
      <c r="K29" s="20">
        <f t="shared" ca="1" si="10"/>
        <v>1.5076547870092364E-2</v>
      </c>
      <c r="L29" s="62">
        <f t="shared" ca="1" si="11"/>
        <v>4.2024302667693201</v>
      </c>
      <c r="M29" s="20">
        <f t="shared" ca="1" si="12"/>
        <v>0.76278731737753147</v>
      </c>
      <c r="N29" s="20">
        <f t="shared" ca="1" si="13"/>
        <v>0.21984563379988056</v>
      </c>
    </row>
    <row r="30" spans="1:14" x14ac:dyDescent="0.25">
      <c r="A30" s="8">
        <f t="shared" ca="1" si="0"/>
        <v>28.67675861054424</v>
      </c>
      <c r="B30" s="63">
        <f t="shared" ca="1" si="1"/>
        <v>4.7921681343283664E-3</v>
      </c>
      <c r="C30" s="8">
        <f t="shared" ca="1" si="2"/>
        <v>1.5077957718653459E-2</v>
      </c>
      <c r="D30" s="62">
        <f t="shared" ca="1" si="3"/>
        <v>4.6588496135961339</v>
      </c>
      <c r="E30" s="8">
        <f t="shared" ca="1" si="4"/>
        <v>0.94143582611975929</v>
      </c>
      <c r="F30" s="20">
        <f t="shared" ca="1" si="5"/>
        <v>0.39079027048993187</v>
      </c>
      <c r="G30" s="1">
        <f t="shared" si="7"/>
        <v>30</v>
      </c>
      <c r="H30" s="1" t="str">
        <f t="shared" ca="1" si="6"/>
        <v>Kk5h</v>
      </c>
      <c r="I30" s="20">
        <f t="shared" ca="1" si="8"/>
        <v>28.67675861054424</v>
      </c>
      <c r="J30" s="63">
        <f t="shared" ca="1" si="9"/>
        <v>4.7921681343283664E-3</v>
      </c>
      <c r="K30" s="20">
        <f t="shared" ca="1" si="10"/>
        <v>1.5077957718653459E-2</v>
      </c>
      <c r="L30" s="62">
        <f t="shared" ca="1" si="11"/>
        <v>4.6588496135961339</v>
      </c>
      <c r="M30" s="20">
        <f t="shared" ca="1" si="12"/>
        <v>0.94143582611975929</v>
      </c>
      <c r="N30" s="20">
        <f t="shared" ca="1" si="13"/>
        <v>0.39079027048993187</v>
      </c>
    </row>
    <row r="31" spans="1:14" x14ac:dyDescent="0.25">
      <c r="A31" s="8">
        <f t="shared" ca="1" si="0"/>
        <v>49.232228859812686</v>
      </c>
      <c r="B31" s="63">
        <f t="shared" ca="1" si="1"/>
        <v>3.8810856353000134E-3</v>
      </c>
      <c r="C31" s="8">
        <f t="shared" ca="1" si="2"/>
        <v>1.5081176337712906E-2</v>
      </c>
      <c r="D31" s="62">
        <f t="shared" ca="1" si="3"/>
        <v>5.3480073760006501</v>
      </c>
      <c r="E31" s="8">
        <f t="shared" ca="1" si="4"/>
        <v>0.79156988167582465</v>
      </c>
      <c r="F31" s="20">
        <f t="shared" ca="1" si="5"/>
        <v>0.34520327603594048</v>
      </c>
      <c r="G31" s="1">
        <f t="shared" si="7"/>
        <v>31</v>
      </c>
      <c r="H31" s="1" t="str">
        <f t="shared" ca="1" si="6"/>
        <v>Kz5oz</v>
      </c>
      <c r="I31" s="20">
        <f t="shared" ca="1" si="8"/>
        <v>49.232228859812686</v>
      </c>
      <c r="J31" s="63">
        <f t="shared" ca="1" si="9"/>
        <v>3.8810856353000134E-3</v>
      </c>
      <c r="K31" s="20">
        <f t="shared" ca="1" si="10"/>
        <v>1.5081176337712906E-2</v>
      </c>
      <c r="L31" s="62">
        <f t="shared" ca="1" si="11"/>
        <v>5.3480073760006501</v>
      </c>
      <c r="M31" s="20">
        <f t="shared" ca="1" si="12"/>
        <v>0.79156988167582465</v>
      </c>
      <c r="N31" s="20">
        <f t="shared" ca="1" si="13"/>
        <v>0.34520327603594048</v>
      </c>
    </row>
    <row r="32" spans="1:14" x14ac:dyDescent="0.25">
      <c r="A32" s="8">
        <f t="shared" ca="1" si="0"/>
        <v>21.507467038985354</v>
      </c>
      <c r="B32" s="63">
        <f t="shared" ca="1" si="1"/>
        <v>4.5691070822662288E-3</v>
      </c>
      <c r="C32" s="8">
        <f t="shared" ca="1" si="2"/>
        <v>1.5080443941200282E-2</v>
      </c>
      <c r="D32" s="62">
        <f t="shared" ca="1" si="3"/>
        <v>5.1640375297258592</v>
      </c>
      <c r="E32" s="8">
        <f t="shared" ca="1" si="4"/>
        <v>0.74139790555361018</v>
      </c>
      <c r="F32" s="20">
        <f t="shared" ca="1" si="5"/>
        <v>0.3114137150676986</v>
      </c>
      <c r="G32" s="1">
        <f t="shared" si="7"/>
        <v>32</v>
      </c>
      <c r="H32" s="1" t="str">
        <f t="shared" ca="1" si="6"/>
        <v>Kz5o</v>
      </c>
      <c r="I32" s="20">
        <f t="shared" ca="1" si="8"/>
        <v>21.507467038985354</v>
      </c>
      <c r="J32" s="63">
        <f t="shared" ca="1" si="9"/>
        <v>4.5691070822662288E-3</v>
      </c>
      <c r="K32" s="20">
        <f t="shared" ca="1" si="10"/>
        <v>1.5080443941200282E-2</v>
      </c>
      <c r="L32" s="62">
        <f t="shared" ca="1" si="11"/>
        <v>5.1640375297258592</v>
      </c>
      <c r="M32" s="20">
        <f t="shared" ca="1" si="12"/>
        <v>0.74139790555361018</v>
      </c>
      <c r="N32" s="20">
        <f t="shared" ca="1" si="13"/>
        <v>0.3114137150676986</v>
      </c>
    </row>
    <row r="33" spans="1:14" x14ac:dyDescent="0.25">
      <c r="A33" s="8">
        <f t="shared" ref="A33:A64" ca="1" si="14">IF(ISERROR(I33),-1,I33)</f>
        <v>49.738681661341005</v>
      </c>
      <c r="B33" s="63">
        <f t="shared" ref="B33:B64" ca="1" si="15">IF(ISERROR(J33),-1,J33)</f>
        <v>4.3079695220007768E-3</v>
      </c>
      <c r="C33" s="8">
        <f t="shared" ref="C33:C64" ca="1" si="16">IF(ISERROR(K33),-1,K33)</f>
        <v>1.5079089181733174E-2</v>
      </c>
      <c r="D33" s="62">
        <f t="shared" ref="D33:D64" ca="1" si="17">IF(ISERROR(L33),-1,L33)</f>
        <v>4.8313731904529824</v>
      </c>
      <c r="E33" s="8">
        <f t="shared" ref="E33:E64" ca="1" si="18">IF(ISERROR(M33),-1,M33)</f>
        <v>1.383538421046133</v>
      </c>
      <c r="F33" s="20">
        <f t="shared" ref="F33:F64" ca="1" si="19">IF(ISERROR(N33),-1,N33)</f>
        <v>0.6612878686756033</v>
      </c>
      <c r="G33" s="1">
        <f t="shared" si="7"/>
        <v>33</v>
      </c>
      <c r="H33" s="1" t="str">
        <f t="shared" ca="1" si="6"/>
        <v>Kk5oz</v>
      </c>
      <c r="I33" s="20">
        <f t="shared" ca="1" si="8"/>
        <v>49.738681661341005</v>
      </c>
      <c r="J33" s="63">
        <f t="shared" ca="1" si="9"/>
        <v>4.3079695220007768E-3</v>
      </c>
      <c r="K33" s="20">
        <f t="shared" ca="1" si="10"/>
        <v>1.5079089181733174E-2</v>
      </c>
      <c r="L33" s="62">
        <f t="shared" ca="1" si="11"/>
        <v>4.8313731904529824</v>
      </c>
      <c r="M33" s="20">
        <f t="shared" ca="1" si="12"/>
        <v>1.383538421046133</v>
      </c>
      <c r="N33" s="20">
        <f t="shared" ca="1" si="13"/>
        <v>0.6612878686756033</v>
      </c>
    </row>
    <row r="34" spans="1:14" x14ac:dyDescent="0.25">
      <c r="A34" s="8">
        <f t="shared" ca="1" si="14"/>
        <v>29.618350303433289</v>
      </c>
      <c r="B34" s="63">
        <f t="shared" ca="1" si="15"/>
        <v>5.04993987321041E-3</v>
      </c>
      <c r="C34" s="8">
        <f t="shared" ca="1" si="16"/>
        <v>1.5079248212285198E-2</v>
      </c>
      <c r="D34" s="62">
        <f t="shared" ca="1" si="17"/>
        <v>5.3935694671160395</v>
      </c>
      <c r="E34" s="8">
        <f t="shared" ca="1" si="18"/>
        <v>1.9038318589706156</v>
      </c>
      <c r="F34" s="20">
        <f t="shared" ca="1" si="19"/>
        <v>0.34648908102754583</v>
      </c>
      <c r="G34" s="1">
        <f t="shared" si="7"/>
        <v>34</v>
      </c>
      <c r="H34" s="1" t="str">
        <f t="shared" ca="1" si="6"/>
        <v>Kk5o</v>
      </c>
      <c r="I34" s="20">
        <f t="shared" ca="1" si="8"/>
        <v>29.618350303433289</v>
      </c>
      <c r="J34" s="63">
        <f t="shared" ca="1" si="9"/>
        <v>5.04993987321041E-3</v>
      </c>
      <c r="K34" s="20">
        <f t="shared" ca="1" si="10"/>
        <v>1.5079248212285198E-2</v>
      </c>
      <c r="L34" s="62">
        <f t="shared" ca="1" si="11"/>
        <v>5.3935694671160395</v>
      </c>
      <c r="M34" s="20">
        <f t="shared" ca="1" si="12"/>
        <v>1.9038318589706156</v>
      </c>
      <c r="N34" s="20">
        <f t="shared" ca="1" si="13"/>
        <v>0.34648908102754583</v>
      </c>
    </row>
    <row r="35" spans="1:14" x14ac:dyDescent="0.25">
      <c r="A35" s="8">
        <f t="shared" ca="1" si="14"/>
        <v>31.721219451171681</v>
      </c>
      <c r="B35" s="63">
        <f t="shared" ca="1" si="15"/>
        <v>7.5639530816938609E-3</v>
      </c>
      <c r="C35" s="8">
        <f t="shared" ca="1" si="16"/>
        <v>1.5079691237693505E-2</v>
      </c>
      <c r="D35" s="62">
        <f t="shared" ca="1" si="17"/>
        <v>5.1089965727378868</v>
      </c>
      <c r="E35" s="8">
        <f t="shared" ca="1" si="18"/>
        <v>0.97877951436343646</v>
      </c>
      <c r="F35" s="20">
        <f t="shared" ca="1" si="19"/>
        <v>0.93541215605059358</v>
      </c>
      <c r="G35" s="1">
        <f t="shared" si="7"/>
        <v>35</v>
      </c>
      <c r="H35" s="1" t="str">
        <f t="shared" ca="1" si="6"/>
        <v>Z1a</v>
      </c>
      <c r="I35" s="20">
        <f t="shared" ca="1" si="8"/>
        <v>31.721219451171681</v>
      </c>
      <c r="J35" s="63">
        <f t="shared" ca="1" si="9"/>
        <v>7.5639530816938609E-3</v>
      </c>
      <c r="K35" s="20">
        <f t="shared" ca="1" si="10"/>
        <v>1.5079691237693505E-2</v>
      </c>
      <c r="L35" s="62">
        <f t="shared" ca="1" si="11"/>
        <v>5.1089965727378868</v>
      </c>
      <c r="M35" s="20">
        <f t="shared" ca="1" si="12"/>
        <v>0.97877951436343646</v>
      </c>
      <c r="N35" s="20">
        <f t="shared" ca="1" si="13"/>
        <v>0.93541215605059358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25.678739328450906</v>
      </c>
      <c r="B37" s="63">
        <f t="shared" ca="1" si="15"/>
        <v>8.7911439264208129E-3</v>
      </c>
      <c r="C37" s="8">
        <f t="shared" ca="1" si="16"/>
        <v>1.5078210421115724E-2</v>
      </c>
      <c r="D37" s="62">
        <f t="shared" ca="1" si="17"/>
        <v>5.7187862273405745</v>
      </c>
      <c r="E37" s="8">
        <f t="shared" ca="1" si="18"/>
        <v>5.9867095538500559</v>
      </c>
      <c r="F37" s="20">
        <f t="shared" ca="1" si="19"/>
        <v>1.3469762189605727</v>
      </c>
      <c r="G37" s="1">
        <f t="shared" si="7"/>
        <v>37</v>
      </c>
      <c r="H37" s="1" t="str">
        <f t="shared" ca="1" si="6"/>
        <v>Z2a</v>
      </c>
      <c r="I37" s="20">
        <f t="shared" ca="1" si="8"/>
        <v>25.678739328450906</v>
      </c>
      <c r="J37" s="63">
        <f t="shared" ca="1" si="9"/>
        <v>8.7911439264208129E-3</v>
      </c>
      <c r="K37" s="20">
        <f t="shared" ca="1" si="10"/>
        <v>1.5078210421115724E-2</v>
      </c>
      <c r="L37" s="62">
        <f t="shared" ca="1" si="11"/>
        <v>5.7187862273405745</v>
      </c>
      <c r="M37" s="20">
        <f t="shared" ca="1" si="12"/>
        <v>5.9867095538500559</v>
      </c>
      <c r="N37" s="20">
        <f t="shared" ca="1" si="13"/>
        <v>1.3469762189605727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28.587830277568159</v>
      </c>
      <c r="B39" s="63">
        <f t="shared" ca="1" si="15"/>
        <v>6.3859846002787476E-3</v>
      </c>
      <c r="C39" s="8">
        <f t="shared" ca="1" si="16"/>
        <v>1.5080226318224635E-2</v>
      </c>
      <c r="D39" s="62">
        <f t="shared" ca="1" si="17"/>
        <v>5.9818418868729397</v>
      </c>
      <c r="E39" s="8">
        <f t="shared" ca="1" si="18"/>
        <v>1.804432158502681</v>
      </c>
      <c r="F39" s="20">
        <f t="shared" ca="1" si="19"/>
        <v>0.4175341703254542</v>
      </c>
      <c r="G39" s="1">
        <f t="shared" si="7"/>
        <v>39</v>
      </c>
      <c r="H39" s="1" t="str">
        <f t="shared" ca="1" si="6"/>
        <v>tZ1a</v>
      </c>
      <c r="I39" s="20">
        <f t="shared" ca="1" si="8"/>
        <v>28.587830277568159</v>
      </c>
      <c r="J39" s="63">
        <f t="shared" ca="1" si="9"/>
        <v>6.3859846002787476E-3</v>
      </c>
      <c r="K39" s="20">
        <f t="shared" ca="1" si="10"/>
        <v>1.5080226318224635E-2</v>
      </c>
      <c r="L39" s="62">
        <f t="shared" ca="1" si="11"/>
        <v>5.9818418868729397</v>
      </c>
      <c r="M39" s="20">
        <f t="shared" ca="1" si="12"/>
        <v>1.804432158502681</v>
      </c>
      <c r="N39" s="20">
        <f t="shared" ca="1" si="13"/>
        <v>0.4175341703254542</v>
      </c>
    </row>
    <row r="40" spans="1:14" x14ac:dyDescent="0.25">
      <c r="A40" s="8">
        <f t="shared" ca="1" si="14"/>
        <v>26.569082520033575</v>
      </c>
      <c r="B40" s="63">
        <f t="shared" ca="1" si="15"/>
        <v>5.9121772552424273E-3</v>
      </c>
      <c r="C40" s="8">
        <f t="shared" ca="1" si="16"/>
        <v>1.5081450138044569E-2</v>
      </c>
      <c r="D40" s="62">
        <f t="shared" ca="1" si="17"/>
        <v>6.8078557361948722</v>
      </c>
      <c r="E40" s="8">
        <f t="shared" ca="1" si="18"/>
        <v>1.0918729845719017</v>
      </c>
      <c r="F40" s="20">
        <f t="shared" ca="1" si="19"/>
        <v>0.41583121898785208</v>
      </c>
      <c r="G40" s="1">
        <f t="shared" si="7"/>
        <v>40</v>
      </c>
      <c r="H40" s="1" t="str">
        <f t="shared" ca="1" si="6"/>
        <v>tZ1b</v>
      </c>
      <c r="I40" s="20">
        <f t="shared" ca="1" si="8"/>
        <v>26.569082520033575</v>
      </c>
      <c r="J40" s="63">
        <f t="shared" ca="1" si="9"/>
        <v>5.9121772552424273E-3</v>
      </c>
      <c r="K40" s="20">
        <f t="shared" ca="1" si="10"/>
        <v>1.5081450138044569E-2</v>
      </c>
      <c r="L40" s="62">
        <f t="shared" ca="1" si="11"/>
        <v>6.8078557361948722</v>
      </c>
      <c r="M40" s="20">
        <f t="shared" ca="1" si="12"/>
        <v>1.0918729845719017</v>
      </c>
      <c r="N40" s="20">
        <f t="shared" ca="1" si="13"/>
        <v>0.41583121898785208</v>
      </c>
    </row>
    <row r="41" spans="1:14" x14ac:dyDescent="0.25">
      <c r="A41" s="8">
        <f t="shared" ca="1" si="14"/>
        <v>30.651099419084442</v>
      </c>
      <c r="B41" s="63">
        <f t="shared" ca="1" si="15"/>
        <v>7.197787002163088E-3</v>
      </c>
      <c r="C41" s="8">
        <f t="shared" ca="1" si="16"/>
        <v>1.507839263059068E-2</v>
      </c>
      <c r="D41" s="62">
        <f t="shared" ca="1" si="17"/>
        <v>4.6561237659036481</v>
      </c>
      <c r="E41" s="8">
        <f t="shared" ca="1" si="18"/>
        <v>0.85839086208046933</v>
      </c>
      <c r="F41" s="20">
        <f t="shared" ca="1" si="19"/>
        <v>0.87374626266358013</v>
      </c>
      <c r="G41" s="1">
        <f t="shared" si="7"/>
        <v>41</v>
      </c>
      <c r="H41" s="1" t="str">
        <f t="shared" ca="1" si="6"/>
        <v>tZ2a</v>
      </c>
      <c r="I41" s="20">
        <f t="shared" ca="1" si="8"/>
        <v>30.651099419084442</v>
      </c>
      <c r="J41" s="63">
        <f t="shared" ca="1" si="9"/>
        <v>7.197787002163088E-3</v>
      </c>
      <c r="K41" s="20">
        <f t="shared" ca="1" si="10"/>
        <v>1.507839263059068E-2</v>
      </c>
      <c r="L41" s="62">
        <f t="shared" ca="1" si="11"/>
        <v>4.6561237659036481</v>
      </c>
      <c r="M41" s="20">
        <f t="shared" ca="1" si="12"/>
        <v>0.85839086208046933</v>
      </c>
      <c r="N41" s="20">
        <f t="shared" ca="1" si="13"/>
        <v>0.87374626266358013</v>
      </c>
    </row>
    <row r="42" spans="1:14" x14ac:dyDescent="0.25">
      <c r="A42" s="8">
        <f t="shared" ca="1" si="14"/>
        <v>27.552856768143243</v>
      </c>
      <c r="B42" s="63">
        <f t="shared" ca="1" si="15"/>
        <v>7.2053940578873992E-3</v>
      </c>
      <c r="C42" s="8">
        <f t="shared" ca="1" si="16"/>
        <v>1.5078676748177287E-2</v>
      </c>
      <c r="D42" s="62">
        <f t="shared" ca="1" si="17"/>
        <v>5.0015579331486339</v>
      </c>
      <c r="E42" s="8">
        <f t="shared" ca="1" si="18"/>
        <v>0.41458120242801538</v>
      </c>
      <c r="F42" s="20">
        <f t="shared" ca="1" si="19"/>
        <v>0.83382901882038596</v>
      </c>
      <c r="G42" s="1">
        <f t="shared" si="7"/>
        <v>42</v>
      </c>
      <c r="H42" s="1" t="str">
        <f t="shared" ca="1" si="6"/>
        <v>tZ2b</v>
      </c>
      <c r="I42" s="20">
        <f t="shared" ca="1" si="8"/>
        <v>27.552856768143243</v>
      </c>
      <c r="J42" s="63">
        <f t="shared" ca="1" si="9"/>
        <v>7.2053940578873992E-3</v>
      </c>
      <c r="K42" s="20">
        <f t="shared" ca="1" si="10"/>
        <v>1.5078676748177287E-2</v>
      </c>
      <c r="L42" s="62">
        <f t="shared" ca="1" si="11"/>
        <v>5.0015579331486339</v>
      </c>
      <c r="M42" s="20">
        <f t="shared" ca="1" si="12"/>
        <v>0.41458120242801538</v>
      </c>
      <c r="N42" s="20">
        <f t="shared" ca="1" si="13"/>
        <v>0.83382901882038596</v>
      </c>
    </row>
    <row r="43" spans="1:14" x14ac:dyDescent="0.25">
      <c r="A43" s="8">
        <f t="shared" ca="1" si="14"/>
        <v>26.543479855311222</v>
      </c>
      <c r="B43" s="63">
        <f t="shared" ca="1" si="15"/>
        <v>5.8542785067471599E-3</v>
      </c>
      <c r="C43" s="8">
        <f t="shared" ca="1" si="16"/>
        <v>1.5080965969367E-2</v>
      </c>
      <c r="D43" s="62">
        <f t="shared" ca="1" si="17"/>
        <v>6.5199949612995143</v>
      </c>
      <c r="E43" s="8">
        <f t="shared" ca="1" si="18"/>
        <v>1.1712964533358479</v>
      </c>
      <c r="F43" s="20">
        <f t="shared" ca="1" si="19"/>
        <v>0.35159818925728314</v>
      </c>
      <c r="G43" s="1">
        <f t="shared" si="7"/>
        <v>43</v>
      </c>
      <c r="H43" s="1" t="str">
        <f t="shared" ca="1" si="6"/>
        <v>cZ1a</v>
      </c>
      <c r="I43" s="20">
        <f t="shared" ca="1" si="8"/>
        <v>26.543479855311222</v>
      </c>
      <c r="J43" s="63">
        <f t="shared" ca="1" si="9"/>
        <v>5.8542785067471599E-3</v>
      </c>
      <c r="K43" s="20">
        <f t="shared" ca="1" si="10"/>
        <v>1.5080965969367E-2</v>
      </c>
      <c r="L43" s="62">
        <f t="shared" ca="1" si="11"/>
        <v>6.5199949612995143</v>
      </c>
      <c r="M43" s="20">
        <f t="shared" ca="1" si="12"/>
        <v>1.1712964533358479</v>
      </c>
      <c r="N43" s="20">
        <f t="shared" ca="1" si="13"/>
        <v>0.35159818925728314</v>
      </c>
    </row>
    <row r="44" spans="1:14" x14ac:dyDescent="0.25">
      <c r="A44" s="8">
        <f t="shared" ca="1" si="14"/>
        <v>25.880801089358783</v>
      </c>
      <c r="B44" s="63">
        <f t="shared" ca="1" si="15"/>
        <v>5.1959539157661536E-3</v>
      </c>
      <c r="C44" s="8">
        <f t="shared" ca="1" si="16"/>
        <v>1.5080830653676179E-2</v>
      </c>
      <c r="D44" s="62">
        <f t="shared" ca="1" si="17"/>
        <v>6.685824018882081</v>
      </c>
      <c r="E44" s="8">
        <f t="shared" ca="1" si="18"/>
        <v>0.22852078176251525</v>
      </c>
      <c r="F44" s="20">
        <f t="shared" ca="1" si="19"/>
        <v>0.27274695987495495</v>
      </c>
      <c r="G44" s="1">
        <f t="shared" si="7"/>
        <v>44</v>
      </c>
      <c r="H44" s="1" t="str">
        <f t="shared" ca="1" si="6"/>
        <v>cZ1b</v>
      </c>
      <c r="I44" s="20">
        <f t="shared" ca="1" si="8"/>
        <v>25.880801089358783</v>
      </c>
      <c r="J44" s="63">
        <f t="shared" ca="1" si="9"/>
        <v>5.1959539157661536E-3</v>
      </c>
      <c r="K44" s="20">
        <f t="shared" ca="1" si="10"/>
        <v>1.5080830653676179E-2</v>
      </c>
      <c r="L44" s="62">
        <f t="shared" ca="1" si="11"/>
        <v>6.685824018882081</v>
      </c>
      <c r="M44" s="20">
        <f t="shared" ca="1" si="12"/>
        <v>0.22852078176251525</v>
      </c>
      <c r="N44" s="20">
        <f t="shared" ca="1" si="13"/>
        <v>0.27274695987495495</v>
      </c>
    </row>
    <row r="45" spans="1:14" x14ac:dyDescent="0.25">
      <c r="A45" s="8">
        <f t="shared" ca="1" si="14"/>
        <v>26.195039778591465</v>
      </c>
      <c r="B45" s="63">
        <f t="shared" ca="1" si="15"/>
        <v>6.2928529573157924E-3</v>
      </c>
      <c r="C45" s="8">
        <f t="shared" ca="1" si="16"/>
        <v>1.5081161533976654E-2</v>
      </c>
      <c r="D45" s="62">
        <f t="shared" ca="1" si="17"/>
        <v>6.9850438553316918</v>
      </c>
      <c r="E45" s="8">
        <f t="shared" ca="1" si="18"/>
        <v>1.1651189561964956</v>
      </c>
      <c r="F45" s="20">
        <f t="shared" ca="1" si="19"/>
        <v>0.50483794012688976</v>
      </c>
      <c r="G45" s="1">
        <f t="shared" si="7"/>
        <v>45</v>
      </c>
      <c r="H45" s="1" t="str">
        <f t="shared" ca="1" si="6"/>
        <v>cZ2a</v>
      </c>
      <c r="I45" s="20">
        <f t="shared" ca="1" si="8"/>
        <v>26.195039778591465</v>
      </c>
      <c r="J45" s="63">
        <f t="shared" ca="1" si="9"/>
        <v>6.2928529573157924E-3</v>
      </c>
      <c r="K45" s="20">
        <f t="shared" ca="1" si="10"/>
        <v>1.5081161533976654E-2</v>
      </c>
      <c r="L45" s="62">
        <f t="shared" ca="1" si="11"/>
        <v>6.9850438553316918</v>
      </c>
      <c r="M45" s="20">
        <f t="shared" ca="1" si="12"/>
        <v>1.1651189561964956</v>
      </c>
      <c r="N45" s="20">
        <f t="shared" ca="1" si="13"/>
        <v>0.50483794012688976</v>
      </c>
    </row>
    <row r="46" spans="1:14" x14ac:dyDescent="0.25">
      <c r="A46" s="8">
        <f t="shared" ca="1" si="14"/>
        <v>24.791136646434971</v>
      </c>
      <c r="B46" s="63">
        <f t="shared" ca="1" si="15"/>
        <v>6.1772260192960501E-3</v>
      </c>
      <c r="C46" s="8">
        <f t="shared" ca="1" si="16"/>
        <v>1.5079304063768536E-2</v>
      </c>
      <c r="D46" s="62">
        <f t="shared" ca="1" si="17"/>
        <v>6.127119637640031</v>
      </c>
      <c r="E46" s="8">
        <f t="shared" ca="1" si="18"/>
        <v>0.16064884819416064</v>
      </c>
      <c r="F46" s="20">
        <f t="shared" ca="1" si="19"/>
        <v>0.65513288685316762</v>
      </c>
      <c r="G46" s="1">
        <f t="shared" si="7"/>
        <v>46</v>
      </c>
      <c r="H46" s="1" t="str">
        <f t="shared" ca="1" si="6"/>
        <v>cZ2b</v>
      </c>
      <c r="I46" s="20">
        <f t="shared" ca="1" si="8"/>
        <v>24.791136646434971</v>
      </c>
      <c r="J46" s="63">
        <f t="shared" ca="1" si="9"/>
        <v>6.1772260192960501E-3</v>
      </c>
      <c r="K46" s="20">
        <f t="shared" ca="1" si="10"/>
        <v>1.5079304063768536E-2</v>
      </c>
      <c r="L46" s="62">
        <f t="shared" ca="1" si="11"/>
        <v>6.127119637640031</v>
      </c>
      <c r="M46" s="20">
        <f t="shared" ca="1" si="12"/>
        <v>0.16064884819416064</v>
      </c>
      <c r="N46" s="20">
        <f t="shared" ca="1" si="13"/>
        <v>0.65513288685316762</v>
      </c>
    </row>
    <row r="47" spans="1:14" x14ac:dyDescent="0.25">
      <c r="A47" s="8">
        <f t="shared" ca="1" si="14"/>
        <v>21.315841265985945</v>
      </c>
      <c r="B47" s="63">
        <f t="shared" ca="1" si="15"/>
        <v>5.2027873521035776E-3</v>
      </c>
      <c r="C47" s="8">
        <f t="shared" ca="1" si="16"/>
        <v>1.508201724194437E-2</v>
      </c>
      <c r="D47" s="62">
        <f t="shared" ca="1" si="17"/>
        <v>7.2101999802683343</v>
      </c>
      <c r="E47" s="8">
        <f t="shared" ca="1" si="18"/>
        <v>0.84375536108564964</v>
      </c>
      <c r="F47" s="20">
        <f t="shared" ca="1" si="19"/>
        <v>0.15421698541907453</v>
      </c>
      <c r="G47" s="1">
        <f t="shared" si="7"/>
        <v>47</v>
      </c>
      <c r="H47" s="1" t="str">
        <f t="shared" ca="1" si="6"/>
        <v>EZ1a</v>
      </c>
      <c r="I47" s="20">
        <f t="shared" ca="1" si="8"/>
        <v>21.315841265985945</v>
      </c>
      <c r="J47" s="63">
        <f t="shared" ca="1" si="9"/>
        <v>5.2027873521035776E-3</v>
      </c>
      <c r="K47" s="20">
        <f t="shared" ca="1" si="10"/>
        <v>1.508201724194437E-2</v>
      </c>
      <c r="L47" s="62">
        <f t="shared" ca="1" si="11"/>
        <v>7.2101999802683343</v>
      </c>
      <c r="M47" s="20">
        <f t="shared" ca="1" si="12"/>
        <v>0.84375536108564964</v>
      </c>
      <c r="N47" s="20">
        <f t="shared" ca="1" si="13"/>
        <v>0.15421698541907453</v>
      </c>
    </row>
    <row r="48" spans="1:14" x14ac:dyDescent="0.25">
      <c r="A48" s="8">
        <f t="shared" ca="1" si="14"/>
        <v>19.596024288251858</v>
      </c>
      <c r="B48" s="63">
        <f t="shared" ca="1" si="15"/>
        <v>4.7710614496669444E-3</v>
      </c>
      <c r="C48" s="8">
        <f t="shared" ca="1" si="16"/>
        <v>1.5080329623931082E-2</v>
      </c>
      <c r="D48" s="62">
        <f t="shared" ca="1" si="17"/>
        <v>6.4415532015660286</v>
      </c>
      <c r="E48" s="8">
        <f t="shared" ca="1" si="18"/>
        <v>0.37194557409765716</v>
      </c>
      <c r="F48" s="20">
        <f t="shared" ca="1" si="19"/>
        <v>0.40547904706263765</v>
      </c>
      <c r="G48" s="1">
        <f t="shared" si="7"/>
        <v>48</v>
      </c>
      <c r="H48" s="1" t="str">
        <f t="shared" ca="1" si="6"/>
        <v>EZ1b</v>
      </c>
      <c r="I48" s="20">
        <f t="shared" ca="1" si="8"/>
        <v>19.596024288251858</v>
      </c>
      <c r="J48" s="63">
        <f t="shared" ca="1" si="9"/>
        <v>4.7710614496669444E-3</v>
      </c>
      <c r="K48" s="20">
        <f t="shared" ca="1" si="10"/>
        <v>1.5080329623931082E-2</v>
      </c>
      <c r="L48" s="62">
        <f t="shared" ca="1" si="11"/>
        <v>6.4415532015660286</v>
      </c>
      <c r="M48" s="20">
        <f t="shared" ca="1" si="12"/>
        <v>0.37194557409765716</v>
      </c>
      <c r="N48" s="20">
        <f t="shared" ca="1" si="13"/>
        <v>0.40547904706263765</v>
      </c>
    </row>
    <row r="49" spans="1:14" x14ac:dyDescent="0.25">
      <c r="A49" s="8">
        <f t="shared" ca="1" si="14"/>
        <v>21.315848076618828</v>
      </c>
      <c r="B49" s="63">
        <f t="shared" ca="1" si="15"/>
        <v>5.2027860714917691E-3</v>
      </c>
      <c r="C49" s="8">
        <f t="shared" ca="1" si="16"/>
        <v>1.5081999092924011E-2</v>
      </c>
      <c r="D49" s="62">
        <f t="shared" ca="1" si="17"/>
        <v>7.2101918074430724</v>
      </c>
      <c r="E49" s="8">
        <f t="shared" ca="1" si="18"/>
        <v>0.84375413108212272</v>
      </c>
      <c r="F49" s="20">
        <f t="shared" ca="1" si="19"/>
        <v>0.15421698568731326</v>
      </c>
      <c r="G49" s="1">
        <f t="shared" si="7"/>
        <v>49</v>
      </c>
      <c r="H49" s="1" t="str">
        <f t="shared" ca="1" si="6"/>
        <v>EZ2a</v>
      </c>
      <c r="I49" s="20">
        <f t="shared" ca="1" si="8"/>
        <v>21.315848076618828</v>
      </c>
      <c r="J49" s="63">
        <f t="shared" ca="1" si="9"/>
        <v>5.2027860714917691E-3</v>
      </c>
      <c r="K49" s="20">
        <f t="shared" ca="1" si="10"/>
        <v>1.5081999092924011E-2</v>
      </c>
      <c r="L49" s="62">
        <f t="shared" ca="1" si="11"/>
        <v>7.2101918074430724</v>
      </c>
      <c r="M49" s="20">
        <f t="shared" ca="1" si="12"/>
        <v>0.84375413108212272</v>
      </c>
      <c r="N49" s="20">
        <f t="shared" ca="1" si="13"/>
        <v>0.15421698568731326</v>
      </c>
    </row>
    <row r="50" spans="1:14" x14ac:dyDescent="0.25">
      <c r="A50" s="8">
        <f t="shared" ca="1" si="14"/>
        <v>19.595434803712127</v>
      </c>
      <c r="B50" s="63">
        <f t="shared" ca="1" si="15"/>
        <v>4.7711241143903156E-3</v>
      </c>
      <c r="C50" s="8">
        <f t="shared" ca="1" si="16"/>
        <v>1.5082575021042308E-2</v>
      </c>
      <c r="D50" s="62">
        <f t="shared" ca="1" si="17"/>
        <v>6.4418244196208274</v>
      </c>
      <c r="E50" s="8">
        <f t="shared" ca="1" si="18"/>
        <v>0.37197088140649737</v>
      </c>
      <c r="F50" s="20">
        <f t="shared" ca="1" si="19"/>
        <v>0.40547904611375335</v>
      </c>
      <c r="G50" s="1">
        <f t="shared" si="7"/>
        <v>50</v>
      </c>
      <c r="H50" s="1" t="str">
        <f t="shared" ca="1" si="6"/>
        <v>EZ2b</v>
      </c>
      <c r="I50" s="20">
        <f t="shared" ca="1" si="8"/>
        <v>19.595434803712127</v>
      </c>
      <c r="J50" s="63">
        <f t="shared" ca="1" si="9"/>
        <v>4.7711241143903156E-3</v>
      </c>
      <c r="K50" s="20">
        <f t="shared" ca="1" si="10"/>
        <v>1.5082575021042308E-2</v>
      </c>
      <c r="L50" s="62">
        <f t="shared" ca="1" si="11"/>
        <v>6.4418244196208274</v>
      </c>
      <c r="M50" s="20">
        <f t="shared" ca="1" si="12"/>
        <v>0.37197088140649737</v>
      </c>
      <c r="N50" s="20">
        <f t="shared" ca="1" si="13"/>
        <v>0.40547904611375335</v>
      </c>
    </row>
    <row r="51" spans="1:14" x14ac:dyDescent="0.25">
      <c r="A51" s="8">
        <f t="shared" ca="1" si="14"/>
        <v>20.762979567579436</v>
      </c>
      <c r="B51" s="63">
        <f t="shared" ca="1" si="15"/>
        <v>5.1059244321343513E-3</v>
      </c>
      <c r="C51" s="8">
        <f t="shared" ca="1" si="16"/>
        <v>1.508278453670962E-2</v>
      </c>
      <c r="D51" s="62">
        <f t="shared" ca="1" si="17"/>
        <v>7.685433123466014</v>
      </c>
      <c r="E51" s="8">
        <f t="shared" ca="1" si="18"/>
        <v>0.43181354713868464</v>
      </c>
      <c r="F51" s="20">
        <f t="shared" ca="1" si="19"/>
        <v>0.4352983145778016</v>
      </c>
      <c r="G51" s="1">
        <f t="shared" si="7"/>
        <v>51</v>
      </c>
      <c r="H51" s="1" t="str">
        <f t="shared" ca="1" si="6"/>
        <v>EEZ1a</v>
      </c>
      <c r="I51" s="20">
        <f t="shared" ca="1" si="8"/>
        <v>20.762979567579436</v>
      </c>
      <c r="J51" s="63">
        <f t="shared" ca="1" si="9"/>
        <v>5.1059244321343513E-3</v>
      </c>
      <c r="K51" s="20">
        <f t="shared" ca="1" si="10"/>
        <v>1.508278453670962E-2</v>
      </c>
      <c r="L51" s="62">
        <f t="shared" ca="1" si="11"/>
        <v>7.685433123466014</v>
      </c>
      <c r="M51" s="20">
        <f t="shared" ca="1" si="12"/>
        <v>0.43181354713868464</v>
      </c>
      <c r="N51" s="20">
        <f t="shared" ca="1" si="13"/>
        <v>0.4352983145778016</v>
      </c>
    </row>
    <row r="52" spans="1:14" x14ac:dyDescent="0.25">
      <c r="A52" s="8">
        <f t="shared" ca="1" si="14"/>
        <v>51.343689880530007</v>
      </c>
      <c r="B52" s="63">
        <f t="shared" ca="1" si="15"/>
        <v>3.0323395556980113E-3</v>
      </c>
      <c r="C52" s="8">
        <f t="shared" ca="1" si="16"/>
        <v>1.5086269396626701E-2</v>
      </c>
      <c r="D52" s="62">
        <f t="shared" ca="1" si="17"/>
        <v>4.3640015385883517</v>
      </c>
      <c r="E52" s="8">
        <f t="shared" ca="1" si="18"/>
        <v>-0.42716168467054594</v>
      </c>
      <c r="F52" s="20">
        <f t="shared" ca="1" si="19"/>
        <v>0.13773519156213718</v>
      </c>
      <c r="G52" s="1">
        <f t="shared" si="7"/>
        <v>52</v>
      </c>
      <c r="H52" s="1" t="str">
        <f t="shared" ca="1" si="6"/>
        <v>EEZ1b</v>
      </c>
      <c r="I52" s="20">
        <f t="shared" ca="1" si="8"/>
        <v>51.343689880530007</v>
      </c>
      <c r="J52" s="63">
        <f t="shared" ca="1" si="9"/>
        <v>3.0323395556980113E-3</v>
      </c>
      <c r="K52" s="20">
        <f t="shared" ca="1" si="10"/>
        <v>1.5086269396626701E-2</v>
      </c>
      <c r="L52" s="62">
        <f t="shared" ca="1" si="11"/>
        <v>4.3640015385883517</v>
      </c>
      <c r="M52" s="20">
        <f t="shared" ca="1" si="12"/>
        <v>-0.42716168467054594</v>
      </c>
      <c r="N52" s="20">
        <f t="shared" ca="1" si="13"/>
        <v>0.13773519156213718</v>
      </c>
    </row>
    <row r="53" spans="1:14" x14ac:dyDescent="0.25">
      <c r="A53" s="8">
        <f t="shared" ca="1" si="14"/>
        <v>21.178255906849767</v>
      </c>
      <c r="B53" s="63">
        <f t="shared" ca="1" si="15"/>
        <v>5.1223756401752715E-3</v>
      </c>
      <c r="C53" s="8">
        <f t="shared" ca="1" si="16"/>
        <v>1.5081687587550763E-2</v>
      </c>
      <c r="D53" s="62">
        <f t="shared" ca="1" si="17"/>
        <v>7.0664506376981171</v>
      </c>
      <c r="E53" s="8">
        <f t="shared" ca="1" si="18"/>
        <v>0.33945537401846476</v>
      </c>
      <c r="F53" s="20">
        <f t="shared" ca="1" si="19"/>
        <v>0.34153931290243866</v>
      </c>
      <c r="G53" s="1">
        <f t="shared" si="7"/>
        <v>53</v>
      </c>
      <c r="H53" s="1" t="str">
        <f t="shared" ca="1" si="6"/>
        <v>EEZ2a</v>
      </c>
      <c r="I53" s="20">
        <f t="shared" ca="1" si="8"/>
        <v>21.178255906849767</v>
      </c>
      <c r="J53" s="63">
        <f t="shared" ca="1" si="9"/>
        <v>5.1223756401752715E-3</v>
      </c>
      <c r="K53" s="20">
        <f t="shared" ca="1" si="10"/>
        <v>1.5081687587550763E-2</v>
      </c>
      <c r="L53" s="62">
        <f t="shared" ca="1" si="11"/>
        <v>7.0664506376981171</v>
      </c>
      <c r="M53" s="20">
        <f t="shared" ca="1" si="12"/>
        <v>0.33945537401846476</v>
      </c>
      <c r="N53" s="20">
        <f t="shared" ca="1" si="13"/>
        <v>0.34153931290243866</v>
      </c>
    </row>
    <row r="54" spans="1:14" x14ac:dyDescent="0.25">
      <c r="A54" s="8">
        <f t="shared" ca="1" si="14"/>
        <v>63.79768447276841</v>
      </c>
      <c r="B54" s="63">
        <f t="shared" ca="1" si="15"/>
        <v>2.9273114643109683E-3</v>
      </c>
      <c r="C54" s="8">
        <f t="shared" ca="1" si="16"/>
        <v>1.5079449049777843E-2</v>
      </c>
      <c r="D54" s="62">
        <f t="shared" ca="1" si="17"/>
        <v>4.517126871085666</v>
      </c>
      <c r="E54" s="8">
        <f t="shared" ca="1" si="18"/>
        <v>-0.37219703988064806</v>
      </c>
      <c r="F54" s="20">
        <f t="shared" ca="1" si="19"/>
        <v>0.12416797185646854</v>
      </c>
      <c r="G54" s="1">
        <f t="shared" si="7"/>
        <v>54</v>
      </c>
      <c r="H54" s="1" t="str">
        <f t="shared" ca="1" si="6"/>
        <v>EEZ2b</v>
      </c>
      <c r="I54" s="20">
        <f t="shared" ca="1" si="8"/>
        <v>63.79768447276841</v>
      </c>
      <c r="J54" s="63">
        <f t="shared" ca="1" si="9"/>
        <v>2.9273114643109683E-3</v>
      </c>
      <c r="K54" s="20">
        <f t="shared" ca="1" si="10"/>
        <v>1.5079449049777843E-2</v>
      </c>
      <c r="L54" s="62">
        <f t="shared" ca="1" si="11"/>
        <v>4.517126871085666</v>
      </c>
      <c r="M54" s="20">
        <f t="shared" ca="1" si="12"/>
        <v>-0.37219703988064806</v>
      </c>
      <c r="N54" s="20">
        <f t="shared" ca="1" si="13"/>
        <v>0.12416797185646854</v>
      </c>
    </row>
    <row r="55" spans="1:14" x14ac:dyDescent="0.25">
      <c r="A55" s="8">
        <f t="shared" ca="1" si="14"/>
        <v>37.015334122190119</v>
      </c>
      <c r="B55" s="63">
        <f t="shared" ca="1" si="15"/>
        <v>7.1445692024855395E-3</v>
      </c>
      <c r="C55" s="8">
        <f t="shared" ca="1" si="16"/>
        <v>1.5082181158800093E-2</v>
      </c>
      <c r="D55" s="62">
        <f t="shared" ca="1" si="17"/>
        <v>5.7026299422956042</v>
      </c>
      <c r="E55" s="8">
        <f t="shared" ca="1" si="18"/>
        <v>0.26768913880585316</v>
      </c>
      <c r="F55" s="20">
        <f t="shared" ca="1" si="19"/>
        <v>0.57281500581206113</v>
      </c>
      <c r="G55" s="1">
        <f t="shared" si="7"/>
        <v>55</v>
      </c>
      <c r="H55" s="1" t="str">
        <f t="shared" ca="1" si="6"/>
        <v>KZ2</v>
      </c>
      <c r="I55" s="20">
        <f t="shared" ca="1" si="8"/>
        <v>37.015334122190119</v>
      </c>
      <c r="J55" s="63">
        <f t="shared" ca="1" si="9"/>
        <v>7.1445692024855395E-3</v>
      </c>
      <c r="K55" s="20">
        <f t="shared" ca="1" si="10"/>
        <v>1.5082181158800093E-2</v>
      </c>
      <c r="L55" s="62">
        <f t="shared" ca="1" si="11"/>
        <v>5.7026299422956042</v>
      </c>
      <c r="M55" s="20">
        <f t="shared" ca="1" si="12"/>
        <v>0.26768913880585316</v>
      </c>
      <c r="N55" s="20">
        <f t="shared" ca="1" si="13"/>
        <v>0.57281500581206113</v>
      </c>
    </row>
    <row r="56" spans="1:14" x14ac:dyDescent="0.25">
      <c r="A56" s="8">
        <f t="shared" ca="1" si="14"/>
        <v>31.433056232142945</v>
      </c>
      <c r="B56" s="63">
        <f t="shared" ca="1" si="15"/>
        <v>7.9916432464754317E-3</v>
      </c>
      <c r="C56" s="8">
        <f t="shared" ca="1" si="16"/>
        <v>1.5078787204794178E-2</v>
      </c>
      <c r="D56" s="62">
        <f t="shared" ca="1" si="17"/>
        <v>5.4978223247719962</v>
      </c>
      <c r="E56" s="8">
        <f t="shared" ca="1" si="18"/>
        <v>5.0565788099388351</v>
      </c>
      <c r="F56" s="20">
        <f t="shared" ca="1" si="19"/>
        <v>0.97800286594593422</v>
      </c>
      <c r="G56" s="1">
        <f t="shared" si="7"/>
        <v>56</v>
      </c>
      <c r="H56" s="1" t="str">
        <f t="shared" ca="1" si="6"/>
        <v>KZ1</v>
      </c>
      <c r="I56" s="20">
        <f t="shared" ca="1" si="8"/>
        <v>31.433056232142945</v>
      </c>
      <c r="J56" s="63">
        <f t="shared" ca="1" si="9"/>
        <v>7.9916432464754317E-3</v>
      </c>
      <c r="K56" s="20">
        <f t="shared" ca="1" si="10"/>
        <v>1.5078787204794178E-2</v>
      </c>
      <c r="L56" s="62">
        <f t="shared" ca="1" si="11"/>
        <v>5.4978223247719962</v>
      </c>
      <c r="M56" s="20">
        <f t="shared" ca="1" si="12"/>
        <v>5.0565788099388351</v>
      </c>
      <c r="N56" s="20">
        <f t="shared" ca="1" si="13"/>
        <v>0.97800286594593422</v>
      </c>
    </row>
    <row r="57" spans="1:14" x14ac:dyDescent="0.25">
      <c r="A57" s="8">
        <f t="shared" ca="1" si="14"/>
        <v>29.457039508576706</v>
      </c>
      <c r="B57" s="63">
        <f t="shared" ca="1" si="15"/>
        <v>4.9367881617796792E-3</v>
      </c>
      <c r="C57" s="8">
        <f t="shared" ca="1" si="16"/>
        <v>1.5092559303163115E-2</v>
      </c>
      <c r="D57" s="62">
        <f t="shared" ca="1" si="17"/>
        <v>6.9087676905503566</v>
      </c>
      <c r="E57" s="8">
        <f t="shared" ca="1" si="18"/>
        <v>0.99126350325971002</v>
      </c>
      <c r="F57" s="20">
        <f t="shared" ca="1" si="19"/>
        <v>0.3173243247109947</v>
      </c>
      <c r="G57" s="1">
        <f t="shared" si="7"/>
        <v>57</v>
      </c>
      <c r="H57" s="1" t="str">
        <f t="shared" ca="1" si="6"/>
        <v>SZ</v>
      </c>
      <c r="I57" s="20">
        <f t="shared" ca="1" si="8"/>
        <v>29.457039508576706</v>
      </c>
      <c r="J57" s="63">
        <f t="shared" ca="1" si="9"/>
        <v>4.9367881617796792E-3</v>
      </c>
      <c r="K57" s="20">
        <f t="shared" ca="1" si="10"/>
        <v>1.5092559303163115E-2</v>
      </c>
      <c r="L57" s="62">
        <f t="shared" ca="1" si="11"/>
        <v>6.9087676905503566</v>
      </c>
      <c r="M57" s="20">
        <f t="shared" ca="1" si="12"/>
        <v>0.99126350325971002</v>
      </c>
      <c r="N57" s="20">
        <f t="shared" ca="1" si="13"/>
        <v>0.3173243247109947</v>
      </c>
    </row>
    <row r="58" spans="1:14" x14ac:dyDescent="0.25">
      <c r="A58" s="8">
        <f t="shared" ca="1" si="14"/>
        <v>27.470480859162066</v>
      </c>
      <c r="B58" s="63">
        <f t="shared" ca="1" si="15"/>
        <v>6.0520167611984666E-3</v>
      </c>
      <c r="C58" s="8">
        <f t="shared" ca="1" si="16"/>
        <v>1.5090280787598949E-2</v>
      </c>
      <c r="D58" s="62">
        <f t="shared" ca="1" si="17"/>
        <v>5.3756854421048814</v>
      </c>
      <c r="E58" s="8">
        <f t="shared" ca="1" si="18"/>
        <v>1.7969564223270234</v>
      </c>
      <c r="F58" s="20">
        <f t="shared" ca="1" si="19"/>
        <v>0.33353346192869426</v>
      </c>
      <c r="G58" s="1">
        <f t="shared" si="7"/>
        <v>58</v>
      </c>
      <c r="H58" s="1" t="str">
        <f t="shared" ca="1" si="6"/>
        <v>tH1a</v>
      </c>
      <c r="I58" s="20">
        <f t="shared" ca="1" si="8"/>
        <v>27.470480859162066</v>
      </c>
      <c r="J58" s="63">
        <f t="shared" ca="1" si="9"/>
        <v>6.0520167611984666E-3</v>
      </c>
      <c r="K58" s="20">
        <f t="shared" ca="1" si="10"/>
        <v>1.5090280787598949E-2</v>
      </c>
      <c r="L58" s="62">
        <f t="shared" ca="1" si="11"/>
        <v>5.3756854421048814</v>
      </c>
      <c r="M58" s="20">
        <f t="shared" ca="1" si="12"/>
        <v>1.7969564223270234</v>
      </c>
      <c r="N58" s="20">
        <f t="shared" ca="1" si="13"/>
        <v>0.33353346192869426</v>
      </c>
    </row>
    <row r="59" spans="1:14" x14ac:dyDescent="0.25">
      <c r="A59" s="8">
        <f t="shared" ca="1" si="14"/>
        <v>27.019414440592403</v>
      </c>
      <c r="B59" s="63">
        <f t="shared" ca="1" si="15"/>
        <v>5.947708408970946E-3</v>
      </c>
      <c r="C59" s="8">
        <f t="shared" ca="1" si="16"/>
        <v>1.5090054936633351E-2</v>
      </c>
      <c r="D59" s="62">
        <f t="shared" ca="1" si="17"/>
        <v>5.0774212658123004</v>
      </c>
      <c r="E59" s="8">
        <f t="shared" ca="1" si="18"/>
        <v>0.75196807122286391</v>
      </c>
      <c r="F59" s="20">
        <f t="shared" ca="1" si="19"/>
        <v>0.29589003987393403</v>
      </c>
      <c r="G59" s="1">
        <f t="shared" si="7"/>
        <v>59</v>
      </c>
      <c r="H59" s="1" t="str">
        <f t="shared" ca="1" si="6"/>
        <v>tH1b</v>
      </c>
      <c r="I59" s="20">
        <f t="shared" ca="1" si="8"/>
        <v>27.019414440592403</v>
      </c>
      <c r="J59" s="63">
        <f t="shared" ca="1" si="9"/>
        <v>5.947708408970946E-3</v>
      </c>
      <c r="K59" s="20">
        <f t="shared" ca="1" si="10"/>
        <v>1.5090054936633351E-2</v>
      </c>
      <c r="L59" s="62">
        <f t="shared" ca="1" si="11"/>
        <v>5.0774212658123004</v>
      </c>
      <c r="M59" s="20">
        <f t="shared" ca="1" si="12"/>
        <v>0.75196807122286391</v>
      </c>
      <c r="N59" s="20">
        <f t="shared" ca="1" si="13"/>
        <v>0.29589003987393403</v>
      </c>
    </row>
    <row r="60" spans="1:14" x14ac:dyDescent="0.25">
      <c r="A60" s="8">
        <f t="shared" ca="1" si="14"/>
        <v>28.626187864088809</v>
      </c>
      <c r="B60" s="63">
        <f t="shared" ca="1" si="15"/>
        <v>5.9851348772365113E-3</v>
      </c>
      <c r="C60" s="8">
        <f t="shared" ca="1" si="16"/>
        <v>1.5090078880239969E-2</v>
      </c>
      <c r="D60" s="62">
        <f t="shared" ca="1" si="17"/>
        <v>5.4741787975204774</v>
      </c>
      <c r="E60" s="8">
        <f t="shared" ca="1" si="18"/>
        <v>1.8714306696068497</v>
      </c>
      <c r="F60" s="20">
        <f t="shared" ca="1" si="19"/>
        <v>0.34079346001055161</v>
      </c>
      <c r="G60" s="1">
        <f t="shared" si="7"/>
        <v>60</v>
      </c>
      <c r="H60" s="1" t="str">
        <f t="shared" ca="1" si="6"/>
        <v>tH2a</v>
      </c>
      <c r="I60" s="20">
        <f t="shared" ca="1" si="8"/>
        <v>28.626187864088809</v>
      </c>
      <c r="J60" s="63">
        <f t="shared" ca="1" si="9"/>
        <v>5.9851348772365113E-3</v>
      </c>
      <c r="K60" s="20">
        <f t="shared" ca="1" si="10"/>
        <v>1.5090078880239969E-2</v>
      </c>
      <c r="L60" s="62">
        <f t="shared" ca="1" si="11"/>
        <v>5.4741787975204774</v>
      </c>
      <c r="M60" s="20">
        <f t="shared" ca="1" si="12"/>
        <v>1.8714306696068497</v>
      </c>
      <c r="N60" s="20">
        <f t="shared" ca="1" si="13"/>
        <v>0.34079346001055161</v>
      </c>
    </row>
    <row r="61" spans="1:14" x14ac:dyDescent="0.25">
      <c r="A61" s="8">
        <f t="shared" ca="1" si="14"/>
        <v>26.497821432419908</v>
      </c>
      <c r="B61" s="63">
        <f t="shared" ca="1" si="15"/>
        <v>6.0185690575333024E-3</v>
      </c>
      <c r="C61" s="8">
        <f t="shared" ca="1" si="16"/>
        <v>1.5090118677049324E-2</v>
      </c>
      <c r="D61" s="62">
        <f t="shared" ca="1" si="17"/>
        <v>5.456456870437588</v>
      </c>
      <c r="E61" s="8">
        <f t="shared" ca="1" si="18"/>
        <v>0.9222941130236666</v>
      </c>
      <c r="F61" s="20">
        <f t="shared" ca="1" si="19"/>
        <v>0.3995732047080322</v>
      </c>
      <c r="G61" s="1">
        <f t="shared" si="7"/>
        <v>61</v>
      </c>
      <c r="H61" s="1" t="str">
        <f t="shared" ca="1" si="6"/>
        <v>tH2b</v>
      </c>
      <c r="I61" s="20">
        <f t="shared" ca="1" si="8"/>
        <v>26.497821432419908</v>
      </c>
      <c r="J61" s="63">
        <f t="shared" ca="1" si="9"/>
        <v>6.0185690575333024E-3</v>
      </c>
      <c r="K61" s="20">
        <f t="shared" ca="1" si="10"/>
        <v>1.5090118677049324E-2</v>
      </c>
      <c r="L61" s="62">
        <f t="shared" ca="1" si="11"/>
        <v>5.456456870437588</v>
      </c>
      <c r="M61" s="20">
        <f t="shared" ca="1" si="12"/>
        <v>0.9222941130236666</v>
      </c>
      <c r="N61" s="20">
        <f t="shared" ca="1" si="13"/>
        <v>0.3995732047080322</v>
      </c>
    </row>
    <row r="62" spans="1:14" x14ac:dyDescent="0.25">
      <c r="A62" s="8">
        <f t="shared" ca="1" si="14"/>
        <v>26.086478302909072</v>
      </c>
      <c r="B62" s="63">
        <f t="shared" ca="1" si="15"/>
        <v>5.5894403779419705E-3</v>
      </c>
      <c r="C62" s="8">
        <f t="shared" ca="1" si="16"/>
        <v>1.5090687256331664E-2</v>
      </c>
      <c r="D62" s="62">
        <f t="shared" ca="1" si="17"/>
        <v>5.5448774227339133</v>
      </c>
      <c r="E62" s="8">
        <f t="shared" ca="1" si="18"/>
        <v>0.88728203222450241</v>
      </c>
      <c r="F62" s="20">
        <f t="shared" ca="1" si="19"/>
        <v>0.23873488894862477</v>
      </c>
      <c r="G62" s="1">
        <f t="shared" si="7"/>
        <v>62</v>
      </c>
      <c r="H62" s="1" t="str">
        <f t="shared" ca="1" si="6"/>
        <v>cH1a</v>
      </c>
      <c r="I62" s="20">
        <f t="shared" ca="1" si="8"/>
        <v>26.086478302909072</v>
      </c>
      <c r="J62" s="63">
        <f t="shared" ca="1" si="9"/>
        <v>5.5894403779419705E-3</v>
      </c>
      <c r="K62" s="20">
        <f t="shared" ca="1" si="10"/>
        <v>1.5090687256331664E-2</v>
      </c>
      <c r="L62" s="62">
        <f t="shared" ca="1" si="11"/>
        <v>5.5448774227339133</v>
      </c>
      <c r="M62" s="20">
        <f t="shared" ca="1" si="12"/>
        <v>0.88728203222450241</v>
      </c>
      <c r="N62" s="20">
        <f t="shared" ca="1" si="13"/>
        <v>0.23873488894862477</v>
      </c>
    </row>
    <row r="63" spans="1:14" x14ac:dyDescent="0.25">
      <c r="A63" s="8">
        <f t="shared" ca="1" si="14"/>
        <v>22.524097029350557</v>
      </c>
      <c r="B63" s="63">
        <f t="shared" ca="1" si="15"/>
        <v>5.366127450747213E-3</v>
      </c>
      <c r="C63" s="8">
        <f t="shared" ca="1" si="16"/>
        <v>1.5091193507791258E-2</v>
      </c>
      <c r="D63" s="62">
        <f t="shared" ca="1" si="17"/>
        <v>6.168356992456947</v>
      </c>
      <c r="E63" s="8">
        <f t="shared" ca="1" si="18"/>
        <v>1.1009686442925284</v>
      </c>
      <c r="F63" s="20">
        <f t="shared" ca="1" si="19"/>
        <v>0.24175218201039314</v>
      </c>
      <c r="G63" s="1">
        <f t="shared" si="7"/>
        <v>63</v>
      </c>
      <c r="H63" s="1" t="str">
        <f t="shared" ca="1" si="6"/>
        <v>cH1b</v>
      </c>
      <c r="I63" s="20">
        <f t="shared" ca="1" si="8"/>
        <v>22.524097029350557</v>
      </c>
      <c r="J63" s="63">
        <f t="shared" ca="1" si="9"/>
        <v>5.366127450747213E-3</v>
      </c>
      <c r="K63" s="20">
        <f t="shared" ca="1" si="10"/>
        <v>1.5091193507791258E-2</v>
      </c>
      <c r="L63" s="62">
        <f t="shared" ca="1" si="11"/>
        <v>6.168356992456947</v>
      </c>
      <c r="M63" s="20">
        <f t="shared" ca="1" si="12"/>
        <v>1.1009686442925284</v>
      </c>
      <c r="N63" s="20">
        <f t="shared" ca="1" si="13"/>
        <v>0.24175218201039314</v>
      </c>
    </row>
    <row r="64" spans="1:14" x14ac:dyDescent="0.25">
      <c r="A64" s="8">
        <f t="shared" ca="1" si="14"/>
        <v>26.086477044563456</v>
      </c>
      <c r="B64" s="63">
        <f t="shared" ca="1" si="15"/>
        <v>5.5894404133461067E-3</v>
      </c>
      <c r="C64" s="8">
        <f t="shared" ca="1" si="16"/>
        <v>1.5090656628635285E-2</v>
      </c>
      <c r="D64" s="62">
        <f t="shared" ca="1" si="17"/>
        <v>5.5448778791981876</v>
      </c>
      <c r="E64" s="8">
        <f t="shared" ca="1" si="18"/>
        <v>0.88728223551125074</v>
      </c>
      <c r="F64" s="20">
        <f t="shared" ca="1" si="19"/>
        <v>0.23873488893680309</v>
      </c>
      <c r="G64" s="1">
        <f t="shared" si="7"/>
        <v>64</v>
      </c>
      <c r="H64" s="1" t="str">
        <f t="shared" ca="1" si="6"/>
        <v>cH2a</v>
      </c>
      <c r="I64" s="20">
        <f t="shared" ca="1" si="8"/>
        <v>26.086477044563456</v>
      </c>
      <c r="J64" s="63">
        <f t="shared" ca="1" si="9"/>
        <v>5.5894404133461067E-3</v>
      </c>
      <c r="K64" s="20">
        <f t="shared" ca="1" si="10"/>
        <v>1.5090656628635285E-2</v>
      </c>
      <c r="L64" s="62">
        <f t="shared" ca="1" si="11"/>
        <v>5.5448778791981876</v>
      </c>
      <c r="M64" s="20">
        <f t="shared" ca="1" si="12"/>
        <v>0.88728223551125074</v>
      </c>
      <c r="N64" s="20">
        <f t="shared" ca="1" si="13"/>
        <v>0.23873488893680309</v>
      </c>
    </row>
    <row r="65" spans="1:14" x14ac:dyDescent="0.25">
      <c r="A65" s="8">
        <f t="shared" ref="A65:A70" ca="1" si="20">IF(ISERROR(I65),-1,I65)</f>
        <v>22.524097247758025</v>
      </c>
      <c r="B65" s="63">
        <f t="shared" ref="B65:B70" ca="1" si="21">IF(ISERROR(J65),-1,J65)</f>
        <v>5.3661274359068445E-3</v>
      </c>
      <c r="C65" s="8">
        <f t="shared" ref="C65:C70" ca="1" si="22">IF(ISERROR(K65),-1,K65)</f>
        <v>1.5091162026050473E-2</v>
      </c>
      <c r="D65" s="62">
        <f t="shared" ref="D65:D70" ca="1" si="23">IF(ISERROR(L65),-1,L65)</f>
        <v>6.1683568794628556</v>
      </c>
      <c r="E65" s="8">
        <f t="shared" ref="E65:E70" ca="1" si="24">IF(ISERROR(M65),-1,M65)</f>
        <v>1.1009685947280263</v>
      </c>
      <c r="F65" s="20">
        <f t="shared" ref="F65:F70" ca="1" si="25">IF(ISERROR(N65),-1,N65)</f>
        <v>0.24175218199274631</v>
      </c>
      <c r="G65" s="1">
        <f t="shared" si="7"/>
        <v>65</v>
      </c>
      <c r="H65" s="1" t="str">
        <f t="shared" ca="1" si="6"/>
        <v>cH2b</v>
      </c>
      <c r="I65" s="20">
        <f t="shared" ca="1" si="8"/>
        <v>22.524097247758025</v>
      </c>
      <c r="J65" s="63">
        <f t="shared" ca="1" si="9"/>
        <v>5.3661274359068445E-3</v>
      </c>
      <c r="K65" s="20">
        <f t="shared" ca="1" si="10"/>
        <v>1.5091162026050473E-2</v>
      </c>
      <c r="L65" s="62">
        <f t="shared" ca="1" si="11"/>
        <v>6.1683568794628556</v>
      </c>
      <c r="M65" s="20">
        <f t="shared" ca="1" si="12"/>
        <v>1.1009685947280263</v>
      </c>
      <c r="N65" s="20">
        <f t="shared" ca="1" si="13"/>
        <v>0.24175218199274631</v>
      </c>
    </row>
    <row r="66" spans="1:14" x14ac:dyDescent="0.25">
      <c r="A66" s="8">
        <f t="shared" ca="1" si="20"/>
        <v>39.389152834703012</v>
      </c>
      <c r="B66" s="63">
        <f t="shared" ca="1" si="21"/>
        <v>3.3353376695742128E-3</v>
      </c>
      <c r="C66" s="8">
        <f t="shared" ca="1" si="22"/>
        <v>1.5091711571830138E-2</v>
      </c>
      <c r="D66" s="62">
        <f t="shared" ca="1" si="23"/>
        <v>4.7024645974700441</v>
      </c>
      <c r="E66" s="8">
        <f t="shared" ca="1" si="24"/>
        <v>-0.30815606874419982</v>
      </c>
      <c r="F66" s="20">
        <f t="shared" ca="1" si="25"/>
        <v>0.13037293004799624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39.389152834703012</v>
      </c>
      <c r="J66" s="63">
        <f t="shared" ca="1" si="9"/>
        <v>3.3353376695742128E-3</v>
      </c>
      <c r="K66" s="20">
        <f t="shared" ca="1" si="10"/>
        <v>1.5091711571830138E-2</v>
      </c>
      <c r="L66" s="62">
        <f t="shared" ca="1" si="11"/>
        <v>4.7024645974700441</v>
      </c>
      <c r="M66" s="20">
        <f t="shared" ca="1" si="12"/>
        <v>-0.30815606874419982</v>
      </c>
      <c r="N66" s="20">
        <f t="shared" ca="1" si="13"/>
        <v>0.13037293004799624</v>
      </c>
    </row>
    <row r="67" spans="1:14" x14ac:dyDescent="0.25">
      <c r="A67" s="8">
        <f t="shared" ca="1" si="20"/>
        <v>4.8928188587186856</v>
      </c>
      <c r="B67" s="63">
        <f t="shared" ca="1" si="21"/>
        <v>9.05667604882094E-3</v>
      </c>
      <c r="C67" s="8">
        <f t="shared" ca="1" si="22"/>
        <v>203.44355685676265</v>
      </c>
      <c r="D67" s="62">
        <f t="shared" ca="1" si="23"/>
        <v>2.0108274717974726</v>
      </c>
      <c r="E67" s="8">
        <f t="shared" ca="1" si="24"/>
        <v>-1.1073954802057204E-2</v>
      </c>
      <c r="F67" s="20">
        <f t="shared" ca="1" si="25"/>
        <v>5.7821084919545123E-10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INDIRECT(CONCATENATE("'",TEXT($G67,"#"),"'!Agras"))</f>
        <v>4.8928188587186856</v>
      </c>
      <c r="J67" s="63">
        <f t="shared" ref="J67:J70" ca="1" si="29">INDIRECT(CONCATENATE("'",TEXT($G67,"#"),"'!Bgras"))</f>
        <v>9.05667604882094E-3</v>
      </c>
      <c r="K67" s="20">
        <f t="shared" ref="K67:K70" ca="1" si="30">INDIRECT(CONCATENATE("'",TEXT($G67,"#"),"'!Cgras"))</f>
        <v>203.44355685676265</v>
      </c>
      <c r="L67" s="62">
        <f t="shared" ref="L67:L70" ca="1" si="31">INDIRECT(CONCATENATE("'",TEXT($G67,"#"),"'!Dgras"))</f>
        <v>2.0108274717974726</v>
      </c>
      <c r="M67" s="20">
        <f t="shared" ref="M67:M70" ca="1" si="32">INDIRECT(CONCATENATE("'",TEXT($G67,"#"),"'!MinGras"))</f>
        <v>-1.1073954802057204E-2</v>
      </c>
      <c r="N67" s="20">
        <f t="shared" ref="N67:N70" ca="1" si="33">INDIRECT(CONCATENATE("'",TEXT($G67,"#"),"'!SE_Gras_Drg"))</f>
        <v>5.7821084919545123E-10</v>
      </c>
    </row>
    <row r="68" spans="1:14" x14ac:dyDescent="0.25">
      <c r="A68" s="8">
        <f t="shared" ca="1" si="20"/>
        <v>109.31949290502988</v>
      </c>
      <c r="B68" s="63">
        <f t="shared" ca="1" si="21"/>
        <v>1.5530112289589364E-3</v>
      </c>
      <c r="C68" s="8">
        <f t="shared" ca="1" si="22"/>
        <v>1.5024557731758462E-2</v>
      </c>
      <c r="D68" s="62">
        <f t="shared" ca="1" si="23"/>
        <v>3.6302174246565255</v>
      </c>
      <c r="E68" s="8">
        <f t="shared" ca="1" si="24"/>
        <v>0</v>
      </c>
      <c r="F68" s="20">
        <f t="shared" ca="1" si="25"/>
        <v>0.30029962559723872</v>
      </c>
      <c r="G68" s="1">
        <f t="shared" si="27"/>
        <v>68</v>
      </c>
      <c r="H68" s="1" t="str">
        <f t="shared" ca="1" si="26"/>
        <v>BLKc</v>
      </c>
      <c r="I68" s="20">
        <f t="shared" ca="1" si="28"/>
        <v>109.31949290502988</v>
      </c>
      <c r="J68" s="63">
        <f t="shared" ca="1" si="29"/>
        <v>1.5530112289589364E-3</v>
      </c>
      <c r="K68" s="20">
        <f t="shared" ca="1" si="30"/>
        <v>1.5024557731758462E-2</v>
      </c>
      <c r="L68" s="62">
        <f t="shared" ca="1" si="31"/>
        <v>3.6302174246565255</v>
      </c>
      <c r="M68" s="20">
        <f t="shared" ca="1" si="32"/>
        <v>0</v>
      </c>
      <c r="N68" s="20">
        <f t="shared" ca="1" si="33"/>
        <v>0.30029962559723872</v>
      </c>
    </row>
    <row r="69" spans="1:14" x14ac:dyDescent="0.25">
      <c r="A69" s="8">
        <f t="shared" ca="1" si="20"/>
        <v>54.449444699909606</v>
      </c>
      <c r="B69" s="63">
        <f t="shared" ca="1" si="21"/>
        <v>2.9235668569791945E-3</v>
      </c>
      <c r="C69" s="8">
        <f t="shared" ca="1" si="22"/>
        <v>1.5087874468147137E-2</v>
      </c>
      <c r="D69" s="62">
        <f t="shared" ca="1" si="23"/>
        <v>4.5437827381705738</v>
      </c>
      <c r="E69" s="8">
        <f t="shared" ca="1" si="24"/>
        <v>-0.23390869460530575</v>
      </c>
      <c r="F69" s="20">
        <f t="shared" ca="1" si="25"/>
        <v>0.11172270789789802</v>
      </c>
      <c r="G69" s="1">
        <f t="shared" si="27"/>
        <v>69</v>
      </c>
      <c r="H69" s="1" t="str">
        <f t="shared" ca="1" si="26"/>
        <v>BLKd</v>
      </c>
      <c r="I69" s="20">
        <f t="shared" ca="1" si="28"/>
        <v>54.449444699909606</v>
      </c>
      <c r="J69" s="63">
        <f t="shared" ca="1" si="29"/>
        <v>2.9235668569791945E-3</v>
      </c>
      <c r="K69" s="20">
        <f t="shared" ca="1" si="30"/>
        <v>1.5087874468147137E-2</v>
      </c>
      <c r="L69" s="62">
        <f t="shared" ca="1" si="31"/>
        <v>4.5437827381705738</v>
      </c>
      <c r="M69" s="20">
        <f t="shared" ca="1" si="32"/>
        <v>-0.23390869460530575</v>
      </c>
      <c r="N69" s="20">
        <f t="shared" ca="1" si="33"/>
        <v>0.11172270789789802</v>
      </c>
    </row>
    <row r="70" spans="1:14" x14ac:dyDescent="0.25">
      <c r="A70" s="8">
        <f t="shared" ca="1" si="20"/>
        <v>15.866977452119741</v>
      </c>
      <c r="B70" s="63">
        <f t="shared" ca="1" si="21"/>
        <v>6.4600392538332121E-3</v>
      </c>
      <c r="C70" s="8">
        <f t="shared" ca="1" si="22"/>
        <v>1.5093038690107892E-2</v>
      </c>
      <c r="D70" s="62">
        <f t="shared" ca="1" si="23"/>
        <v>4.3648691655440537</v>
      </c>
      <c r="E70" s="8">
        <f t="shared" ca="1" si="24"/>
        <v>0.44518402883575797</v>
      </c>
      <c r="F70" s="20">
        <f t="shared" ca="1" si="25"/>
        <v>0.24211567577841736</v>
      </c>
      <c r="G70" s="1">
        <f t="shared" si="27"/>
        <v>70</v>
      </c>
      <c r="H70" s="1" t="str">
        <f t="shared" ca="1" si="26"/>
        <v>BLKe</v>
      </c>
      <c r="I70" s="20">
        <f t="shared" ca="1" si="28"/>
        <v>15.866977452119741</v>
      </c>
      <c r="J70" s="63">
        <f t="shared" ca="1" si="29"/>
        <v>6.4600392538332121E-3</v>
      </c>
      <c r="K70" s="20">
        <f t="shared" ca="1" si="30"/>
        <v>1.5093038690107892E-2</v>
      </c>
      <c r="L70" s="62">
        <f t="shared" ca="1" si="31"/>
        <v>4.3648691655440537</v>
      </c>
      <c r="M70" s="20">
        <f t="shared" ca="1" si="32"/>
        <v>0.44518402883575797</v>
      </c>
      <c r="N70" s="20">
        <f t="shared" ca="1" si="33"/>
        <v>0.24211567577841736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32"/>
  <dimension ref="A1:O70"/>
  <sheetViews>
    <sheetView topLeftCell="A33" workbookViewId="0">
      <selection activeCell="P62" sqref="P62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style="73" bestFit="1" customWidth="1"/>
    <col min="7" max="7" width="3" bestFit="1" customWidth="1"/>
    <col min="9" max="9" width="5.5703125" style="20" hidden="1" customWidth="1"/>
    <col min="10" max="10" width="10.28515625" style="63" hidden="1" customWidth="1"/>
    <col min="11" max="11" width="5.5703125" style="20" hidden="1" customWidth="1"/>
    <col min="12" max="12" width="6.5703125" style="62" hidden="1" customWidth="1"/>
    <col min="13" max="13" width="6.5703125" style="20" hidden="1" customWidth="1"/>
    <col min="14" max="14" width="7.7109375" style="20" hidden="1" customWidth="1"/>
    <col min="15" max="15" width="9.140625" style="1" customWidth="1"/>
  </cols>
  <sheetData>
    <row r="1" spans="1:14" x14ac:dyDescent="0.25">
      <c r="A1" s="8">
        <f t="shared" ref="A1:A32" ca="1" si="0">IF(ISERROR(I1),-1,I1)</f>
        <v>-1</v>
      </c>
      <c r="B1" s="63">
        <f t="shared" ref="B1:B32" ca="1" si="1">IF(ISERROR(J1),-1,J1)</f>
        <v>-1</v>
      </c>
      <c r="C1" s="8">
        <f t="shared" ref="C1:C32" ca="1" si="2">IF(ISERROR(K1),-1,K1)</f>
        <v>-1</v>
      </c>
      <c r="D1" s="62">
        <f t="shared" ref="D1:D32" ca="1" si="3">IF(ISERROR(L1),-1,L1)</f>
        <v>-1</v>
      </c>
      <c r="E1" s="8">
        <f t="shared" ref="E1:E32" ca="1" si="4">IF(ISERROR(M1),-1,M1)</f>
        <v>-1</v>
      </c>
      <c r="F1" s="20">
        <f t="shared" ref="F1:F32" ca="1" si="5">IF(ISERROR(N1),-1,N1)</f>
        <v>-1</v>
      </c>
      <c r="G1" s="1">
        <f>1</f>
        <v>1</v>
      </c>
      <c r="H1" s="1" t="str">
        <f ca="1">INDIRECT(CONCATENATE("'",TEXT($G1,"#"),"'!A1"))</f>
        <v>V</v>
      </c>
      <c r="I1" s="20" t="e">
        <f ca="1">INDIRECT(CONCATENATE("'",TEXT($G1,"#"),"'!Abouw"))</f>
        <v>#N/A</v>
      </c>
      <c r="J1" s="63" t="e">
        <f ca="1">INDIRECT(CONCATENATE("'",TEXT($G1,"#"),"'!Bbouw"))</f>
        <v>#N/A</v>
      </c>
      <c r="K1" s="20" t="e">
        <f ca="1">INDIRECT(CONCATENATE("'",TEXT($G1,"#"),"'!Cbouw"))</f>
        <v>#N/A</v>
      </c>
      <c r="L1" s="62" t="e">
        <f ca="1">INDIRECT(CONCATENATE("'",TEXT($G1,"#"),"'!Dbouw"))</f>
        <v>#N/A</v>
      </c>
      <c r="M1" s="20" t="e">
        <f ca="1">INDIRECT(CONCATENATE("'",TEXT($G1,"#"),"'!MinBouw"))</f>
        <v>#N/A</v>
      </c>
      <c r="N1" s="20" t="e">
        <f ca="1">INDIRECT(CONCATENATE("'",TEXT($G1,"#"),"'!SE_Bouw_drg"))</f>
        <v>#N/A</v>
      </c>
    </row>
    <row r="2" spans="1:14" x14ac:dyDescent="0.25">
      <c r="A2" s="8">
        <f t="shared" ca="1" si="0"/>
        <v>29.8094591397596</v>
      </c>
      <c r="B2" s="63">
        <f t="shared" ca="1" si="1"/>
        <v>6.479483512498635E-3</v>
      </c>
      <c r="C2" s="8">
        <f t="shared" ca="1" si="2"/>
        <v>6.8221898316835853E-4</v>
      </c>
      <c r="D2" s="62">
        <f t="shared" ca="1" si="3"/>
        <v>6.6278206583140555</v>
      </c>
      <c r="E2" s="8">
        <f t="shared" ca="1" si="4"/>
        <v>3.3377623740542179</v>
      </c>
      <c r="F2" s="20">
        <f t="shared" ca="1" si="5"/>
        <v>-1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INDIRECT(CONCATENATE("'",TEXT($G2,"#"),"'!Abouw"))</f>
        <v>29.8094591397596</v>
      </c>
      <c r="J2" s="63">
        <f ca="1">INDIRECT(CONCATENATE("'",TEXT($G2,"#"),"'!Bbouw"))</f>
        <v>6.479483512498635E-3</v>
      </c>
      <c r="K2" s="20">
        <f ca="1">INDIRECT(CONCATENATE("'",TEXT($G2,"#"),"'!Cbouw"))</f>
        <v>6.8221898316835853E-4</v>
      </c>
      <c r="L2" s="62">
        <f ca="1">INDIRECT(CONCATENATE("'",TEXT($G2,"#"),"'!Dbouw"))</f>
        <v>6.6278206583140555</v>
      </c>
      <c r="M2" s="20">
        <f ca="1">INDIRECT(CONCATENATE("'",TEXT($G2,"#"),"'!MinBouw"))</f>
        <v>3.3377623740542179</v>
      </c>
      <c r="N2" s="20" t="e">
        <f ca="1">INDIRECT(CONCATENATE("'",TEXT($G2,"#"),"'!SE_Bouw_drg"))</f>
        <v>#N/A</v>
      </c>
    </row>
    <row r="3" spans="1:14" x14ac:dyDescent="0.25">
      <c r="A3" s="8">
        <f t="shared" ca="1" si="0"/>
        <v>-1</v>
      </c>
      <c r="B3" s="63">
        <f t="shared" ca="1" si="1"/>
        <v>-1</v>
      </c>
      <c r="C3" s="8">
        <f t="shared" ca="1" si="2"/>
        <v>-1</v>
      </c>
      <c r="D3" s="62">
        <f t="shared" ca="1" si="3"/>
        <v>-1</v>
      </c>
      <c r="E3" s="8">
        <f t="shared" ca="1" si="4"/>
        <v>-1</v>
      </c>
      <c r="F3" s="20">
        <f t="shared" ca="1" si="5"/>
        <v>-1</v>
      </c>
      <c r="G3" s="1">
        <f t="shared" ref="G3:G66" si="7">G2+1</f>
        <v>3</v>
      </c>
      <c r="H3" s="1" t="str">
        <f t="shared" ca="1" si="6"/>
        <v>hV</v>
      </c>
      <c r="I3" s="20" t="e">
        <f t="shared" ref="I3:I66" ca="1" si="8">INDIRECT(CONCATENATE("'",TEXT($G3,"#"),"'!Abouw"))</f>
        <v>#N/A</v>
      </c>
      <c r="J3" s="63" t="e">
        <f t="shared" ref="J3:J66" ca="1" si="9">INDIRECT(CONCATENATE("'",TEXT($G3,"#"),"'!Bbouw"))</f>
        <v>#N/A</v>
      </c>
      <c r="K3" s="20" t="e">
        <f t="shared" ref="K3:K66" ca="1" si="10">INDIRECT(CONCATENATE("'",TEXT($G3,"#"),"'!Cbouw"))</f>
        <v>#N/A</v>
      </c>
      <c r="L3" s="62" t="e">
        <f t="shared" ref="L3:L66" ca="1" si="11">INDIRECT(CONCATENATE("'",TEXT($G3,"#"),"'!Dbouw"))</f>
        <v>#N/A</v>
      </c>
      <c r="M3" s="20" t="e">
        <f t="shared" ref="M3:M66" ca="1" si="12">INDIRECT(CONCATENATE("'",TEXT($G3,"#"),"'!MinBouw"))</f>
        <v>#N/A</v>
      </c>
      <c r="N3" s="20" t="e">
        <f t="shared" ref="N3:N66" ca="1" si="13">INDIRECT(CONCATENATE("'",TEXT($G3,"#"),"'!SE_Bouw_drg"))</f>
        <v>#N/A</v>
      </c>
    </row>
    <row r="4" spans="1:14" x14ac:dyDescent="0.25">
      <c r="A4" s="8">
        <f t="shared" ca="1" si="0"/>
        <v>-1</v>
      </c>
      <c r="B4" s="63">
        <f t="shared" ca="1" si="1"/>
        <v>-1</v>
      </c>
      <c r="C4" s="8">
        <f t="shared" ca="1" si="2"/>
        <v>-1</v>
      </c>
      <c r="D4" s="62">
        <f t="shared" ca="1" si="3"/>
        <v>-1</v>
      </c>
      <c r="E4" s="8">
        <f t="shared" ca="1" si="4"/>
        <v>-1</v>
      </c>
      <c r="F4" s="20">
        <f t="shared" ca="1" si="5"/>
        <v>-1</v>
      </c>
      <c r="G4" s="1">
        <f t="shared" si="7"/>
        <v>4</v>
      </c>
      <c r="H4" s="1" t="str">
        <f t="shared" ca="1" si="6"/>
        <v>kV</v>
      </c>
      <c r="I4" s="20" t="e">
        <f t="shared" ca="1" si="8"/>
        <v>#N/A</v>
      </c>
      <c r="J4" s="63" t="e">
        <f t="shared" ca="1" si="9"/>
        <v>#N/A</v>
      </c>
      <c r="K4" s="20" t="e">
        <f t="shared" ca="1" si="10"/>
        <v>#N/A</v>
      </c>
      <c r="L4" s="62" t="e">
        <f t="shared" ca="1" si="11"/>
        <v>#N/A</v>
      </c>
      <c r="M4" s="20" t="e">
        <f t="shared" ca="1" si="12"/>
        <v>#N/A</v>
      </c>
      <c r="N4" s="20" t="e">
        <f t="shared" ca="1" si="13"/>
        <v>#N/A</v>
      </c>
    </row>
    <row r="5" spans="1:14" x14ac:dyDescent="0.25">
      <c r="A5" s="8">
        <f t="shared" ca="1" si="0"/>
        <v>29.809676741331092</v>
      </c>
      <c r="B5" s="63">
        <f t="shared" ca="1" si="1"/>
        <v>6.4794867849019425E-3</v>
      </c>
      <c r="C5" s="8">
        <f t="shared" ca="1" si="2"/>
        <v>6.8469295590341402E-4</v>
      </c>
      <c r="D5" s="62">
        <f t="shared" ca="1" si="3"/>
        <v>6.6277429932022605</v>
      </c>
      <c r="E5" s="8">
        <f t="shared" ca="1" si="4"/>
        <v>3.3376551034967812</v>
      </c>
      <c r="F5" s="20">
        <f t="shared" ca="1" si="5"/>
        <v>-1</v>
      </c>
      <c r="G5" s="1">
        <f t="shared" si="7"/>
        <v>5</v>
      </c>
      <c r="H5" s="1" t="str">
        <f t="shared" ca="1" si="6"/>
        <v>zV</v>
      </c>
      <c r="I5" s="20">
        <f t="shared" ca="1" si="8"/>
        <v>29.809676741331092</v>
      </c>
      <c r="J5" s="63">
        <f t="shared" ca="1" si="9"/>
        <v>6.4794867849019425E-3</v>
      </c>
      <c r="K5" s="20">
        <f t="shared" ca="1" si="10"/>
        <v>6.8469295590341402E-4</v>
      </c>
      <c r="L5" s="62">
        <f t="shared" ca="1" si="11"/>
        <v>6.6277429932022605</v>
      </c>
      <c r="M5" s="20">
        <f t="shared" ca="1" si="12"/>
        <v>3.3376551034967812</v>
      </c>
      <c r="N5" s="20" t="e">
        <f t="shared" ca="1" si="13"/>
        <v>#N/A</v>
      </c>
    </row>
    <row r="6" spans="1:14" x14ac:dyDescent="0.25">
      <c r="A6" s="8">
        <f t="shared" ca="1" si="0"/>
        <v>29.809772467626438</v>
      </c>
      <c r="B6" s="63">
        <f t="shared" ca="1" si="1"/>
        <v>6.4794872825203811E-3</v>
      </c>
      <c r="C6" s="8">
        <f t="shared" ca="1" si="2"/>
        <v>6.8413861238419678E-4</v>
      </c>
      <c r="D6" s="62">
        <f t="shared" ca="1" si="3"/>
        <v>6.6277140870105056</v>
      </c>
      <c r="E6" s="8">
        <f t="shared" ca="1" si="4"/>
        <v>3.3376445098151675</v>
      </c>
      <c r="F6" s="20">
        <f t="shared" ca="1" si="5"/>
        <v>-1</v>
      </c>
      <c r="G6" s="1">
        <f t="shared" si="7"/>
        <v>6</v>
      </c>
      <c r="H6" s="1" t="str">
        <f t="shared" ca="1" si="6"/>
        <v>iV</v>
      </c>
      <c r="I6" s="20">
        <f t="shared" ca="1" si="8"/>
        <v>29.809772467626438</v>
      </c>
      <c r="J6" s="63">
        <f t="shared" ca="1" si="9"/>
        <v>6.4794872825203811E-3</v>
      </c>
      <c r="K6" s="20">
        <f t="shared" ca="1" si="10"/>
        <v>6.8413861238419678E-4</v>
      </c>
      <c r="L6" s="62">
        <f t="shared" ca="1" si="11"/>
        <v>6.6277140870105056</v>
      </c>
      <c r="M6" s="20">
        <f t="shared" ca="1" si="12"/>
        <v>3.3376445098151675</v>
      </c>
      <c r="N6" s="20" t="e">
        <f t="shared" ca="1" si="13"/>
        <v>#N/A</v>
      </c>
    </row>
    <row r="7" spans="1:14" x14ac:dyDescent="0.25">
      <c r="A7" s="8">
        <f t="shared" ca="1" si="0"/>
        <v>23.798796732888945</v>
      </c>
      <c r="B7" s="63">
        <f t="shared" ca="1" si="1"/>
        <v>5.8044017077719711E-3</v>
      </c>
      <c r="C7" s="8">
        <f t="shared" ca="1" si="2"/>
        <v>6.8472555486760365E-4</v>
      </c>
      <c r="D7" s="62">
        <f t="shared" ca="1" si="3"/>
        <v>6.8997970415808583</v>
      </c>
      <c r="E7" s="8">
        <f t="shared" ca="1" si="4"/>
        <v>0.5100833117302197</v>
      </c>
      <c r="F7" s="20">
        <f t="shared" ca="1" si="5"/>
        <v>-1</v>
      </c>
      <c r="G7" s="1">
        <f t="shared" si="7"/>
        <v>7</v>
      </c>
      <c r="H7" s="1" t="str">
        <f t="shared" ca="1" si="6"/>
        <v>iV*</v>
      </c>
      <c r="I7" s="20">
        <f t="shared" ca="1" si="8"/>
        <v>23.798796732888945</v>
      </c>
      <c r="J7" s="63">
        <f t="shared" ca="1" si="9"/>
        <v>5.8044017077719711E-3</v>
      </c>
      <c r="K7" s="20">
        <f t="shared" ca="1" si="10"/>
        <v>6.8472555486760365E-4</v>
      </c>
      <c r="L7" s="62">
        <f t="shared" ca="1" si="11"/>
        <v>6.8997970415808583</v>
      </c>
      <c r="M7" s="20">
        <f t="shared" ca="1" si="12"/>
        <v>0.5100833117302197</v>
      </c>
      <c r="N7" s="20" t="e">
        <f t="shared" ca="1" si="13"/>
        <v>#N/A</v>
      </c>
    </row>
    <row r="8" spans="1:14" x14ac:dyDescent="0.25">
      <c r="A8" s="8">
        <f t="shared" ca="1" si="0"/>
        <v>-1</v>
      </c>
      <c r="B8" s="63">
        <f t="shared" ca="1" si="1"/>
        <v>-1</v>
      </c>
      <c r="C8" s="8">
        <f t="shared" ca="1" si="2"/>
        <v>-1</v>
      </c>
      <c r="D8" s="62">
        <f t="shared" ca="1" si="3"/>
        <v>-1</v>
      </c>
      <c r="E8" s="8">
        <f t="shared" ca="1" si="4"/>
        <v>-1</v>
      </c>
      <c r="F8" s="20">
        <f t="shared" ca="1" si="5"/>
        <v>-1</v>
      </c>
      <c r="G8" s="1">
        <f t="shared" si="7"/>
        <v>8</v>
      </c>
      <c r="H8" s="1" t="str">
        <f t="shared" ca="1" si="6"/>
        <v>Wo</v>
      </c>
      <c r="I8" s="20" t="e">
        <f t="shared" ca="1" si="8"/>
        <v>#N/A</v>
      </c>
      <c r="J8" s="63" t="e">
        <f t="shared" ca="1" si="9"/>
        <v>#N/A</v>
      </c>
      <c r="K8" s="20" t="e">
        <f t="shared" ca="1" si="10"/>
        <v>#N/A</v>
      </c>
      <c r="L8" s="62" t="e">
        <f t="shared" ca="1" si="11"/>
        <v>#N/A</v>
      </c>
      <c r="M8" s="20" t="e">
        <f t="shared" ca="1" si="12"/>
        <v>#N/A</v>
      </c>
      <c r="N8" s="20" t="e">
        <f t="shared" ca="1" si="13"/>
        <v>#N/A</v>
      </c>
    </row>
    <row r="9" spans="1:14" x14ac:dyDescent="0.25">
      <c r="A9" s="8">
        <f t="shared" ca="1" si="0"/>
        <v>-1</v>
      </c>
      <c r="B9" s="63">
        <f t="shared" ca="1" si="1"/>
        <v>-1</v>
      </c>
      <c r="C9" s="8">
        <f t="shared" ca="1" si="2"/>
        <v>-1</v>
      </c>
      <c r="D9" s="62">
        <f t="shared" ca="1" si="3"/>
        <v>-1</v>
      </c>
      <c r="E9" s="8">
        <f t="shared" ca="1" si="4"/>
        <v>-1</v>
      </c>
      <c r="F9" s="20">
        <f t="shared" ca="1" si="5"/>
        <v>-1</v>
      </c>
      <c r="G9" s="1">
        <f t="shared" si="7"/>
        <v>9</v>
      </c>
      <c r="H9" s="1" t="str">
        <f t="shared" ca="1" si="6"/>
        <v>vW</v>
      </c>
      <c r="I9" s="20" t="e">
        <f t="shared" ca="1" si="8"/>
        <v>#N/A</v>
      </c>
      <c r="J9" s="63" t="e">
        <f t="shared" ca="1" si="9"/>
        <v>#N/A</v>
      </c>
      <c r="K9" s="20" t="e">
        <f t="shared" ca="1" si="10"/>
        <v>#N/A</v>
      </c>
      <c r="L9" s="62" t="e">
        <f t="shared" ca="1" si="11"/>
        <v>#N/A</v>
      </c>
      <c r="M9" s="20" t="e">
        <f t="shared" ca="1" si="12"/>
        <v>#N/A</v>
      </c>
      <c r="N9" s="20" t="e">
        <f t="shared" ca="1" si="13"/>
        <v>#N/A</v>
      </c>
    </row>
    <row r="10" spans="1:14" x14ac:dyDescent="0.25">
      <c r="A10" s="8">
        <f t="shared" ca="1" si="0"/>
        <v>-1</v>
      </c>
      <c r="B10" s="63">
        <f t="shared" ca="1" si="1"/>
        <v>-1</v>
      </c>
      <c r="C10" s="8">
        <f t="shared" ca="1" si="2"/>
        <v>-1</v>
      </c>
      <c r="D10" s="62">
        <f t="shared" ca="1" si="3"/>
        <v>-1</v>
      </c>
      <c r="E10" s="8">
        <f t="shared" ca="1" si="4"/>
        <v>-1</v>
      </c>
      <c r="F10" s="20">
        <f t="shared" ca="1" si="5"/>
        <v>-1</v>
      </c>
      <c r="G10" s="1">
        <f t="shared" si="7"/>
        <v>10</v>
      </c>
      <c r="H10" s="1" t="str">
        <f t="shared" ca="1" si="6"/>
        <v>hW</v>
      </c>
      <c r="I10" s="20" t="e">
        <f t="shared" ca="1" si="8"/>
        <v>#N/A</v>
      </c>
      <c r="J10" s="63" t="e">
        <f t="shared" ca="1" si="9"/>
        <v>#N/A</v>
      </c>
      <c r="K10" s="20" t="e">
        <f t="shared" ca="1" si="10"/>
        <v>#N/A</v>
      </c>
      <c r="L10" s="62" t="e">
        <f t="shared" ca="1" si="11"/>
        <v>#N/A</v>
      </c>
      <c r="M10" s="20" t="e">
        <f t="shared" ca="1" si="12"/>
        <v>#N/A</v>
      </c>
      <c r="N10" s="20" t="e">
        <f t="shared" ca="1" si="13"/>
        <v>#N/A</v>
      </c>
    </row>
    <row r="11" spans="1:14" x14ac:dyDescent="0.25">
      <c r="A11" s="8">
        <f t="shared" ca="1" si="0"/>
        <v>-1</v>
      </c>
      <c r="B11" s="63">
        <f t="shared" ca="1" si="1"/>
        <v>-1</v>
      </c>
      <c r="C11" s="8">
        <f t="shared" ca="1" si="2"/>
        <v>-1</v>
      </c>
      <c r="D11" s="62">
        <f t="shared" ca="1" si="3"/>
        <v>-1</v>
      </c>
      <c r="E11" s="8">
        <f t="shared" ca="1" si="4"/>
        <v>-1</v>
      </c>
      <c r="F11" s="20">
        <f t="shared" ca="1" si="5"/>
        <v>-1</v>
      </c>
      <c r="G11" s="1">
        <f t="shared" si="7"/>
        <v>11</v>
      </c>
      <c r="H11" s="1" t="str">
        <f t="shared" ca="1" si="6"/>
        <v>kW</v>
      </c>
      <c r="I11" s="20" t="e">
        <f t="shared" ca="1" si="8"/>
        <v>#N/A</v>
      </c>
      <c r="J11" s="63" t="e">
        <f t="shared" ca="1" si="9"/>
        <v>#N/A</v>
      </c>
      <c r="K11" s="20" t="e">
        <f t="shared" ca="1" si="10"/>
        <v>#N/A</v>
      </c>
      <c r="L11" s="62" t="e">
        <f t="shared" ca="1" si="11"/>
        <v>#N/A</v>
      </c>
      <c r="M11" s="20" t="e">
        <f t="shared" ca="1" si="12"/>
        <v>#N/A</v>
      </c>
      <c r="N11" s="20" t="e">
        <f t="shared" ca="1" si="13"/>
        <v>#N/A</v>
      </c>
    </row>
    <row r="12" spans="1:14" x14ac:dyDescent="0.25">
      <c r="A12" s="8">
        <f t="shared" ca="1" si="0"/>
        <v>37</v>
      </c>
      <c r="B12" s="63">
        <f t="shared" ca="1" si="1"/>
        <v>6.2267965598907724E-3</v>
      </c>
      <c r="C12" s="8">
        <f t="shared" ca="1" si="2"/>
        <v>6.8471269997418135E-4</v>
      </c>
      <c r="D12" s="62">
        <f t="shared" ca="1" si="3"/>
        <v>5.9686717081504357</v>
      </c>
      <c r="E12" s="8">
        <f t="shared" ca="1" si="4"/>
        <v>3</v>
      </c>
      <c r="F12" s="20">
        <f t="shared" ca="1" si="5"/>
        <v>-1</v>
      </c>
      <c r="G12" s="1">
        <f t="shared" si="7"/>
        <v>12</v>
      </c>
      <c r="H12" s="1" t="str">
        <f t="shared" ca="1" si="6"/>
        <v>zW</v>
      </c>
      <c r="I12" s="20">
        <f t="shared" ca="1" si="8"/>
        <v>37</v>
      </c>
      <c r="J12" s="63">
        <f t="shared" ca="1" si="9"/>
        <v>6.2267965598907724E-3</v>
      </c>
      <c r="K12" s="20">
        <f t="shared" ca="1" si="10"/>
        <v>6.8471269997418135E-4</v>
      </c>
      <c r="L12" s="62">
        <f t="shared" ca="1" si="11"/>
        <v>5.9686717081504357</v>
      </c>
      <c r="M12" s="20">
        <f t="shared" ca="1" si="12"/>
        <v>3</v>
      </c>
      <c r="N12" s="20" t="e">
        <f t="shared" ca="1" si="13"/>
        <v>#N/A</v>
      </c>
    </row>
    <row r="13" spans="1:14" x14ac:dyDescent="0.25">
      <c r="A13" s="8">
        <f t="shared" ca="1" si="0"/>
        <v>37</v>
      </c>
      <c r="B13" s="63">
        <f t="shared" ca="1" si="1"/>
        <v>6.0805103628510876E-3</v>
      </c>
      <c r="C13" s="8">
        <f t="shared" ca="1" si="2"/>
        <v>6.84713922444375E-4</v>
      </c>
      <c r="D13" s="62">
        <f t="shared" ca="1" si="3"/>
        <v>6.2396566866790284</v>
      </c>
      <c r="E13" s="8">
        <f t="shared" ca="1" si="4"/>
        <v>4</v>
      </c>
      <c r="F13" s="20">
        <f t="shared" ca="1" si="5"/>
        <v>-1</v>
      </c>
      <c r="G13" s="1">
        <f t="shared" si="7"/>
        <v>13</v>
      </c>
      <c r="H13" s="1" t="str">
        <f t="shared" ca="1" si="6"/>
        <v>iW</v>
      </c>
      <c r="I13" s="20">
        <f t="shared" ca="1" si="8"/>
        <v>37</v>
      </c>
      <c r="J13" s="63">
        <f t="shared" ca="1" si="9"/>
        <v>6.0805103628510876E-3</v>
      </c>
      <c r="K13" s="20">
        <f t="shared" ca="1" si="10"/>
        <v>6.84713922444375E-4</v>
      </c>
      <c r="L13" s="62">
        <f t="shared" ca="1" si="11"/>
        <v>6.2396566866790284</v>
      </c>
      <c r="M13" s="20">
        <f t="shared" ca="1" si="12"/>
        <v>4</v>
      </c>
      <c r="N13" s="20" t="e">
        <f t="shared" ca="1" si="13"/>
        <v>#N/A</v>
      </c>
    </row>
    <row r="14" spans="1:14" x14ac:dyDescent="0.25">
      <c r="A14" s="8">
        <f t="shared" ca="1" si="0"/>
        <v>23.775667421729381</v>
      </c>
      <c r="B14" s="63">
        <f t="shared" ca="1" si="1"/>
        <v>5.9048406483918634E-3</v>
      </c>
      <c r="C14" s="8">
        <f t="shared" ca="1" si="2"/>
        <v>6.8472682986549769E-4</v>
      </c>
      <c r="D14" s="62">
        <f t="shared" ca="1" si="3"/>
        <v>8.3928333648568394</v>
      </c>
      <c r="E14" s="8">
        <f t="shared" ca="1" si="4"/>
        <v>1.8906043666129604</v>
      </c>
      <c r="F14" s="20">
        <f t="shared" ca="1" si="5"/>
        <v>-1</v>
      </c>
      <c r="G14" s="1">
        <f t="shared" si="7"/>
        <v>14</v>
      </c>
      <c r="H14" s="1" t="str">
        <f t="shared" ca="1" si="6"/>
        <v>iW*</v>
      </c>
      <c r="I14" s="20">
        <f t="shared" ca="1" si="8"/>
        <v>23.775667421729381</v>
      </c>
      <c r="J14" s="63">
        <f t="shared" ca="1" si="9"/>
        <v>5.9048406483918634E-3</v>
      </c>
      <c r="K14" s="20">
        <f t="shared" ca="1" si="10"/>
        <v>6.8472682986549769E-4</v>
      </c>
      <c r="L14" s="62">
        <f t="shared" ca="1" si="11"/>
        <v>8.3928333648568394</v>
      </c>
      <c r="M14" s="20">
        <f t="shared" ca="1" si="12"/>
        <v>1.8906043666129604</v>
      </c>
      <c r="N14" s="20" t="e">
        <f t="shared" ca="1" si="13"/>
        <v>#N/A</v>
      </c>
    </row>
    <row r="15" spans="1:14" x14ac:dyDescent="0.25">
      <c r="A15" s="8">
        <f t="shared" ca="1" si="0"/>
        <v>34.084261196089265</v>
      </c>
      <c r="B15" s="63">
        <f t="shared" ca="1" si="1"/>
        <v>3.7081596574300665E-3</v>
      </c>
      <c r="C15" s="8">
        <f t="shared" ca="1" si="2"/>
        <v>6.8470953977034423E-4</v>
      </c>
      <c r="D15" s="62">
        <f t="shared" ca="1" si="3"/>
        <v>2.9431593510403644</v>
      </c>
      <c r="E15" s="8">
        <f t="shared" ca="1" si="4"/>
        <v>1.877156836366598</v>
      </c>
      <c r="F15" s="20">
        <f t="shared" ca="1" si="5"/>
        <v>-1</v>
      </c>
      <c r="G15" s="1">
        <f t="shared" si="7"/>
        <v>15</v>
      </c>
      <c r="H15" s="1" t="str">
        <f t="shared" ca="1" si="6"/>
        <v>Kz1a</v>
      </c>
      <c r="I15" s="20">
        <f t="shared" ca="1" si="8"/>
        <v>34.084261196089265</v>
      </c>
      <c r="J15" s="63">
        <f t="shared" ca="1" si="9"/>
        <v>3.7081596574300665E-3</v>
      </c>
      <c r="K15" s="20">
        <f t="shared" ca="1" si="10"/>
        <v>6.8470953977034423E-4</v>
      </c>
      <c r="L15" s="62">
        <f t="shared" ca="1" si="11"/>
        <v>2.9431593510403644</v>
      </c>
      <c r="M15" s="20">
        <f t="shared" ca="1" si="12"/>
        <v>1.877156836366598</v>
      </c>
      <c r="N15" s="20" t="e">
        <f t="shared" ca="1" si="13"/>
        <v>#N/A</v>
      </c>
    </row>
    <row r="16" spans="1:14" x14ac:dyDescent="0.25">
      <c r="A16" s="8">
        <f t="shared" ca="1" si="0"/>
        <v>17.727520614832471</v>
      </c>
      <c r="B16" s="63">
        <f t="shared" ca="1" si="1"/>
        <v>5.1604851487377775E-3</v>
      </c>
      <c r="C16" s="8">
        <f t="shared" ca="1" si="2"/>
        <v>6.8471417507796417E-4</v>
      </c>
      <c r="D16" s="62">
        <f t="shared" ca="1" si="3"/>
        <v>5.3775818250894769</v>
      </c>
      <c r="E16" s="8">
        <f t="shared" ca="1" si="4"/>
        <v>1.3105999848698837</v>
      </c>
      <c r="F16" s="20">
        <f t="shared" ca="1" si="5"/>
        <v>-1</v>
      </c>
      <c r="G16" s="1">
        <f t="shared" si="7"/>
        <v>16</v>
      </c>
      <c r="H16" s="1" t="str">
        <f t="shared" ca="1" si="6"/>
        <v>Kz1b</v>
      </c>
      <c r="I16" s="20">
        <f t="shared" ca="1" si="8"/>
        <v>17.727520614832471</v>
      </c>
      <c r="J16" s="63">
        <f t="shared" ca="1" si="9"/>
        <v>5.1604851487377775E-3</v>
      </c>
      <c r="K16" s="20">
        <f t="shared" ca="1" si="10"/>
        <v>6.8471417507796417E-4</v>
      </c>
      <c r="L16" s="62">
        <f t="shared" ca="1" si="11"/>
        <v>5.3775818250894769</v>
      </c>
      <c r="M16" s="20">
        <f t="shared" ca="1" si="12"/>
        <v>1.3105999848698837</v>
      </c>
      <c r="N16" s="20" t="e">
        <f t="shared" ca="1" si="13"/>
        <v>#N/A</v>
      </c>
    </row>
    <row r="17" spans="1:14" x14ac:dyDescent="0.25">
      <c r="A17" s="8">
        <f t="shared" ca="1" si="0"/>
        <v>28.640452014914068</v>
      </c>
      <c r="B17" s="63">
        <f t="shared" ca="1" si="1"/>
        <v>6.1990785708148626E-3</v>
      </c>
      <c r="C17" s="8">
        <f t="shared" ca="1" si="2"/>
        <v>6.8471190540393093E-4</v>
      </c>
      <c r="D17" s="62">
        <f t="shared" ca="1" si="3"/>
        <v>4.0986653108544582</v>
      </c>
      <c r="E17" s="8">
        <f t="shared" ca="1" si="4"/>
        <v>0.88441916071530624</v>
      </c>
      <c r="F17" s="20">
        <f t="shared" ca="1" si="5"/>
        <v>-1</v>
      </c>
      <c r="G17" s="1">
        <f t="shared" si="7"/>
        <v>17</v>
      </c>
      <c r="H17" s="1" t="str">
        <f t="shared" ca="1" si="6"/>
        <v>Kk1a</v>
      </c>
      <c r="I17" s="20">
        <f t="shared" ca="1" si="8"/>
        <v>28.640452014914068</v>
      </c>
      <c r="J17" s="63">
        <f t="shared" ca="1" si="9"/>
        <v>6.1990785708148626E-3</v>
      </c>
      <c r="K17" s="20">
        <f t="shared" ca="1" si="10"/>
        <v>6.8471190540393093E-4</v>
      </c>
      <c r="L17" s="62">
        <f t="shared" ca="1" si="11"/>
        <v>4.0986653108544582</v>
      </c>
      <c r="M17" s="20">
        <f t="shared" ca="1" si="12"/>
        <v>0.88441916071530624</v>
      </c>
      <c r="N17" s="20" t="e">
        <f t="shared" ca="1" si="13"/>
        <v>#N/A</v>
      </c>
    </row>
    <row r="18" spans="1:14" x14ac:dyDescent="0.25">
      <c r="A18" s="8">
        <f t="shared" ca="1" si="0"/>
        <v>27.533862327553624</v>
      </c>
      <c r="B18" s="63">
        <f t="shared" ca="1" si="1"/>
        <v>5.867167260074458E-3</v>
      </c>
      <c r="C18" s="8">
        <f t="shared" ca="1" si="2"/>
        <v>6.8471582129740803E-4</v>
      </c>
      <c r="D18" s="62">
        <f t="shared" ca="1" si="3"/>
        <v>5.3997881139682979</v>
      </c>
      <c r="E18" s="8">
        <f t="shared" ca="1" si="4"/>
        <v>0.93532374728837153</v>
      </c>
      <c r="F18" s="20">
        <f t="shared" ca="1" si="5"/>
        <v>-1</v>
      </c>
      <c r="G18" s="1">
        <f t="shared" si="7"/>
        <v>18</v>
      </c>
      <c r="H18" s="1" t="str">
        <f t="shared" ca="1" si="6"/>
        <v>Kk1b</v>
      </c>
      <c r="I18" s="20">
        <f t="shared" ca="1" si="8"/>
        <v>27.533862327553624</v>
      </c>
      <c r="J18" s="63">
        <f t="shared" ca="1" si="9"/>
        <v>5.867167260074458E-3</v>
      </c>
      <c r="K18" s="20">
        <f t="shared" ca="1" si="10"/>
        <v>6.8471582129740803E-4</v>
      </c>
      <c r="L18" s="62">
        <f t="shared" ca="1" si="11"/>
        <v>5.3997881139682979</v>
      </c>
      <c r="M18" s="20">
        <f t="shared" ca="1" si="12"/>
        <v>0.93532374728837153</v>
      </c>
      <c r="N18" s="20" t="e">
        <f t="shared" ca="1" si="13"/>
        <v>#N/A</v>
      </c>
    </row>
    <row r="19" spans="1:14" x14ac:dyDescent="0.25">
      <c r="A19" s="8">
        <f t="shared" ca="1" si="0"/>
        <v>24.386462688535087</v>
      </c>
      <c r="B19" s="63">
        <f t="shared" ca="1" si="1"/>
        <v>6.0950449899672835E-3</v>
      </c>
      <c r="C19" s="8">
        <f t="shared" ca="1" si="2"/>
        <v>6.8472917709167858E-4</v>
      </c>
      <c r="D19" s="62">
        <f t="shared" ca="1" si="3"/>
        <v>8.1903123330069096</v>
      </c>
      <c r="E19" s="8">
        <f t="shared" ca="1" si="4"/>
        <v>0.30896637454356124</v>
      </c>
      <c r="F19" s="20">
        <f t="shared" ca="1" si="5"/>
        <v>-1</v>
      </c>
      <c r="G19" s="1">
        <f t="shared" si="7"/>
        <v>19</v>
      </c>
      <c r="H19" s="1" t="str">
        <f t="shared" ca="1" si="6"/>
        <v>Kz2a</v>
      </c>
      <c r="I19" s="20">
        <f t="shared" ca="1" si="8"/>
        <v>24.386462688535087</v>
      </c>
      <c r="J19" s="63">
        <f t="shared" ca="1" si="9"/>
        <v>6.0950449899672835E-3</v>
      </c>
      <c r="K19" s="20">
        <f t="shared" ca="1" si="10"/>
        <v>6.8472917709167858E-4</v>
      </c>
      <c r="L19" s="62">
        <f t="shared" ca="1" si="11"/>
        <v>8.1903123330069096</v>
      </c>
      <c r="M19" s="20">
        <f t="shared" ca="1" si="12"/>
        <v>0.30896637454356124</v>
      </c>
      <c r="N19" s="20" t="e">
        <f t="shared" ca="1" si="13"/>
        <v>#N/A</v>
      </c>
    </row>
    <row r="20" spans="1:14" x14ac:dyDescent="0.25">
      <c r="A20" s="8">
        <f t="shared" ca="1" si="0"/>
        <v>25.122818326560452</v>
      </c>
      <c r="B20" s="63">
        <f t="shared" ca="1" si="1"/>
        <v>5.2720565101713789E-3</v>
      </c>
      <c r="C20" s="8">
        <f t="shared" ca="1" si="2"/>
        <v>6.8472731706886486E-4</v>
      </c>
      <c r="D20" s="62">
        <f t="shared" ca="1" si="3"/>
        <v>8.0278368237670463</v>
      </c>
      <c r="E20" s="8">
        <f t="shared" ca="1" si="4"/>
        <v>-0.25581459640785564</v>
      </c>
      <c r="F20" s="20">
        <f t="shared" ca="1" si="5"/>
        <v>-1</v>
      </c>
      <c r="G20" s="1">
        <f t="shared" si="7"/>
        <v>20</v>
      </c>
      <c r="H20" s="1" t="str">
        <f t="shared" ca="1" si="6"/>
        <v>Kz2b</v>
      </c>
      <c r="I20" s="20">
        <f t="shared" ca="1" si="8"/>
        <v>25.122818326560452</v>
      </c>
      <c r="J20" s="63">
        <f t="shared" ca="1" si="9"/>
        <v>5.2720565101713789E-3</v>
      </c>
      <c r="K20" s="20">
        <f t="shared" ca="1" si="10"/>
        <v>6.8472731706886486E-4</v>
      </c>
      <c r="L20" s="62">
        <f t="shared" ca="1" si="11"/>
        <v>8.0278368237670463</v>
      </c>
      <c r="M20" s="20">
        <f t="shared" ca="1" si="12"/>
        <v>-0.25581459640785564</v>
      </c>
      <c r="N20" s="20" t="e">
        <f t="shared" ca="1" si="13"/>
        <v>#N/A</v>
      </c>
    </row>
    <row r="21" spans="1:14" x14ac:dyDescent="0.25">
      <c r="A21" s="8">
        <f t="shared" ca="1" si="0"/>
        <v>35.605113358894876</v>
      </c>
      <c r="B21" s="63">
        <f t="shared" ca="1" si="1"/>
        <v>6.2303069751115806E-3</v>
      </c>
      <c r="C21" s="8">
        <f t="shared" ca="1" si="2"/>
        <v>6.8473241950110124E-4</v>
      </c>
      <c r="D21" s="62">
        <f t="shared" ca="1" si="3"/>
        <v>8.2451800784721136</v>
      </c>
      <c r="E21" s="8">
        <f t="shared" ca="1" si="4"/>
        <v>0.16626271672880377</v>
      </c>
      <c r="F21" s="20">
        <f t="shared" ca="1" si="5"/>
        <v>-1</v>
      </c>
      <c r="G21" s="1">
        <f t="shared" si="7"/>
        <v>21</v>
      </c>
      <c r="H21" s="1" t="str">
        <f t="shared" ca="1" si="6"/>
        <v>Kk2a</v>
      </c>
      <c r="I21" s="20">
        <f t="shared" ca="1" si="8"/>
        <v>35.605113358894876</v>
      </c>
      <c r="J21" s="63">
        <f t="shared" ca="1" si="9"/>
        <v>6.2303069751115806E-3</v>
      </c>
      <c r="K21" s="20">
        <f t="shared" ca="1" si="10"/>
        <v>6.8473241950110124E-4</v>
      </c>
      <c r="L21" s="62">
        <f t="shared" ca="1" si="11"/>
        <v>8.2451800784721136</v>
      </c>
      <c r="M21" s="20">
        <f t="shared" ca="1" si="12"/>
        <v>0.16626271672880377</v>
      </c>
      <c r="N21" s="20" t="e">
        <f t="shared" ca="1" si="13"/>
        <v>#N/A</v>
      </c>
    </row>
    <row r="22" spans="1:14" x14ac:dyDescent="0.25">
      <c r="A22" s="8">
        <f t="shared" ca="1" si="0"/>
        <v>34.18933086556266</v>
      </c>
      <c r="B22" s="63">
        <f t="shared" ca="1" si="1"/>
        <v>5.5049072543009326E-3</v>
      </c>
      <c r="C22" s="8">
        <f t="shared" ca="1" si="2"/>
        <v>6.8473532469125675E-4</v>
      </c>
      <c r="D22" s="62">
        <f t="shared" ca="1" si="3"/>
        <v>9.7037763783006721</v>
      </c>
      <c r="E22" s="8">
        <f t="shared" ca="1" si="4"/>
        <v>0.73538166532249127</v>
      </c>
      <c r="F22" s="20">
        <f t="shared" ca="1" si="5"/>
        <v>-1</v>
      </c>
      <c r="G22" s="1">
        <f t="shared" si="7"/>
        <v>22</v>
      </c>
      <c r="H22" s="1" t="str">
        <f t="shared" ca="1" si="6"/>
        <v>Kk2b</v>
      </c>
      <c r="I22" s="20">
        <f t="shared" ca="1" si="8"/>
        <v>34.18933086556266</v>
      </c>
      <c r="J22" s="63">
        <f t="shared" ca="1" si="9"/>
        <v>5.5049072543009326E-3</v>
      </c>
      <c r="K22" s="20">
        <f t="shared" ca="1" si="10"/>
        <v>6.8473532469125675E-4</v>
      </c>
      <c r="L22" s="62">
        <f t="shared" ca="1" si="11"/>
        <v>9.7037763783006721</v>
      </c>
      <c r="M22" s="20">
        <f t="shared" ca="1" si="12"/>
        <v>0.73538166532249127</v>
      </c>
      <c r="N22" s="20" t="e">
        <f t="shared" ca="1" si="13"/>
        <v>#N/A</v>
      </c>
    </row>
    <row r="23" spans="1:14" x14ac:dyDescent="0.25">
      <c r="A23" s="8">
        <f t="shared" ca="1" si="0"/>
        <v>25.196834176957662</v>
      </c>
      <c r="B23" s="63">
        <f t="shared" ca="1" si="1"/>
        <v>6.8453359230955793E-3</v>
      </c>
      <c r="C23" s="8">
        <f t="shared" ca="1" si="2"/>
        <v>6.8471234214886011E-4</v>
      </c>
      <c r="D23" s="62">
        <f t="shared" ca="1" si="3"/>
        <v>2.8064784017895081</v>
      </c>
      <c r="E23" s="8">
        <f t="shared" ca="1" si="4"/>
        <v>0.99766006404681562</v>
      </c>
      <c r="F23" s="20">
        <f t="shared" ca="1" si="5"/>
        <v>-1</v>
      </c>
      <c r="G23" s="1">
        <f t="shared" si="7"/>
        <v>23</v>
      </c>
      <c r="H23" s="1" t="str">
        <f t="shared" ca="1" si="6"/>
        <v>Kz34a</v>
      </c>
      <c r="I23" s="20">
        <f t="shared" ca="1" si="8"/>
        <v>25.196834176957662</v>
      </c>
      <c r="J23" s="63">
        <f t="shared" ca="1" si="9"/>
        <v>6.8453359230955793E-3</v>
      </c>
      <c r="K23" s="20">
        <f t="shared" ca="1" si="10"/>
        <v>6.8471234214886011E-4</v>
      </c>
      <c r="L23" s="62">
        <f t="shared" ca="1" si="11"/>
        <v>2.8064784017895081</v>
      </c>
      <c r="M23" s="20">
        <f t="shared" ca="1" si="12"/>
        <v>0.99766006404681562</v>
      </c>
      <c r="N23" s="20" t="e">
        <f t="shared" ca="1" si="13"/>
        <v>#N/A</v>
      </c>
    </row>
    <row r="24" spans="1:14" x14ac:dyDescent="0.25">
      <c r="A24" s="8">
        <f t="shared" ca="1" si="0"/>
        <v>30.241801841675272</v>
      </c>
      <c r="B24" s="63">
        <f t="shared" ca="1" si="1"/>
        <v>4.8709967989972024E-3</v>
      </c>
      <c r="C24" s="8">
        <f t="shared" ca="1" si="2"/>
        <v>6.8471328762220555E-4</v>
      </c>
      <c r="D24" s="62">
        <f t="shared" ca="1" si="3"/>
        <v>2.7810057051006383</v>
      </c>
      <c r="E24" s="8">
        <f t="shared" ca="1" si="4"/>
        <v>0.13649393775807811</v>
      </c>
      <c r="F24" s="20">
        <f t="shared" ca="1" si="5"/>
        <v>-1</v>
      </c>
      <c r="G24" s="1">
        <f t="shared" si="7"/>
        <v>24</v>
      </c>
      <c r="H24" s="1" t="str">
        <f t="shared" ca="1" si="6"/>
        <v>Kz34b</v>
      </c>
      <c r="I24" s="20">
        <f t="shared" ca="1" si="8"/>
        <v>30.241801841675272</v>
      </c>
      <c r="J24" s="63">
        <f t="shared" ca="1" si="9"/>
        <v>4.8709967989972024E-3</v>
      </c>
      <c r="K24" s="20">
        <f t="shared" ca="1" si="10"/>
        <v>6.8471328762220555E-4</v>
      </c>
      <c r="L24" s="62">
        <f t="shared" ca="1" si="11"/>
        <v>2.7810057051006383</v>
      </c>
      <c r="M24" s="20">
        <f t="shared" ca="1" si="12"/>
        <v>0.13649393775807811</v>
      </c>
      <c r="N24" s="20" t="e">
        <f t="shared" ca="1" si="13"/>
        <v>#N/A</v>
      </c>
    </row>
    <row r="25" spans="1:14" x14ac:dyDescent="0.25">
      <c r="A25" s="8">
        <f t="shared" ca="1" si="0"/>
        <v>34.160101953887818</v>
      </c>
      <c r="B25" s="63">
        <f t="shared" ca="1" si="1"/>
        <v>7.4909336941493369E-3</v>
      </c>
      <c r="C25" s="8">
        <f t="shared" ca="1" si="2"/>
        <v>6.8471210996957606E-4</v>
      </c>
      <c r="D25" s="62">
        <f t="shared" ca="1" si="3"/>
        <v>3.015919394353443</v>
      </c>
      <c r="E25" s="8">
        <f t="shared" ca="1" si="4"/>
        <v>1.8186486984494281</v>
      </c>
      <c r="F25" s="20">
        <f t="shared" ca="1" si="5"/>
        <v>-1</v>
      </c>
      <c r="G25" s="1">
        <f t="shared" si="7"/>
        <v>25</v>
      </c>
      <c r="H25" s="1" t="str">
        <f t="shared" ca="1" si="6"/>
        <v>Kk34a</v>
      </c>
      <c r="I25" s="20">
        <f t="shared" ca="1" si="8"/>
        <v>34.160101953887818</v>
      </c>
      <c r="J25" s="63">
        <f t="shared" ca="1" si="9"/>
        <v>7.4909336941493369E-3</v>
      </c>
      <c r="K25" s="20">
        <f t="shared" ca="1" si="10"/>
        <v>6.8471210996957606E-4</v>
      </c>
      <c r="L25" s="62">
        <f t="shared" ca="1" si="11"/>
        <v>3.015919394353443</v>
      </c>
      <c r="M25" s="20">
        <f t="shared" ca="1" si="12"/>
        <v>1.8186486984494281</v>
      </c>
      <c r="N25" s="20" t="e">
        <f t="shared" ca="1" si="13"/>
        <v>#N/A</v>
      </c>
    </row>
    <row r="26" spans="1:14" x14ac:dyDescent="0.25">
      <c r="A26" s="8">
        <f t="shared" ca="1" si="0"/>
        <v>102.67071382913841</v>
      </c>
      <c r="B26" s="63">
        <f t="shared" ca="1" si="1"/>
        <v>1.3341187149664769E-2</v>
      </c>
      <c r="C26" s="8">
        <f t="shared" ca="1" si="2"/>
        <v>6.8473321563008093E-4</v>
      </c>
      <c r="D26" s="62">
        <f t="shared" ca="1" si="3"/>
        <v>1.4111700728771199</v>
      </c>
      <c r="E26" s="8">
        <f t="shared" ca="1" si="4"/>
        <v>-57.771271298462665</v>
      </c>
      <c r="F26" s="20">
        <f t="shared" ca="1" si="5"/>
        <v>-1</v>
      </c>
      <c r="G26" s="1">
        <f t="shared" si="7"/>
        <v>26</v>
      </c>
      <c r="H26" s="1" t="str">
        <f t="shared" ca="1" si="6"/>
        <v>Kk34b</v>
      </c>
      <c r="I26" s="20">
        <f t="shared" ca="1" si="8"/>
        <v>102.67071382913841</v>
      </c>
      <c r="J26" s="63">
        <f t="shared" ca="1" si="9"/>
        <v>1.3341187149664769E-2</v>
      </c>
      <c r="K26" s="20">
        <f t="shared" ca="1" si="10"/>
        <v>6.8473321563008093E-4</v>
      </c>
      <c r="L26" s="62">
        <f t="shared" ca="1" si="11"/>
        <v>1.4111700728771199</v>
      </c>
      <c r="M26" s="20">
        <f t="shared" ca="1" si="12"/>
        <v>-57.771271298462665</v>
      </c>
      <c r="N26" s="20" t="e">
        <f t="shared" ca="1" si="13"/>
        <v>#N/A</v>
      </c>
    </row>
    <row r="27" spans="1:14" x14ac:dyDescent="0.25">
      <c r="A27" s="8">
        <f t="shared" ca="1" si="0"/>
        <v>50.766075301280011</v>
      </c>
      <c r="B27" s="63">
        <f t="shared" ca="1" si="1"/>
        <v>3.6678417254770654E-3</v>
      </c>
      <c r="C27" s="8">
        <f t="shared" ca="1" si="2"/>
        <v>6.8472782313204559E-4</v>
      </c>
      <c r="D27" s="62">
        <f t="shared" ca="1" si="3"/>
        <v>5.0104501505388699</v>
      </c>
      <c r="E27" s="8">
        <f t="shared" ca="1" si="4"/>
        <v>-1.3447687115271825</v>
      </c>
      <c r="F27" s="20">
        <f t="shared" ca="1" si="5"/>
        <v>-1</v>
      </c>
      <c r="G27" s="1">
        <f t="shared" si="7"/>
        <v>27</v>
      </c>
      <c r="H27" s="1" t="str">
        <f t="shared" ca="1" si="6"/>
        <v>Kz5hz</v>
      </c>
      <c r="I27" s="20">
        <f t="shared" ca="1" si="8"/>
        <v>50.766075301280011</v>
      </c>
      <c r="J27" s="63">
        <f t="shared" ca="1" si="9"/>
        <v>3.6678417254770654E-3</v>
      </c>
      <c r="K27" s="20">
        <f t="shared" ca="1" si="10"/>
        <v>6.8472782313204559E-4</v>
      </c>
      <c r="L27" s="62">
        <f t="shared" ca="1" si="11"/>
        <v>5.0104501505388699</v>
      </c>
      <c r="M27" s="20">
        <f t="shared" ca="1" si="12"/>
        <v>-1.3447687115271825</v>
      </c>
      <c r="N27" s="20" t="e">
        <f t="shared" ca="1" si="13"/>
        <v>#N/A</v>
      </c>
    </row>
    <row r="28" spans="1:14" x14ac:dyDescent="0.25">
      <c r="A28" s="8">
        <f t="shared" ca="1" si="0"/>
        <v>39.725860932580332</v>
      </c>
      <c r="B28" s="63">
        <f t="shared" ca="1" si="1"/>
        <v>2.769412810968317E-3</v>
      </c>
      <c r="C28" s="8">
        <f t="shared" ca="1" si="2"/>
        <v>6.8471636868901371E-4</v>
      </c>
      <c r="D28" s="62">
        <f t="shared" ca="1" si="3"/>
        <v>3.4649392238892829</v>
      </c>
      <c r="E28" s="8">
        <f t="shared" ca="1" si="4"/>
        <v>-0.63288130391609188</v>
      </c>
      <c r="F28" s="20">
        <f t="shared" ca="1" si="5"/>
        <v>-1</v>
      </c>
      <c r="G28" s="1">
        <f t="shared" si="7"/>
        <v>28</v>
      </c>
      <c r="H28" s="1" t="str">
        <f t="shared" ca="1" si="6"/>
        <v>Kz5h</v>
      </c>
      <c r="I28" s="20">
        <f t="shared" ca="1" si="8"/>
        <v>39.725860932580332</v>
      </c>
      <c r="J28" s="63">
        <f t="shared" ca="1" si="9"/>
        <v>2.769412810968317E-3</v>
      </c>
      <c r="K28" s="20">
        <f t="shared" ca="1" si="10"/>
        <v>6.8471636868901371E-4</v>
      </c>
      <c r="L28" s="62">
        <f t="shared" ca="1" si="11"/>
        <v>3.4649392238892829</v>
      </c>
      <c r="M28" s="20">
        <f t="shared" ca="1" si="12"/>
        <v>-0.63288130391609188</v>
      </c>
      <c r="N28" s="20" t="e">
        <f t="shared" ca="1" si="13"/>
        <v>#N/A</v>
      </c>
    </row>
    <row r="29" spans="1:14" x14ac:dyDescent="0.25">
      <c r="A29" s="8">
        <f t="shared" ca="1" si="0"/>
        <v>34.055001019487555</v>
      </c>
      <c r="B29" s="63">
        <f t="shared" ca="1" si="1"/>
        <v>4.7548067883970337E-3</v>
      </c>
      <c r="C29" s="8">
        <f t="shared" ca="1" si="2"/>
        <v>6.8473985437275274E-4</v>
      </c>
      <c r="D29" s="62">
        <f t="shared" ca="1" si="3"/>
        <v>9.4871851204012021</v>
      </c>
      <c r="E29" s="8">
        <f t="shared" ca="1" si="4"/>
        <v>0.96150520067789735</v>
      </c>
      <c r="F29" s="20">
        <f t="shared" ca="1" si="5"/>
        <v>-1</v>
      </c>
      <c r="G29" s="1">
        <f t="shared" si="7"/>
        <v>29</v>
      </c>
      <c r="H29" s="1" t="str">
        <f t="shared" ca="1" si="6"/>
        <v>Kk5hz</v>
      </c>
      <c r="I29" s="20">
        <f t="shared" ca="1" si="8"/>
        <v>34.055001019487555</v>
      </c>
      <c r="J29" s="63">
        <f t="shared" ca="1" si="9"/>
        <v>4.7548067883970337E-3</v>
      </c>
      <c r="K29" s="20">
        <f t="shared" ca="1" si="10"/>
        <v>6.8473985437275274E-4</v>
      </c>
      <c r="L29" s="62">
        <f t="shared" ca="1" si="11"/>
        <v>9.4871851204012021</v>
      </c>
      <c r="M29" s="20">
        <f t="shared" ca="1" si="12"/>
        <v>0.96150520067789735</v>
      </c>
      <c r="N29" s="20" t="e">
        <f t="shared" ca="1" si="13"/>
        <v>#N/A</v>
      </c>
    </row>
    <row r="30" spans="1:14" x14ac:dyDescent="0.25">
      <c r="A30" s="8">
        <f t="shared" ca="1" si="0"/>
        <v>72.317576494564463</v>
      </c>
      <c r="B30" s="63">
        <f t="shared" ca="1" si="1"/>
        <v>3.1471335804765092E-3</v>
      </c>
      <c r="C30" s="8">
        <f t="shared" ca="1" si="2"/>
        <v>6.8471543901463586E-4</v>
      </c>
      <c r="D30" s="62">
        <f t="shared" ca="1" si="3"/>
        <v>4.2849028997597882</v>
      </c>
      <c r="E30" s="8">
        <f t="shared" ca="1" si="4"/>
        <v>0.37274830174840506</v>
      </c>
      <c r="F30" s="20">
        <f t="shared" ca="1" si="5"/>
        <v>-1</v>
      </c>
      <c r="G30" s="1">
        <f t="shared" si="7"/>
        <v>30</v>
      </c>
      <c r="H30" s="1" t="str">
        <f t="shared" ca="1" si="6"/>
        <v>Kk5h</v>
      </c>
      <c r="I30" s="20">
        <f t="shared" ca="1" si="8"/>
        <v>72.317576494564463</v>
      </c>
      <c r="J30" s="63">
        <f t="shared" ca="1" si="9"/>
        <v>3.1471335804765092E-3</v>
      </c>
      <c r="K30" s="20">
        <f t="shared" ca="1" si="10"/>
        <v>6.8471543901463586E-4</v>
      </c>
      <c r="L30" s="62">
        <f t="shared" ca="1" si="11"/>
        <v>4.2849028997597882</v>
      </c>
      <c r="M30" s="20">
        <f t="shared" ca="1" si="12"/>
        <v>0.37274830174840506</v>
      </c>
      <c r="N30" s="20" t="e">
        <f t="shared" ca="1" si="13"/>
        <v>#N/A</v>
      </c>
    </row>
    <row r="31" spans="1:14" x14ac:dyDescent="0.25">
      <c r="A31" s="8">
        <f t="shared" ca="1" si="0"/>
        <v>26.524495778049761</v>
      </c>
      <c r="B31" s="63">
        <f t="shared" ca="1" si="1"/>
        <v>4.5557308382091965E-3</v>
      </c>
      <c r="C31" s="8">
        <f t="shared" ca="1" si="2"/>
        <v>6.8475747561775062E-4</v>
      </c>
      <c r="D31" s="62">
        <f t="shared" ca="1" si="3"/>
        <v>9.2615767184599278</v>
      </c>
      <c r="E31" s="8">
        <f t="shared" ca="1" si="4"/>
        <v>1.0562634238637116</v>
      </c>
      <c r="F31" s="20">
        <f t="shared" ca="1" si="5"/>
        <v>-1</v>
      </c>
      <c r="G31" s="1">
        <f t="shared" si="7"/>
        <v>31</v>
      </c>
      <c r="H31" s="1" t="str">
        <f t="shared" ca="1" si="6"/>
        <v>Kz5oz</v>
      </c>
      <c r="I31" s="20">
        <f t="shared" ca="1" si="8"/>
        <v>26.524495778049761</v>
      </c>
      <c r="J31" s="63">
        <f t="shared" ca="1" si="9"/>
        <v>4.5557308382091965E-3</v>
      </c>
      <c r="K31" s="20">
        <f t="shared" ca="1" si="10"/>
        <v>6.8475747561775062E-4</v>
      </c>
      <c r="L31" s="62">
        <f t="shared" ca="1" si="11"/>
        <v>9.2615767184599278</v>
      </c>
      <c r="M31" s="20">
        <f t="shared" ca="1" si="12"/>
        <v>1.0562634238637116</v>
      </c>
      <c r="N31" s="20" t="e">
        <f t="shared" ca="1" si="13"/>
        <v>#N/A</v>
      </c>
    </row>
    <row r="32" spans="1:14" x14ac:dyDescent="0.25">
      <c r="A32" s="8">
        <f t="shared" ca="1" si="0"/>
        <v>50.94294726568446</v>
      </c>
      <c r="B32" s="63">
        <f t="shared" ca="1" si="1"/>
        <v>2.9150889712090478E-3</v>
      </c>
      <c r="C32" s="8">
        <f t="shared" ca="1" si="2"/>
        <v>6.8471757570617083E-4</v>
      </c>
      <c r="D32" s="62">
        <f t="shared" ca="1" si="3"/>
        <v>4.055891029817591</v>
      </c>
      <c r="E32" s="8">
        <f t="shared" ca="1" si="4"/>
        <v>0.51465167526304689</v>
      </c>
      <c r="F32" s="20">
        <f t="shared" ca="1" si="5"/>
        <v>-1</v>
      </c>
      <c r="G32" s="1">
        <f t="shared" si="7"/>
        <v>32</v>
      </c>
      <c r="H32" s="1" t="str">
        <f t="shared" ca="1" si="6"/>
        <v>Kz5o</v>
      </c>
      <c r="I32" s="20">
        <f t="shared" ca="1" si="8"/>
        <v>50.94294726568446</v>
      </c>
      <c r="J32" s="63">
        <f t="shared" ca="1" si="9"/>
        <v>2.9150889712090478E-3</v>
      </c>
      <c r="K32" s="20">
        <f t="shared" ca="1" si="10"/>
        <v>6.8471757570617083E-4</v>
      </c>
      <c r="L32" s="62">
        <f t="shared" ca="1" si="11"/>
        <v>4.055891029817591</v>
      </c>
      <c r="M32" s="20">
        <f t="shared" ca="1" si="12"/>
        <v>0.51465167526304689</v>
      </c>
      <c r="N32" s="20" t="e">
        <f t="shared" ca="1" si="13"/>
        <v>#N/A</v>
      </c>
    </row>
    <row r="33" spans="1:14" x14ac:dyDescent="0.25">
      <c r="A33" s="8">
        <f t="shared" ref="A33:A64" ca="1" si="14">IF(ISERROR(I33),-1,I33)</f>
        <v>35.650251932953275</v>
      </c>
      <c r="B33" s="63">
        <f t="shared" ref="B33:B64" ca="1" si="15">IF(ISERROR(J33),-1,J33)</f>
        <v>4.7151176247095927E-3</v>
      </c>
      <c r="C33" s="8">
        <f t="shared" ref="C33:C64" ca="1" si="16">IF(ISERROR(K33),-1,K33)</f>
        <v>6.8473702079782759E-4</v>
      </c>
      <c r="D33" s="62">
        <f t="shared" ref="D33:D64" ca="1" si="17">IF(ISERROR(L33),-1,L33)</f>
        <v>9.3655266322466844</v>
      </c>
      <c r="E33" s="8">
        <f t="shared" ref="E33:E64" ca="1" si="18">IF(ISERROR(M33),-1,M33)</f>
        <v>1.9567494916996107</v>
      </c>
      <c r="F33" s="20">
        <f t="shared" ref="F33:F64" ca="1" si="19">IF(ISERROR(N33),-1,N33)</f>
        <v>-1</v>
      </c>
      <c r="G33" s="1">
        <f t="shared" si="7"/>
        <v>33</v>
      </c>
      <c r="H33" s="1" t="str">
        <f t="shared" ca="1" si="6"/>
        <v>Kk5oz</v>
      </c>
      <c r="I33" s="20">
        <f t="shared" ca="1" si="8"/>
        <v>35.650251932953275</v>
      </c>
      <c r="J33" s="63">
        <f t="shared" ca="1" si="9"/>
        <v>4.7151176247095927E-3</v>
      </c>
      <c r="K33" s="20">
        <f t="shared" ca="1" si="10"/>
        <v>6.8473702079782759E-4</v>
      </c>
      <c r="L33" s="62">
        <f t="shared" ca="1" si="11"/>
        <v>9.3655266322466844</v>
      </c>
      <c r="M33" s="20">
        <f t="shared" ca="1" si="12"/>
        <v>1.9567494916996107</v>
      </c>
      <c r="N33" s="20" t="e">
        <f t="shared" ca="1" si="13"/>
        <v>#N/A</v>
      </c>
    </row>
    <row r="34" spans="1:14" x14ac:dyDescent="0.25">
      <c r="A34" s="8">
        <f t="shared" ca="1" si="14"/>
        <v>71.945676797011544</v>
      </c>
      <c r="B34" s="63">
        <f t="shared" ca="1" si="15"/>
        <v>3.3405381373651398E-3</v>
      </c>
      <c r="C34" s="8">
        <f t="shared" ca="1" si="16"/>
        <v>6.8471629406567397E-4</v>
      </c>
      <c r="D34" s="62">
        <f t="shared" ca="1" si="17"/>
        <v>4.6796777412648884</v>
      </c>
      <c r="E34" s="8">
        <f t="shared" ca="1" si="18"/>
        <v>1.4599720602876638</v>
      </c>
      <c r="F34" s="20">
        <f t="shared" ca="1" si="19"/>
        <v>-1</v>
      </c>
      <c r="G34" s="1">
        <f t="shared" si="7"/>
        <v>34</v>
      </c>
      <c r="H34" s="1" t="str">
        <f t="shared" ca="1" si="6"/>
        <v>Kk5o</v>
      </c>
      <c r="I34" s="20">
        <f t="shared" ca="1" si="8"/>
        <v>71.945676797011544</v>
      </c>
      <c r="J34" s="63">
        <f t="shared" ca="1" si="9"/>
        <v>3.3405381373651398E-3</v>
      </c>
      <c r="K34" s="20">
        <f t="shared" ca="1" si="10"/>
        <v>6.8471629406567397E-4</v>
      </c>
      <c r="L34" s="62">
        <f t="shared" ca="1" si="11"/>
        <v>4.6796777412648884</v>
      </c>
      <c r="M34" s="20">
        <f t="shared" ca="1" si="12"/>
        <v>1.4599720602876638</v>
      </c>
      <c r="N34" s="20" t="e">
        <f t="shared" ca="1" si="13"/>
        <v>#N/A</v>
      </c>
    </row>
    <row r="35" spans="1:14" x14ac:dyDescent="0.25">
      <c r="A35" s="8">
        <f t="shared" ca="1" si="14"/>
        <v>29.281886259195112</v>
      </c>
      <c r="B35" s="63">
        <f t="shared" ca="1" si="15"/>
        <v>7.6468174229576535E-3</v>
      </c>
      <c r="C35" s="8">
        <f t="shared" ca="1" si="16"/>
        <v>6.8471869458315527E-4</v>
      </c>
      <c r="D35" s="62">
        <f t="shared" ca="1" si="17"/>
        <v>6.4164197369565921</v>
      </c>
      <c r="E35" s="8">
        <f t="shared" ca="1" si="18"/>
        <v>3.7627189482999865</v>
      </c>
      <c r="F35" s="20">
        <f t="shared" ca="1" si="19"/>
        <v>-1</v>
      </c>
      <c r="G35" s="1">
        <f t="shared" si="7"/>
        <v>35</v>
      </c>
      <c r="H35" s="1" t="str">
        <f t="shared" ca="1" si="6"/>
        <v>Z1a</v>
      </c>
      <c r="I35" s="20">
        <f t="shared" ca="1" si="8"/>
        <v>29.281886259195112</v>
      </c>
      <c r="J35" s="63">
        <f t="shared" ca="1" si="9"/>
        <v>7.6468174229576535E-3</v>
      </c>
      <c r="K35" s="20">
        <f t="shared" ca="1" si="10"/>
        <v>6.8471869458315527E-4</v>
      </c>
      <c r="L35" s="62">
        <f t="shared" ca="1" si="11"/>
        <v>6.4164197369565921</v>
      </c>
      <c r="M35" s="20">
        <f t="shared" ca="1" si="12"/>
        <v>3.7627189482999865</v>
      </c>
      <c r="N35" s="20" t="e">
        <f t="shared" ca="1" si="13"/>
        <v>#N/A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52.144723471525126</v>
      </c>
      <c r="B37" s="63">
        <f t="shared" ca="1" si="15"/>
        <v>1.08377753522708E-2</v>
      </c>
      <c r="C37" s="8">
        <f t="shared" ca="1" si="16"/>
        <v>6.8472068764994468E-4</v>
      </c>
      <c r="D37" s="62">
        <f t="shared" ca="1" si="17"/>
        <v>5.5573894434639763</v>
      </c>
      <c r="E37" s="8">
        <f t="shared" ca="1" si="18"/>
        <v>-19.800368287058742</v>
      </c>
      <c r="F37" s="20">
        <f t="shared" ca="1" si="19"/>
        <v>-1</v>
      </c>
      <c r="G37" s="1">
        <f t="shared" si="7"/>
        <v>37</v>
      </c>
      <c r="H37" s="1" t="str">
        <f t="shared" ca="1" si="6"/>
        <v>Z2a</v>
      </c>
      <c r="I37" s="20">
        <f t="shared" ca="1" si="8"/>
        <v>52.144723471525126</v>
      </c>
      <c r="J37" s="63">
        <f t="shared" ca="1" si="9"/>
        <v>1.08377753522708E-2</v>
      </c>
      <c r="K37" s="20">
        <f t="shared" ca="1" si="10"/>
        <v>6.8472068764994468E-4</v>
      </c>
      <c r="L37" s="62">
        <f t="shared" ca="1" si="11"/>
        <v>5.5573894434639763</v>
      </c>
      <c r="M37" s="20">
        <f t="shared" ca="1" si="12"/>
        <v>-19.800368287058742</v>
      </c>
      <c r="N37" s="20" t="e">
        <f t="shared" ca="1" si="13"/>
        <v>#N/A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27.325400956987416</v>
      </c>
      <c r="B39" s="63">
        <f t="shared" ca="1" si="15"/>
        <v>6.1050541079996027E-3</v>
      </c>
      <c r="C39" s="8">
        <f t="shared" ca="1" si="16"/>
        <v>6.8472037773373263E-4</v>
      </c>
      <c r="D39" s="62">
        <f t="shared" ca="1" si="17"/>
        <v>6.6371947889695626</v>
      </c>
      <c r="E39" s="8">
        <f t="shared" ca="1" si="18"/>
        <v>3.0353259620525042</v>
      </c>
      <c r="F39" s="20">
        <f t="shared" ca="1" si="19"/>
        <v>-1</v>
      </c>
      <c r="G39" s="1">
        <f t="shared" si="7"/>
        <v>39</v>
      </c>
      <c r="H39" s="1" t="str">
        <f t="shared" ca="1" si="6"/>
        <v>tZ1a</v>
      </c>
      <c r="I39" s="20">
        <f t="shared" ca="1" si="8"/>
        <v>27.325400956987416</v>
      </c>
      <c r="J39" s="63">
        <f t="shared" ca="1" si="9"/>
        <v>6.1050541079996027E-3</v>
      </c>
      <c r="K39" s="20">
        <f t="shared" ca="1" si="10"/>
        <v>6.8472037773373263E-4</v>
      </c>
      <c r="L39" s="62">
        <f t="shared" ca="1" si="11"/>
        <v>6.6371947889695626</v>
      </c>
      <c r="M39" s="20">
        <f t="shared" ca="1" si="12"/>
        <v>3.0353259620525042</v>
      </c>
      <c r="N39" s="20" t="e">
        <f t="shared" ca="1" si="13"/>
        <v>#N/A</v>
      </c>
    </row>
    <row r="40" spans="1:14" x14ac:dyDescent="0.25">
      <c r="A40" s="8">
        <f t="shared" ca="1" si="14"/>
        <v>26.921932340675617</v>
      </c>
      <c r="B40" s="63">
        <f t="shared" ca="1" si="15"/>
        <v>5.7454494307421708E-3</v>
      </c>
      <c r="C40" s="8">
        <f t="shared" ca="1" si="16"/>
        <v>6.8472437522705163E-4</v>
      </c>
      <c r="D40" s="62">
        <f t="shared" ca="1" si="17"/>
        <v>7.2695899555195043</v>
      </c>
      <c r="E40" s="8">
        <f t="shared" ca="1" si="18"/>
        <v>1.4156046667428621</v>
      </c>
      <c r="F40" s="20">
        <f t="shared" ca="1" si="19"/>
        <v>-1</v>
      </c>
      <c r="G40" s="1">
        <f t="shared" si="7"/>
        <v>40</v>
      </c>
      <c r="H40" s="1" t="str">
        <f t="shared" ca="1" si="6"/>
        <v>tZ1b</v>
      </c>
      <c r="I40" s="20">
        <f t="shared" ca="1" si="8"/>
        <v>26.921932340675617</v>
      </c>
      <c r="J40" s="63">
        <f t="shared" ca="1" si="9"/>
        <v>5.7454494307421708E-3</v>
      </c>
      <c r="K40" s="20">
        <f t="shared" ca="1" si="10"/>
        <v>6.8472437522705163E-4</v>
      </c>
      <c r="L40" s="62">
        <f t="shared" ca="1" si="11"/>
        <v>7.2695899555195043</v>
      </c>
      <c r="M40" s="20">
        <f t="shared" ca="1" si="12"/>
        <v>1.4156046667428621</v>
      </c>
      <c r="N40" s="20" t="e">
        <f t="shared" ca="1" si="13"/>
        <v>#N/A</v>
      </c>
    </row>
    <row r="41" spans="1:14" x14ac:dyDescent="0.25">
      <c r="A41" s="8">
        <f t="shared" ca="1" si="14"/>
        <v>23.812792948251388</v>
      </c>
      <c r="B41" s="63">
        <f t="shared" ca="1" si="15"/>
        <v>6.8164672127192629E-3</v>
      </c>
      <c r="C41" s="8">
        <f t="shared" ca="1" si="16"/>
        <v>6.8472248692959638E-4</v>
      </c>
      <c r="D41" s="62">
        <f t="shared" ca="1" si="17"/>
        <v>8.9011796492437174</v>
      </c>
      <c r="E41" s="8">
        <f t="shared" ca="1" si="18"/>
        <v>5.5765789546104125</v>
      </c>
      <c r="F41" s="20">
        <f t="shared" ca="1" si="19"/>
        <v>-1</v>
      </c>
      <c r="G41" s="1">
        <f t="shared" si="7"/>
        <v>41</v>
      </c>
      <c r="H41" s="1" t="str">
        <f t="shared" ca="1" si="6"/>
        <v>tZ2a</v>
      </c>
      <c r="I41" s="20">
        <f t="shared" ca="1" si="8"/>
        <v>23.812792948251388</v>
      </c>
      <c r="J41" s="63">
        <f t="shared" ca="1" si="9"/>
        <v>6.8164672127192629E-3</v>
      </c>
      <c r="K41" s="20">
        <f t="shared" ca="1" si="10"/>
        <v>6.8472248692959638E-4</v>
      </c>
      <c r="L41" s="62">
        <f t="shared" ca="1" si="11"/>
        <v>8.9011796492437174</v>
      </c>
      <c r="M41" s="20">
        <f t="shared" ca="1" si="12"/>
        <v>5.5765789546104125</v>
      </c>
      <c r="N41" s="20" t="e">
        <f t="shared" ca="1" si="13"/>
        <v>#N/A</v>
      </c>
    </row>
    <row r="42" spans="1:14" x14ac:dyDescent="0.25">
      <c r="A42" s="8">
        <f t="shared" ca="1" si="14"/>
        <v>23.195877195117404</v>
      </c>
      <c r="B42" s="63">
        <f t="shared" ca="1" si="15"/>
        <v>6.7328161721698478E-3</v>
      </c>
      <c r="C42" s="8">
        <f t="shared" ca="1" si="16"/>
        <v>6.8472450022920197E-4</v>
      </c>
      <c r="D42" s="62">
        <f t="shared" ca="1" si="17"/>
        <v>8.5418415524166651</v>
      </c>
      <c r="E42" s="8">
        <f t="shared" ca="1" si="18"/>
        <v>4.2311423468004952</v>
      </c>
      <c r="F42" s="20">
        <f t="shared" ca="1" si="19"/>
        <v>-1</v>
      </c>
      <c r="G42" s="1">
        <f t="shared" si="7"/>
        <v>42</v>
      </c>
      <c r="H42" s="1" t="str">
        <f t="shared" ca="1" si="6"/>
        <v>tZ2b</v>
      </c>
      <c r="I42" s="20">
        <f t="shared" ca="1" si="8"/>
        <v>23.195877195117404</v>
      </c>
      <c r="J42" s="63">
        <f t="shared" ca="1" si="9"/>
        <v>6.7328161721698478E-3</v>
      </c>
      <c r="K42" s="20">
        <f t="shared" ca="1" si="10"/>
        <v>6.8472450022920197E-4</v>
      </c>
      <c r="L42" s="62">
        <f t="shared" ca="1" si="11"/>
        <v>8.5418415524166651</v>
      </c>
      <c r="M42" s="20">
        <f t="shared" ca="1" si="12"/>
        <v>4.2311423468004952</v>
      </c>
      <c r="N42" s="20" t="e">
        <f t="shared" ca="1" si="13"/>
        <v>#N/A</v>
      </c>
    </row>
    <row r="43" spans="1:14" x14ac:dyDescent="0.25">
      <c r="A43" s="8">
        <f t="shared" ca="1" si="14"/>
        <v>25.163648659911928</v>
      </c>
      <c r="B43" s="63">
        <f t="shared" ca="1" si="15"/>
        <v>5.8202776045680723E-3</v>
      </c>
      <c r="C43" s="8">
        <f t="shared" ca="1" si="16"/>
        <v>6.8472511428402014E-4</v>
      </c>
      <c r="D43" s="62">
        <f t="shared" ca="1" si="17"/>
        <v>7.8284912658213424</v>
      </c>
      <c r="E43" s="8">
        <f t="shared" ca="1" si="18"/>
        <v>1.7701713647243056</v>
      </c>
      <c r="F43" s="20">
        <f t="shared" ca="1" si="19"/>
        <v>-1</v>
      </c>
      <c r="G43" s="1">
        <f t="shared" si="7"/>
        <v>43</v>
      </c>
      <c r="H43" s="1" t="str">
        <f t="shared" ca="1" si="6"/>
        <v>cZ1a</v>
      </c>
      <c r="I43" s="20">
        <f t="shared" ca="1" si="8"/>
        <v>25.163648659911928</v>
      </c>
      <c r="J43" s="63">
        <f t="shared" ca="1" si="9"/>
        <v>5.8202776045680723E-3</v>
      </c>
      <c r="K43" s="20">
        <f t="shared" ca="1" si="10"/>
        <v>6.8472511428402014E-4</v>
      </c>
      <c r="L43" s="62">
        <f t="shared" ca="1" si="11"/>
        <v>7.8284912658213424</v>
      </c>
      <c r="M43" s="20">
        <f t="shared" ca="1" si="12"/>
        <v>1.7701713647243056</v>
      </c>
      <c r="N43" s="20" t="e">
        <f t="shared" ca="1" si="13"/>
        <v>#N/A</v>
      </c>
    </row>
    <row r="44" spans="1:14" x14ac:dyDescent="0.25">
      <c r="A44" s="8">
        <f t="shared" ca="1" si="14"/>
        <v>24.276671399466782</v>
      </c>
      <c r="B44" s="63">
        <f t="shared" ca="1" si="15"/>
        <v>5.1974836146432739E-3</v>
      </c>
      <c r="C44" s="8">
        <f t="shared" ca="1" si="16"/>
        <v>6.8472666983265828E-4</v>
      </c>
      <c r="D44" s="62">
        <f t="shared" ca="1" si="17"/>
        <v>7.910983583691781</v>
      </c>
      <c r="E44" s="8">
        <f t="shared" ca="1" si="18"/>
        <v>0.82001256788239718</v>
      </c>
      <c r="F44" s="20">
        <f t="shared" ca="1" si="19"/>
        <v>-1</v>
      </c>
      <c r="G44" s="1">
        <f t="shared" si="7"/>
        <v>44</v>
      </c>
      <c r="H44" s="1" t="str">
        <f t="shared" ca="1" si="6"/>
        <v>cZ1b</v>
      </c>
      <c r="I44" s="20">
        <f t="shared" ca="1" si="8"/>
        <v>24.276671399466782</v>
      </c>
      <c r="J44" s="63">
        <f t="shared" ca="1" si="9"/>
        <v>5.1974836146432739E-3</v>
      </c>
      <c r="K44" s="20">
        <f t="shared" ca="1" si="10"/>
        <v>6.8472666983265828E-4</v>
      </c>
      <c r="L44" s="62">
        <f t="shared" ca="1" si="11"/>
        <v>7.910983583691781</v>
      </c>
      <c r="M44" s="20">
        <f t="shared" ca="1" si="12"/>
        <v>0.82001256788239718</v>
      </c>
      <c r="N44" s="20" t="e">
        <f t="shared" ca="1" si="13"/>
        <v>#N/A</v>
      </c>
    </row>
    <row r="45" spans="1:14" x14ac:dyDescent="0.25">
      <c r="A45" s="8">
        <f t="shared" ca="1" si="14"/>
        <v>25.239673077816498</v>
      </c>
      <c r="B45" s="63">
        <f t="shared" ca="1" si="15"/>
        <v>6.3697600499717953E-3</v>
      </c>
      <c r="C45" s="8">
        <f t="shared" ca="1" si="16"/>
        <v>6.8472801432351515E-4</v>
      </c>
      <c r="D45" s="62">
        <f t="shared" ca="1" si="17"/>
        <v>8.2712668641843194</v>
      </c>
      <c r="E45" s="8">
        <f t="shared" ca="1" si="18"/>
        <v>1.3800397846156554</v>
      </c>
      <c r="F45" s="20">
        <f t="shared" ca="1" si="19"/>
        <v>-1</v>
      </c>
      <c r="G45" s="1">
        <f t="shared" si="7"/>
        <v>45</v>
      </c>
      <c r="H45" s="1" t="str">
        <f t="shared" ca="1" si="6"/>
        <v>cZ2a</v>
      </c>
      <c r="I45" s="20">
        <f t="shared" ca="1" si="8"/>
        <v>25.239673077816498</v>
      </c>
      <c r="J45" s="63">
        <f t="shared" ca="1" si="9"/>
        <v>6.3697600499717953E-3</v>
      </c>
      <c r="K45" s="20">
        <f t="shared" ca="1" si="10"/>
        <v>6.8472801432351515E-4</v>
      </c>
      <c r="L45" s="62">
        <f t="shared" ca="1" si="11"/>
        <v>8.2712668641843194</v>
      </c>
      <c r="M45" s="20">
        <f t="shared" ca="1" si="12"/>
        <v>1.3800397846156554</v>
      </c>
      <c r="N45" s="20" t="e">
        <f t="shared" ca="1" si="13"/>
        <v>#N/A</v>
      </c>
    </row>
    <row r="46" spans="1:14" x14ac:dyDescent="0.25">
      <c r="A46" s="8">
        <f t="shared" ca="1" si="14"/>
        <v>23.3624452280201</v>
      </c>
      <c r="B46" s="63">
        <f t="shared" ca="1" si="15"/>
        <v>6.1240465732247638E-3</v>
      </c>
      <c r="C46" s="8">
        <f t="shared" ca="1" si="16"/>
        <v>6.8472342830990407E-4</v>
      </c>
      <c r="D46" s="62">
        <f t="shared" ca="1" si="17"/>
        <v>6.5769255228489065</v>
      </c>
      <c r="E46" s="8">
        <f t="shared" ca="1" si="18"/>
        <v>0.63697449654091864</v>
      </c>
      <c r="F46" s="20">
        <f t="shared" ca="1" si="19"/>
        <v>-1</v>
      </c>
      <c r="G46" s="1">
        <f t="shared" si="7"/>
        <v>46</v>
      </c>
      <c r="H46" s="1" t="str">
        <f t="shared" ca="1" si="6"/>
        <v>cZ2b</v>
      </c>
      <c r="I46" s="20">
        <f t="shared" ca="1" si="8"/>
        <v>23.3624452280201</v>
      </c>
      <c r="J46" s="63">
        <f t="shared" ca="1" si="9"/>
        <v>6.1240465732247638E-3</v>
      </c>
      <c r="K46" s="20">
        <f t="shared" ca="1" si="10"/>
        <v>6.8472342830990407E-4</v>
      </c>
      <c r="L46" s="62">
        <f t="shared" ca="1" si="11"/>
        <v>6.5769255228489065</v>
      </c>
      <c r="M46" s="20">
        <f t="shared" ca="1" si="12"/>
        <v>0.63697449654091864</v>
      </c>
      <c r="N46" s="20" t="e">
        <f t="shared" ca="1" si="13"/>
        <v>#N/A</v>
      </c>
    </row>
    <row r="47" spans="1:14" x14ac:dyDescent="0.25">
      <c r="A47" s="8">
        <f t="shared" ca="1" si="14"/>
        <v>22.948059813079944</v>
      </c>
      <c r="B47" s="63">
        <f t="shared" ca="1" si="15"/>
        <v>5.3295256056873994E-3</v>
      </c>
      <c r="C47" s="8">
        <f t="shared" ca="1" si="16"/>
        <v>6.8472700287554636E-4</v>
      </c>
      <c r="D47" s="62">
        <f t="shared" ca="1" si="17"/>
        <v>7.8038907007308742</v>
      </c>
      <c r="E47" s="8">
        <f t="shared" ca="1" si="18"/>
        <v>0.72266244325617546</v>
      </c>
      <c r="F47" s="20">
        <f t="shared" ca="1" si="19"/>
        <v>-1</v>
      </c>
      <c r="G47" s="1">
        <f t="shared" si="7"/>
        <v>47</v>
      </c>
      <c r="H47" s="1" t="str">
        <f t="shared" ca="1" si="6"/>
        <v>EZ1a</v>
      </c>
      <c r="I47" s="20">
        <f t="shared" ca="1" si="8"/>
        <v>22.948059813079944</v>
      </c>
      <c r="J47" s="63">
        <f t="shared" ca="1" si="9"/>
        <v>5.3295256056873994E-3</v>
      </c>
      <c r="K47" s="20">
        <f t="shared" ca="1" si="10"/>
        <v>6.8472700287554636E-4</v>
      </c>
      <c r="L47" s="62">
        <f t="shared" ca="1" si="11"/>
        <v>7.8038907007308742</v>
      </c>
      <c r="M47" s="20">
        <f t="shared" ca="1" si="12"/>
        <v>0.72266244325617546</v>
      </c>
      <c r="N47" s="20" t="e">
        <f t="shared" ca="1" si="13"/>
        <v>#N/A</v>
      </c>
    </row>
    <row r="48" spans="1:14" x14ac:dyDescent="0.25">
      <c r="A48" s="8">
        <f t="shared" ca="1" si="14"/>
        <v>18.64320597476722</v>
      </c>
      <c r="B48" s="63">
        <f t="shared" ca="1" si="15"/>
        <v>5.0221384830323214E-3</v>
      </c>
      <c r="C48" s="8">
        <f t="shared" ca="1" si="16"/>
        <v>6.8472717300836555E-4</v>
      </c>
      <c r="D48" s="62">
        <f t="shared" ca="1" si="17"/>
        <v>8.0607481955687454</v>
      </c>
      <c r="E48" s="8">
        <f t="shared" ca="1" si="18"/>
        <v>0.33566403131257683</v>
      </c>
      <c r="F48" s="20">
        <f t="shared" ca="1" si="19"/>
        <v>-1</v>
      </c>
      <c r="G48" s="1">
        <f t="shared" si="7"/>
        <v>48</v>
      </c>
      <c r="H48" s="1" t="str">
        <f t="shared" ca="1" si="6"/>
        <v>EZ1b</v>
      </c>
      <c r="I48" s="20">
        <f t="shared" ca="1" si="8"/>
        <v>18.64320597476722</v>
      </c>
      <c r="J48" s="63">
        <f t="shared" ca="1" si="9"/>
        <v>5.0221384830323214E-3</v>
      </c>
      <c r="K48" s="20">
        <f t="shared" ca="1" si="10"/>
        <v>6.8472717300836555E-4</v>
      </c>
      <c r="L48" s="62">
        <f t="shared" ca="1" si="11"/>
        <v>8.0607481955687454</v>
      </c>
      <c r="M48" s="20">
        <f t="shared" ca="1" si="12"/>
        <v>0.33566403131257683</v>
      </c>
      <c r="N48" s="20" t="e">
        <f t="shared" ca="1" si="13"/>
        <v>#N/A</v>
      </c>
    </row>
    <row r="49" spans="1:14" x14ac:dyDescent="0.25">
      <c r="A49" s="8">
        <f t="shared" ca="1" si="14"/>
        <v>22.948059344774762</v>
      </c>
      <c r="B49" s="63">
        <f t="shared" ca="1" si="15"/>
        <v>5.329525664297504E-3</v>
      </c>
      <c r="C49" s="8">
        <f t="shared" ca="1" si="16"/>
        <v>6.847271340399883E-4</v>
      </c>
      <c r="D49" s="62">
        <f t="shared" ca="1" si="17"/>
        <v>7.8038910575322582</v>
      </c>
      <c r="E49" s="8">
        <f t="shared" ca="1" si="18"/>
        <v>0.7226624345453827</v>
      </c>
      <c r="F49" s="20">
        <f t="shared" ca="1" si="19"/>
        <v>-1</v>
      </c>
      <c r="G49" s="1">
        <f t="shared" si="7"/>
        <v>49</v>
      </c>
      <c r="H49" s="1" t="str">
        <f t="shared" ca="1" si="6"/>
        <v>EZ2a</v>
      </c>
      <c r="I49" s="20">
        <f t="shared" ca="1" si="8"/>
        <v>22.948059344774762</v>
      </c>
      <c r="J49" s="63">
        <f t="shared" ca="1" si="9"/>
        <v>5.329525664297504E-3</v>
      </c>
      <c r="K49" s="20">
        <f t="shared" ca="1" si="10"/>
        <v>6.847271340399883E-4</v>
      </c>
      <c r="L49" s="62">
        <f t="shared" ca="1" si="11"/>
        <v>7.8038910575322582</v>
      </c>
      <c r="M49" s="20">
        <f t="shared" ca="1" si="12"/>
        <v>0.7226624345453827</v>
      </c>
      <c r="N49" s="20" t="e">
        <f t="shared" ca="1" si="13"/>
        <v>#N/A</v>
      </c>
    </row>
    <row r="50" spans="1:14" x14ac:dyDescent="0.25">
      <c r="A50" s="8">
        <f t="shared" ca="1" si="14"/>
        <v>18.64308941682377</v>
      </c>
      <c r="B50" s="63">
        <f t="shared" ca="1" si="15"/>
        <v>5.022147768147937E-3</v>
      </c>
      <c r="C50" s="8">
        <f t="shared" ca="1" si="16"/>
        <v>6.8473019468500123E-4</v>
      </c>
      <c r="D50" s="62">
        <f t="shared" ca="1" si="17"/>
        <v>8.0607824628781071</v>
      </c>
      <c r="E50" s="8">
        <f t="shared" ca="1" si="18"/>
        <v>0.33566828902278983</v>
      </c>
      <c r="F50" s="20">
        <f t="shared" ca="1" si="19"/>
        <v>-1</v>
      </c>
      <c r="G50" s="1">
        <f t="shared" si="7"/>
        <v>50</v>
      </c>
      <c r="H50" s="1" t="str">
        <f t="shared" ca="1" si="6"/>
        <v>EZ2b</v>
      </c>
      <c r="I50" s="20">
        <f t="shared" ca="1" si="8"/>
        <v>18.64308941682377</v>
      </c>
      <c r="J50" s="63">
        <f t="shared" ca="1" si="9"/>
        <v>5.022147768147937E-3</v>
      </c>
      <c r="K50" s="20">
        <f t="shared" ca="1" si="10"/>
        <v>6.8473019468500123E-4</v>
      </c>
      <c r="L50" s="62">
        <f t="shared" ca="1" si="11"/>
        <v>8.0607824628781071</v>
      </c>
      <c r="M50" s="20">
        <f t="shared" ca="1" si="12"/>
        <v>0.33566828902278983</v>
      </c>
      <c r="N50" s="20" t="e">
        <f t="shared" ca="1" si="13"/>
        <v>#N/A</v>
      </c>
    </row>
    <row r="51" spans="1:14" x14ac:dyDescent="0.25">
      <c r="A51" s="8">
        <f t="shared" ca="1" si="14"/>
        <v>19.560809353308144</v>
      </c>
      <c r="B51" s="63">
        <f t="shared" ca="1" si="15"/>
        <v>4.8866012948512796E-3</v>
      </c>
      <c r="C51" s="8">
        <f t="shared" ca="1" si="16"/>
        <v>6.8473601522856713E-4</v>
      </c>
      <c r="D51" s="62">
        <f t="shared" ca="1" si="17"/>
        <v>8.0393781516742031</v>
      </c>
      <c r="E51" s="8">
        <f t="shared" ca="1" si="18"/>
        <v>-4.5380654416358163E-2</v>
      </c>
      <c r="F51" s="20">
        <f t="shared" ca="1" si="19"/>
        <v>-1</v>
      </c>
      <c r="G51" s="1">
        <f t="shared" si="7"/>
        <v>51</v>
      </c>
      <c r="H51" s="1" t="str">
        <f t="shared" ca="1" si="6"/>
        <v>EEZ1a</v>
      </c>
      <c r="I51" s="20">
        <f t="shared" ca="1" si="8"/>
        <v>19.560809353308144</v>
      </c>
      <c r="J51" s="63">
        <f t="shared" ca="1" si="9"/>
        <v>4.8866012948512796E-3</v>
      </c>
      <c r="K51" s="20">
        <f t="shared" ca="1" si="10"/>
        <v>6.8473601522856713E-4</v>
      </c>
      <c r="L51" s="62">
        <f t="shared" ca="1" si="11"/>
        <v>8.0393781516742031</v>
      </c>
      <c r="M51" s="20">
        <f t="shared" ca="1" si="12"/>
        <v>-4.5380654416358163E-2</v>
      </c>
      <c r="N51" s="20" t="e">
        <f t="shared" ca="1" si="13"/>
        <v>#N/A</v>
      </c>
    </row>
    <row r="52" spans="1:14" x14ac:dyDescent="0.25">
      <c r="A52" s="8">
        <f t="shared" ca="1" si="14"/>
        <v>51.766678734559015</v>
      </c>
      <c r="B52" s="63">
        <f t="shared" ca="1" si="15"/>
        <v>2.8876507786942331E-3</v>
      </c>
      <c r="C52" s="8">
        <f t="shared" ca="1" si="16"/>
        <v>6.8472262811268829E-4</v>
      </c>
      <c r="D52" s="62">
        <f t="shared" ca="1" si="17"/>
        <v>4.1691481532132855</v>
      </c>
      <c r="E52" s="8">
        <f t="shared" ca="1" si="18"/>
        <v>-1.0129041589120444</v>
      </c>
      <c r="F52" s="20">
        <f t="shared" ca="1" si="19"/>
        <v>-1</v>
      </c>
      <c r="G52" s="1">
        <f t="shared" si="7"/>
        <v>52</v>
      </c>
      <c r="H52" s="1" t="str">
        <f t="shared" ca="1" si="6"/>
        <v>EEZ1b</v>
      </c>
      <c r="I52" s="20">
        <f t="shared" ca="1" si="8"/>
        <v>51.766678734559015</v>
      </c>
      <c r="J52" s="63">
        <f t="shared" ca="1" si="9"/>
        <v>2.8876507786942331E-3</v>
      </c>
      <c r="K52" s="20">
        <f t="shared" ca="1" si="10"/>
        <v>6.8472262811268829E-4</v>
      </c>
      <c r="L52" s="62">
        <f t="shared" ca="1" si="11"/>
        <v>4.1691481532132855</v>
      </c>
      <c r="M52" s="20">
        <f t="shared" ca="1" si="12"/>
        <v>-1.0129041589120444</v>
      </c>
      <c r="N52" s="20" t="e">
        <f t="shared" ca="1" si="13"/>
        <v>#N/A</v>
      </c>
    </row>
    <row r="53" spans="1:14" x14ac:dyDescent="0.25">
      <c r="A53" s="8">
        <f t="shared" ca="1" si="14"/>
        <v>19.560809436951178</v>
      </c>
      <c r="B53" s="63">
        <f t="shared" ca="1" si="15"/>
        <v>4.8866012920317356E-3</v>
      </c>
      <c r="C53" s="8">
        <f t="shared" ca="1" si="16"/>
        <v>6.8473662797181368E-4</v>
      </c>
      <c r="D53" s="62">
        <f t="shared" ca="1" si="17"/>
        <v>8.0393781112611507</v>
      </c>
      <c r="E53" s="8">
        <f t="shared" ca="1" si="18"/>
        <v>-4.5380678237299583E-2</v>
      </c>
      <c r="F53" s="20">
        <f t="shared" ca="1" si="19"/>
        <v>-1</v>
      </c>
      <c r="G53" s="1">
        <f t="shared" si="7"/>
        <v>53</v>
      </c>
      <c r="H53" s="1" t="str">
        <f t="shared" ca="1" si="6"/>
        <v>EEZ2a</v>
      </c>
      <c r="I53" s="20">
        <f t="shared" ca="1" si="8"/>
        <v>19.560809436951178</v>
      </c>
      <c r="J53" s="63">
        <f t="shared" ca="1" si="9"/>
        <v>4.8866012920317356E-3</v>
      </c>
      <c r="K53" s="20">
        <f t="shared" ca="1" si="10"/>
        <v>6.8473662797181368E-4</v>
      </c>
      <c r="L53" s="62">
        <f t="shared" ca="1" si="11"/>
        <v>8.0393781112611507</v>
      </c>
      <c r="M53" s="20">
        <f t="shared" ca="1" si="12"/>
        <v>-4.5380678237299583E-2</v>
      </c>
      <c r="N53" s="20" t="e">
        <f t="shared" ca="1" si="13"/>
        <v>#N/A</v>
      </c>
    </row>
    <row r="54" spans="1:14" x14ac:dyDescent="0.25">
      <c r="A54" s="8">
        <f t="shared" ca="1" si="14"/>
        <v>51.911232291804779</v>
      </c>
      <c r="B54" s="63">
        <f t="shared" ca="1" si="15"/>
        <v>2.8846903833753099E-3</v>
      </c>
      <c r="C54" s="8">
        <f t="shared" ca="1" si="16"/>
        <v>6.8472333524728028E-4</v>
      </c>
      <c r="D54" s="62">
        <f t="shared" ca="1" si="17"/>
        <v>4.1645834890312665</v>
      </c>
      <c r="E54" s="8">
        <f t="shared" ca="1" si="18"/>
        <v>-1.0173175603080333</v>
      </c>
      <c r="F54" s="20">
        <f t="shared" ca="1" si="19"/>
        <v>-1</v>
      </c>
      <c r="G54" s="1">
        <f t="shared" si="7"/>
        <v>54</v>
      </c>
      <c r="H54" s="1" t="str">
        <f t="shared" ca="1" si="6"/>
        <v>EEZ2b</v>
      </c>
      <c r="I54" s="20">
        <f t="shared" ca="1" si="8"/>
        <v>51.911232291804779</v>
      </c>
      <c r="J54" s="63">
        <f t="shared" ca="1" si="9"/>
        <v>2.8846903833753099E-3</v>
      </c>
      <c r="K54" s="20">
        <f t="shared" ca="1" si="10"/>
        <v>6.8472333524728028E-4</v>
      </c>
      <c r="L54" s="62">
        <f t="shared" ca="1" si="11"/>
        <v>4.1645834890312665</v>
      </c>
      <c r="M54" s="20">
        <f t="shared" ca="1" si="12"/>
        <v>-1.0173175603080333</v>
      </c>
      <c r="N54" s="20" t="e">
        <f t="shared" ca="1" si="13"/>
        <v>#N/A</v>
      </c>
    </row>
    <row r="55" spans="1:14" x14ac:dyDescent="0.25">
      <c r="A55" s="8">
        <f t="shared" ca="1" si="14"/>
        <v>29.98765248303701</v>
      </c>
      <c r="B55" s="63">
        <f t="shared" ca="1" si="15"/>
        <v>7.0372791005094536E-3</v>
      </c>
      <c r="C55" s="8">
        <f t="shared" ca="1" si="16"/>
        <v>6.8472234407799962E-4</v>
      </c>
      <c r="D55" s="62">
        <f t="shared" ca="1" si="17"/>
        <v>7.6576830655806143</v>
      </c>
      <c r="E55" s="8">
        <f t="shared" ca="1" si="18"/>
        <v>3.6764967734527394</v>
      </c>
      <c r="F55" s="20">
        <f t="shared" ca="1" si="19"/>
        <v>-1</v>
      </c>
      <c r="G55" s="1">
        <f t="shared" si="7"/>
        <v>55</v>
      </c>
      <c r="H55" s="1" t="str">
        <f t="shared" ca="1" si="6"/>
        <v>KZ2</v>
      </c>
      <c r="I55" s="20">
        <f t="shared" ca="1" si="8"/>
        <v>29.98765248303701</v>
      </c>
      <c r="J55" s="63">
        <f t="shared" ca="1" si="9"/>
        <v>7.0372791005094536E-3</v>
      </c>
      <c r="K55" s="20">
        <f t="shared" ca="1" si="10"/>
        <v>6.8472234407799962E-4</v>
      </c>
      <c r="L55" s="62">
        <f t="shared" ca="1" si="11"/>
        <v>7.6576830655806143</v>
      </c>
      <c r="M55" s="20">
        <f t="shared" ca="1" si="12"/>
        <v>3.6764967734527394</v>
      </c>
      <c r="N55" s="20" t="e">
        <f t="shared" ca="1" si="13"/>
        <v>#N/A</v>
      </c>
    </row>
    <row r="56" spans="1:14" x14ac:dyDescent="0.25">
      <c r="A56" s="8">
        <f t="shared" ca="1" si="14"/>
        <v>36.882136632463379</v>
      </c>
      <c r="B56" s="63">
        <f t="shared" ca="1" si="15"/>
        <v>8.9010645430315678E-3</v>
      </c>
      <c r="C56" s="8">
        <f t="shared" ca="1" si="16"/>
        <v>6.8471446608305703E-4</v>
      </c>
      <c r="D56" s="62">
        <f t="shared" ca="1" si="17"/>
        <v>3.7467943948459972</v>
      </c>
      <c r="E56" s="8">
        <f t="shared" ca="1" si="18"/>
        <v>-1.6755534958089879</v>
      </c>
      <c r="F56" s="20">
        <f t="shared" ca="1" si="19"/>
        <v>-1</v>
      </c>
      <c r="G56" s="1">
        <f t="shared" si="7"/>
        <v>56</v>
      </c>
      <c r="H56" s="1" t="str">
        <f t="shared" ca="1" si="6"/>
        <v>KZ1</v>
      </c>
      <c r="I56" s="20">
        <f t="shared" ca="1" si="8"/>
        <v>36.882136632463379</v>
      </c>
      <c r="J56" s="63">
        <f t="shared" ca="1" si="9"/>
        <v>8.9010645430315678E-3</v>
      </c>
      <c r="K56" s="20">
        <f t="shared" ca="1" si="10"/>
        <v>6.8471446608305703E-4</v>
      </c>
      <c r="L56" s="62">
        <f t="shared" ca="1" si="11"/>
        <v>3.7467943948459972</v>
      </c>
      <c r="M56" s="20">
        <f t="shared" ca="1" si="12"/>
        <v>-1.6755534958089879</v>
      </c>
      <c r="N56" s="20" t="e">
        <f t="shared" ca="1" si="13"/>
        <v>#N/A</v>
      </c>
    </row>
    <row r="57" spans="1:14" x14ac:dyDescent="0.25">
      <c r="A57" s="8">
        <f t="shared" ca="1" si="14"/>
        <v>30.293356196735687</v>
      </c>
      <c r="B57" s="63">
        <f t="shared" ca="1" si="15"/>
        <v>4.5216689999264432E-3</v>
      </c>
      <c r="C57" s="8">
        <f t="shared" ca="1" si="16"/>
        <v>6.8473715324417911E-4</v>
      </c>
      <c r="D57" s="62">
        <f t="shared" ca="1" si="17"/>
        <v>7.0858820768692992</v>
      </c>
      <c r="E57" s="8">
        <f t="shared" ca="1" si="18"/>
        <v>1.2923349734860206E-2</v>
      </c>
      <c r="F57" s="20">
        <f t="shared" ca="1" si="19"/>
        <v>-1</v>
      </c>
      <c r="G57" s="1">
        <f t="shared" si="7"/>
        <v>57</v>
      </c>
      <c r="H57" s="1" t="str">
        <f t="shared" ca="1" si="6"/>
        <v>SZ</v>
      </c>
      <c r="I57" s="20">
        <f t="shared" ca="1" si="8"/>
        <v>30.293356196735687</v>
      </c>
      <c r="J57" s="63">
        <f t="shared" ca="1" si="9"/>
        <v>4.5216689999264432E-3</v>
      </c>
      <c r="K57" s="20">
        <f t="shared" ca="1" si="10"/>
        <v>6.8473715324417911E-4</v>
      </c>
      <c r="L57" s="62">
        <f t="shared" ca="1" si="11"/>
        <v>7.0858820768692992</v>
      </c>
      <c r="M57" s="20">
        <f t="shared" ca="1" si="12"/>
        <v>1.2923349734860206E-2</v>
      </c>
      <c r="N57" s="20" t="e">
        <f t="shared" ca="1" si="13"/>
        <v>#N/A</v>
      </c>
    </row>
    <row r="58" spans="1:14" x14ac:dyDescent="0.25">
      <c r="A58" s="8">
        <f t="shared" ca="1" si="14"/>
        <v>25.16673174609609</v>
      </c>
      <c r="B58" s="63">
        <f t="shared" ca="1" si="15"/>
        <v>5.9801224276248097E-3</v>
      </c>
      <c r="C58" s="8">
        <f t="shared" ca="1" si="16"/>
        <v>6.8472199307197806E-4</v>
      </c>
      <c r="D58" s="62">
        <f t="shared" ca="1" si="17"/>
        <v>5.9134429014863166</v>
      </c>
      <c r="E58" s="8">
        <f t="shared" ca="1" si="18"/>
        <v>2.5053796276290021</v>
      </c>
      <c r="F58" s="20">
        <f t="shared" ca="1" si="19"/>
        <v>-1</v>
      </c>
      <c r="G58" s="1">
        <f t="shared" si="7"/>
        <v>58</v>
      </c>
      <c r="H58" s="1" t="str">
        <f t="shared" ca="1" si="6"/>
        <v>tH1a</v>
      </c>
      <c r="I58" s="20">
        <f t="shared" ca="1" si="8"/>
        <v>25.16673174609609</v>
      </c>
      <c r="J58" s="63">
        <f t="shared" ca="1" si="9"/>
        <v>5.9801224276248097E-3</v>
      </c>
      <c r="K58" s="20">
        <f t="shared" ca="1" si="10"/>
        <v>6.8472199307197806E-4</v>
      </c>
      <c r="L58" s="62">
        <f t="shared" ca="1" si="11"/>
        <v>5.9134429014863166</v>
      </c>
      <c r="M58" s="20">
        <f t="shared" ca="1" si="12"/>
        <v>2.5053796276290021</v>
      </c>
      <c r="N58" s="20" t="e">
        <f t="shared" ca="1" si="13"/>
        <v>#N/A</v>
      </c>
    </row>
    <row r="59" spans="1:14" x14ac:dyDescent="0.25">
      <c r="A59" s="8">
        <f t="shared" ca="1" si="14"/>
        <v>25.166750404993905</v>
      </c>
      <c r="B59" s="63">
        <f t="shared" ca="1" si="15"/>
        <v>5.9801211276070488E-3</v>
      </c>
      <c r="C59" s="8">
        <f t="shared" ca="1" si="16"/>
        <v>6.8472213967705738E-4</v>
      </c>
      <c r="D59" s="62">
        <f t="shared" ca="1" si="17"/>
        <v>5.9134335416566746</v>
      </c>
      <c r="E59" s="8">
        <f t="shared" ca="1" si="18"/>
        <v>2.5053715923308317</v>
      </c>
      <c r="F59" s="20">
        <f t="shared" ca="1" si="19"/>
        <v>-1</v>
      </c>
      <c r="G59" s="1">
        <f t="shared" si="7"/>
        <v>59</v>
      </c>
      <c r="H59" s="1" t="str">
        <f t="shared" ca="1" si="6"/>
        <v>tH1b</v>
      </c>
      <c r="I59" s="20">
        <f t="shared" ca="1" si="8"/>
        <v>25.166750404993905</v>
      </c>
      <c r="J59" s="63">
        <f t="shared" ca="1" si="9"/>
        <v>5.9801211276070488E-3</v>
      </c>
      <c r="K59" s="20">
        <f t="shared" ca="1" si="10"/>
        <v>6.8472213967705738E-4</v>
      </c>
      <c r="L59" s="62">
        <f t="shared" ca="1" si="11"/>
        <v>5.9134335416566746</v>
      </c>
      <c r="M59" s="20">
        <f t="shared" ca="1" si="12"/>
        <v>2.5053715923308317</v>
      </c>
      <c r="N59" s="20" t="e">
        <f t="shared" ca="1" si="13"/>
        <v>#N/A</v>
      </c>
    </row>
    <row r="60" spans="1:14" x14ac:dyDescent="0.25">
      <c r="A60" s="8">
        <f t="shared" ca="1" si="14"/>
        <v>23.970492318203796</v>
      </c>
      <c r="B60" s="63">
        <f t="shared" ca="1" si="15"/>
        <v>6.1185864249213998E-3</v>
      </c>
      <c r="C60" s="8">
        <f t="shared" ca="1" si="16"/>
        <v>6.8472446562540786E-4</v>
      </c>
      <c r="D60" s="62">
        <f t="shared" ca="1" si="17"/>
        <v>7.1132783153790822</v>
      </c>
      <c r="E60" s="8">
        <f t="shared" ca="1" si="18"/>
        <v>3.0775785536145164</v>
      </c>
      <c r="F60" s="20">
        <f t="shared" ca="1" si="19"/>
        <v>-1</v>
      </c>
      <c r="G60" s="1">
        <f t="shared" si="7"/>
        <v>60</v>
      </c>
      <c r="H60" s="1" t="str">
        <f t="shared" ca="1" si="6"/>
        <v>tH2a</v>
      </c>
      <c r="I60" s="20">
        <f t="shared" ca="1" si="8"/>
        <v>23.970492318203796</v>
      </c>
      <c r="J60" s="63">
        <f t="shared" ca="1" si="9"/>
        <v>6.1185864249213998E-3</v>
      </c>
      <c r="K60" s="20">
        <f t="shared" ca="1" si="10"/>
        <v>6.8472446562540786E-4</v>
      </c>
      <c r="L60" s="62">
        <f t="shared" ca="1" si="11"/>
        <v>7.1132783153790822</v>
      </c>
      <c r="M60" s="20">
        <f t="shared" ca="1" si="12"/>
        <v>3.0775785536145164</v>
      </c>
      <c r="N60" s="20" t="e">
        <f t="shared" ca="1" si="13"/>
        <v>#N/A</v>
      </c>
    </row>
    <row r="61" spans="1:14" x14ac:dyDescent="0.25">
      <c r="A61" s="8">
        <f t="shared" ca="1" si="14"/>
        <v>23.97070236132555</v>
      </c>
      <c r="B61" s="63">
        <f t="shared" ca="1" si="15"/>
        <v>6.118579684522946E-3</v>
      </c>
      <c r="C61" s="8">
        <f t="shared" ca="1" si="16"/>
        <v>6.8472478387839237E-4</v>
      </c>
      <c r="D61" s="62">
        <f t="shared" ca="1" si="17"/>
        <v>7.1131794271782063</v>
      </c>
      <c r="E61" s="8">
        <f t="shared" ca="1" si="18"/>
        <v>3.0775038683148499</v>
      </c>
      <c r="F61" s="20">
        <f t="shared" ca="1" si="19"/>
        <v>-1</v>
      </c>
      <c r="G61" s="1">
        <f t="shared" si="7"/>
        <v>61</v>
      </c>
      <c r="H61" s="1" t="str">
        <f t="shared" ca="1" si="6"/>
        <v>tH2b</v>
      </c>
      <c r="I61" s="20">
        <f t="shared" ca="1" si="8"/>
        <v>23.97070236132555</v>
      </c>
      <c r="J61" s="63">
        <f t="shared" ca="1" si="9"/>
        <v>6.118579684522946E-3</v>
      </c>
      <c r="K61" s="20">
        <f t="shared" ca="1" si="10"/>
        <v>6.8472478387839237E-4</v>
      </c>
      <c r="L61" s="62">
        <f t="shared" ca="1" si="11"/>
        <v>7.1131794271782063</v>
      </c>
      <c r="M61" s="20">
        <f t="shared" ca="1" si="12"/>
        <v>3.0775038683148499</v>
      </c>
      <c r="N61" s="20" t="e">
        <f t="shared" ca="1" si="13"/>
        <v>#N/A</v>
      </c>
    </row>
    <row r="62" spans="1:14" x14ac:dyDescent="0.25">
      <c r="A62" s="8">
        <f t="shared" ca="1" si="14"/>
        <v>25.585209583812848</v>
      </c>
      <c r="B62" s="63">
        <f t="shared" ca="1" si="15"/>
        <v>5.6875878229954262E-3</v>
      </c>
      <c r="C62" s="8">
        <f t="shared" ca="1" si="16"/>
        <v>6.8472479962431137E-4</v>
      </c>
      <c r="D62" s="62">
        <f t="shared" ca="1" si="17"/>
        <v>6.389146207003189</v>
      </c>
      <c r="E62" s="8">
        <f t="shared" ca="1" si="18"/>
        <v>1.3327646224101528</v>
      </c>
      <c r="F62" s="20">
        <f t="shared" ca="1" si="19"/>
        <v>-1</v>
      </c>
      <c r="G62" s="1">
        <f t="shared" si="7"/>
        <v>62</v>
      </c>
      <c r="H62" s="1" t="str">
        <f t="shared" ca="1" si="6"/>
        <v>cH1a</v>
      </c>
      <c r="I62" s="20">
        <f t="shared" ca="1" si="8"/>
        <v>25.585209583812848</v>
      </c>
      <c r="J62" s="63">
        <f t="shared" ca="1" si="9"/>
        <v>5.6875878229954262E-3</v>
      </c>
      <c r="K62" s="20">
        <f t="shared" ca="1" si="10"/>
        <v>6.8472479962431137E-4</v>
      </c>
      <c r="L62" s="62">
        <f t="shared" ca="1" si="11"/>
        <v>6.389146207003189</v>
      </c>
      <c r="M62" s="20">
        <f t="shared" ca="1" si="12"/>
        <v>1.3327646224101528</v>
      </c>
      <c r="N62" s="20" t="e">
        <f t="shared" ca="1" si="13"/>
        <v>#N/A</v>
      </c>
    </row>
    <row r="63" spans="1:14" x14ac:dyDescent="0.25">
      <c r="A63" s="8">
        <f t="shared" ca="1" si="14"/>
        <v>21.322994808736933</v>
      </c>
      <c r="B63" s="63">
        <f t="shared" ca="1" si="15"/>
        <v>5.4861630092582726E-3</v>
      </c>
      <c r="C63" s="8">
        <f t="shared" ca="1" si="16"/>
        <v>6.8472480693774985E-4</v>
      </c>
      <c r="D63" s="62">
        <f t="shared" ca="1" si="17"/>
        <v>6.7376571226235011</v>
      </c>
      <c r="E63" s="8">
        <f t="shared" ca="1" si="18"/>
        <v>1.3875897755703799</v>
      </c>
      <c r="F63" s="20">
        <f t="shared" ca="1" si="19"/>
        <v>-1</v>
      </c>
      <c r="G63" s="1">
        <f t="shared" si="7"/>
        <v>63</v>
      </c>
      <c r="H63" s="1" t="str">
        <f t="shared" ca="1" si="6"/>
        <v>cH1b</v>
      </c>
      <c r="I63" s="20">
        <f t="shared" ca="1" si="8"/>
        <v>21.322994808736933</v>
      </c>
      <c r="J63" s="63">
        <f t="shared" ca="1" si="9"/>
        <v>5.4861630092582726E-3</v>
      </c>
      <c r="K63" s="20">
        <f t="shared" ca="1" si="10"/>
        <v>6.8472480693774985E-4</v>
      </c>
      <c r="L63" s="62">
        <f t="shared" ca="1" si="11"/>
        <v>6.7376571226235011</v>
      </c>
      <c r="M63" s="20">
        <f t="shared" ca="1" si="12"/>
        <v>1.3875897755703799</v>
      </c>
      <c r="N63" s="20" t="e">
        <f t="shared" ca="1" si="13"/>
        <v>#N/A</v>
      </c>
    </row>
    <row r="64" spans="1:14" x14ac:dyDescent="0.25">
      <c r="A64" s="8">
        <f t="shared" ca="1" si="14"/>
        <v>24.259446151667881</v>
      </c>
      <c r="B64" s="63">
        <f t="shared" ca="1" si="15"/>
        <v>5.8561352656880117E-3</v>
      </c>
      <c r="C64" s="8">
        <f t="shared" ca="1" si="16"/>
        <v>6.8472778760173827E-4</v>
      </c>
      <c r="D64" s="62">
        <f t="shared" ca="1" si="17"/>
        <v>7.5123124738765377</v>
      </c>
      <c r="E64" s="8">
        <f t="shared" ca="1" si="18"/>
        <v>1.6553248694666711</v>
      </c>
      <c r="F64" s="20">
        <f t="shared" ca="1" si="19"/>
        <v>-1</v>
      </c>
      <c r="G64" s="1">
        <f t="shared" si="7"/>
        <v>64</v>
      </c>
      <c r="H64" s="1" t="str">
        <f t="shared" ca="1" si="6"/>
        <v>cH2a</v>
      </c>
      <c r="I64" s="20">
        <f t="shared" ca="1" si="8"/>
        <v>24.259446151667881</v>
      </c>
      <c r="J64" s="63">
        <f t="shared" ca="1" si="9"/>
        <v>5.8561352656880117E-3</v>
      </c>
      <c r="K64" s="20">
        <f t="shared" ca="1" si="10"/>
        <v>6.8472778760173827E-4</v>
      </c>
      <c r="L64" s="62">
        <f t="shared" ca="1" si="11"/>
        <v>7.5123124738765377</v>
      </c>
      <c r="M64" s="20">
        <f t="shared" ca="1" si="12"/>
        <v>1.6553248694666711</v>
      </c>
      <c r="N64" s="20" t="e">
        <f t="shared" ca="1" si="13"/>
        <v>#N/A</v>
      </c>
    </row>
    <row r="65" spans="1:14" x14ac:dyDescent="0.25">
      <c r="A65" s="8">
        <f t="shared" ref="A65:A70" ca="1" si="20">IF(ISERROR(I65),-1,I65)</f>
        <v>21.322989627137755</v>
      </c>
      <c r="B65" s="63">
        <f t="shared" ref="B65:B70" ca="1" si="21">IF(ISERROR(J65),-1,J65)</f>
        <v>5.4861634320468909E-3</v>
      </c>
      <c r="C65" s="8">
        <f t="shared" ref="C65:C70" ca="1" si="22">IF(ISERROR(K65),-1,K65)</f>
        <v>6.8472497935048401E-4</v>
      </c>
      <c r="D65" s="62">
        <f t="shared" ref="D65:D70" ca="1" si="23">IF(ISERROR(L65),-1,L65)</f>
        <v>6.7376609584478073</v>
      </c>
      <c r="E65" s="8">
        <f t="shared" ref="E65:E70" ca="1" si="24">IF(ISERROR(M65),-1,M65)</f>
        <v>1.3875909692526003</v>
      </c>
      <c r="F65" s="20">
        <f t="shared" ref="F65:F70" ca="1" si="25">IF(ISERROR(N65),-1,N65)</f>
        <v>-1</v>
      </c>
      <c r="G65" s="1">
        <f t="shared" si="7"/>
        <v>65</v>
      </c>
      <c r="H65" s="1" t="str">
        <f t="shared" ca="1" si="6"/>
        <v>cH2b</v>
      </c>
      <c r="I65" s="20">
        <f t="shared" ca="1" si="8"/>
        <v>21.322989627137755</v>
      </c>
      <c r="J65" s="63">
        <f t="shared" ca="1" si="9"/>
        <v>5.4861634320468909E-3</v>
      </c>
      <c r="K65" s="20">
        <f t="shared" ca="1" si="10"/>
        <v>6.8472497935048401E-4</v>
      </c>
      <c r="L65" s="62">
        <f t="shared" ca="1" si="11"/>
        <v>6.7376609584478073</v>
      </c>
      <c r="M65" s="20">
        <f t="shared" ca="1" si="12"/>
        <v>1.3875909692526003</v>
      </c>
      <c r="N65" s="20" t="e">
        <f t="shared" ca="1" si="13"/>
        <v>#N/A</v>
      </c>
    </row>
    <row r="66" spans="1:14" x14ac:dyDescent="0.25">
      <c r="A66" s="8">
        <f t="shared" ca="1" si="20"/>
        <v>37.729341308762322</v>
      </c>
      <c r="B66" s="63">
        <f t="shared" ca="1" si="21"/>
        <v>3.0288484237835866E-3</v>
      </c>
      <c r="C66" s="8">
        <f t="shared" ca="1" si="22"/>
        <v>6.8472482071016947E-4</v>
      </c>
      <c r="D66" s="62">
        <f t="shared" ca="1" si="23"/>
        <v>3.9224465386013589</v>
      </c>
      <c r="E66" s="8">
        <f t="shared" ca="1" si="24"/>
        <v>-1.622129219002872</v>
      </c>
      <c r="F66" s="20">
        <f t="shared" ca="1" si="25"/>
        <v>-1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37.729341308762322</v>
      </c>
      <c r="J66" s="63">
        <f t="shared" ca="1" si="9"/>
        <v>3.0288484237835866E-3</v>
      </c>
      <c r="K66" s="20">
        <f t="shared" ca="1" si="10"/>
        <v>6.8472482071016947E-4</v>
      </c>
      <c r="L66" s="62">
        <f t="shared" ca="1" si="11"/>
        <v>3.9224465386013589</v>
      </c>
      <c r="M66" s="20">
        <f t="shared" ca="1" si="12"/>
        <v>-1.622129219002872</v>
      </c>
      <c r="N66" s="20" t="e">
        <f t="shared" ca="1" si="13"/>
        <v>#N/A</v>
      </c>
    </row>
    <row r="67" spans="1:14" x14ac:dyDescent="0.25">
      <c r="A67" s="8">
        <f t="shared" ca="1" si="20"/>
        <v>5.941797363839413</v>
      </c>
      <c r="B67" s="63">
        <f t="shared" ca="1" si="21"/>
        <v>3.2413625611026034E-3</v>
      </c>
      <c r="C67" s="8">
        <f t="shared" ca="1" si="22"/>
        <v>6.8476265794562257E-4</v>
      </c>
      <c r="D67" s="62">
        <f t="shared" ca="1" si="23"/>
        <v>3.4860750507248541</v>
      </c>
      <c r="E67" s="8">
        <f t="shared" ca="1" si="24"/>
        <v>-1.110326049212047</v>
      </c>
      <c r="F67" s="20">
        <f t="shared" ca="1" si="25"/>
        <v>-1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INDIRECT(CONCATENATE("'",TEXT($G67,"#"),"'!Abouw"))</f>
        <v>5.941797363839413</v>
      </c>
      <c r="J67" s="63">
        <f t="shared" ref="J67:J70" ca="1" si="29">INDIRECT(CONCATENATE("'",TEXT($G67,"#"),"'!Bbouw"))</f>
        <v>3.2413625611026034E-3</v>
      </c>
      <c r="K67" s="20">
        <f t="shared" ref="K67:K70" ca="1" si="30">INDIRECT(CONCATENATE("'",TEXT($G67,"#"),"'!Cbouw"))</f>
        <v>6.8476265794562257E-4</v>
      </c>
      <c r="L67" s="62">
        <f t="shared" ref="L67:L70" ca="1" si="31">INDIRECT(CONCATENATE("'",TEXT($G67,"#"),"'!Dbouw"))</f>
        <v>3.4860750507248541</v>
      </c>
      <c r="M67" s="20">
        <f t="shared" ref="M67:M70" ca="1" si="32">INDIRECT(CONCATENATE("'",TEXT($G67,"#"),"'!MinBouw"))</f>
        <v>-1.110326049212047</v>
      </c>
      <c r="N67" s="20" t="e">
        <f t="shared" ref="N67:N70" ca="1" si="33">INDIRECT(CONCATENATE("'",TEXT($G67,"#"),"'!SE_Bouw_drg"))</f>
        <v>#N/A</v>
      </c>
    </row>
    <row r="68" spans="1:14" x14ac:dyDescent="0.25">
      <c r="A68" s="8">
        <f t="shared" ca="1" si="20"/>
        <v>10.93370617777699</v>
      </c>
      <c r="B68" s="63">
        <f t="shared" ca="1" si="21"/>
        <v>3.79183314242201E-3</v>
      </c>
      <c r="C68" s="8">
        <f t="shared" ca="1" si="22"/>
        <v>6.8472748233003127E-4</v>
      </c>
      <c r="D68" s="62">
        <f t="shared" ca="1" si="23"/>
        <v>2.9545855709607656</v>
      </c>
      <c r="E68" s="8">
        <f t="shared" ca="1" si="24"/>
        <v>-2.3511082031207469</v>
      </c>
      <c r="F68" s="20">
        <f t="shared" ca="1" si="25"/>
        <v>-1</v>
      </c>
      <c r="G68" s="1">
        <f t="shared" si="27"/>
        <v>68</v>
      </c>
      <c r="H68" s="1" t="str">
        <f t="shared" ca="1" si="26"/>
        <v>BLKc</v>
      </c>
      <c r="I68" s="20">
        <f t="shared" ca="1" si="28"/>
        <v>10.93370617777699</v>
      </c>
      <c r="J68" s="63">
        <f t="shared" ca="1" si="29"/>
        <v>3.79183314242201E-3</v>
      </c>
      <c r="K68" s="20">
        <f t="shared" ca="1" si="30"/>
        <v>6.8472748233003127E-4</v>
      </c>
      <c r="L68" s="62">
        <f t="shared" ca="1" si="31"/>
        <v>2.9545855709607656</v>
      </c>
      <c r="M68" s="20">
        <f t="shared" ca="1" si="32"/>
        <v>-2.3511082031207469</v>
      </c>
      <c r="N68" s="20" t="e">
        <f t="shared" ca="1" si="33"/>
        <v>#N/A</v>
      </c>
    </row>
    <row r="69" spans="1:14" x14ac:dyDescent="0.25">
      <c r="A69" s="8">
        <f t="shared" ca="1" si="20"/>
        <v>42.378387677561662</v>
      </c>
      <c r="B69" s="63">
        <f t="shared" ca="1" si="21"/>
        <v>2.9357971848711535E-3</v>
      </c>
      <c r="C69" s="8">
        <f t="shared" ca="1" si="22"/>
        <v>6.8472981327881823E-4</v>
      </c>
      <c r="D69" s="62">
        <f t="shared" ca="1" si="23"/>
        <v>5.1666327928141831</v>
      </c>
      <c r="E69" s="8">
        <f t="shared" ca="1" si="24"/>
        <v>-0.42471310102376236</v>
      </c>
      <c r="F69" s="20">
        <f t="shared" ca="1" si="25"/>
        <v>-1</v>
      </c>
      <c r="G69" s="1">
        <f t="shared" si="27"/>
        <v>69</v>
      </c>
      <c r="H69" s="1" t="str">
        <f t="shared" ca="1" si="26"/>
        <v>BLKd</v>
      </c>
      <c r="I69" s="20">
        <f t="shared" ca="1" si="28"/>
        <v>42.378387677561662</v>
      </c>
      <c r="J69" s="63">
        <f t="shared" ca="1" si="29"/>
        <v>2.9357971848711535E-3</v>
      </c>
      <c r="K69" s="20">
        <f t="shared" ca="1" si="30"/>
        <v>6.8472981327881823E-4</v>
      </c>
      <c r="L69" s="62">
        <f t="shared" ca="1" si="31"/>
        <v>5.1666327928141831</v>
      </c>
      <c r="M69" s="20">
        <f t="shared" ca="1" si="32"/>
        <v>-0.42471310102376236</v>
      </c>
      <c r="N69" s="20" t="e">
        <f t="shared" ca="1" si="33"/>
        <v>#N/A</v>
      </c>
    </row>
    <row r="70" spans="1:14" x14ac:dyDescent="0.25">
      <c r="A70" s="8">
        <f t="shared" ca="1" si="20"/>
        <v>72.179776735581058</v>
      </c>
      <c r="B70" s="63">
        <f t="shared" ca="1" si="21"/>
        <v>1.0995040797951461E-2</v>
      </c>
      <c r="C70" s="8">
        <f t="shared" ca="1" si="22"/>
        <v>6.8475454754343787E-4</v>
      </c>
      <c r="D70" s="62">
        <f t="shared" ca="1" si="23"/>
        <v>0.67127726763608186</v>
      </c>
      <c r="E70" s="8">
        <f t="shared" ca="1" si="24"/>
        <v>-35.594558443316537</v>
      </c>
      <c r="F70" s="20">
        <f t="shared" ca="1" si="25"/>
        <v>-1</v>
      </c>
      <c r="G70" s="1">
        <f t="shared" si="27"/>
        <v>70</v>
      </c>
      <c r="H70" s="1" t="str">
        <f t="shared" ca="1" si="26"/>
        <v>BLKe</v>
      </c>
      <c r="I70" s="20">
        <f t="shared" ca="1" si="28"/>
        <v>72.179776735581058</v>
      </c>
      <c r="J70" s="63">
        <f t="shared" ca="1" si="29"/>
        <v>1.0995040797951461E-2</v>
      </c>
      <c r="K70" s="20">
        <f t="shared" ca="1" si="30"/>
        <v>6.8475454754343787E-4</v>
      </c>
      <c r="L70" s="62">
        <f t="shared" ca="1" si="31"/>
        <v>0.67127726763608186</v>
      </c>
      <c r="M70" s="20">
        <f t="shared" ca="1" si="32"/>
        <v>-35.594558443316537</v>
      </c>
      <c r="N70" s="20" t="e">
        <f t="shared" ca="1" si="33"/>
        <v>#N/A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10"/>
  <sheetViews>
    <sheetView workbookViewId="0">
      <selection activeCell="E10" sqref="E10"/>
    </sheetView>
  </sheetViews>
  <sheetFormatPr defaultRowHeight="15" x14ac:dyDescent="0.25"/>
  <cols>
    <col min="1" max="1" width="3" style="2" bestFit="1" customWidth="1"/>
    <col min="2" max="2" width="4" style="1" bestFit="1" customWidth="1"/>
    <col min="3" max="3" width="3" style="1" customWidth="1"/>
    <col min="4" max="4" width="3" style="2" bestFit="1" customWidth="1"/>
    <col min="5" max="5" width="5.28515625" bestFit="1" customWidth="1"/>
    <col min="6" max="6" width="3" customWidth="1"/>
    <col min="7" max="7" width="3" style="2" bestFit="1" customWidth="1"/>
    <col min="8" max="8" width="6.28515625" bestFit="1" customWidth="1"/>
    <col min="9" max="9" width="3" customWidth="1"/>
    <col min="10" max="10" width="3" style="2" bestFit="1" customWidth="1"/>
    <col min="11" max="11" width="6.140625" bestFit="1" customWidth="1"/>
    <col min="12" max="12" width="3" customWidth="1"/>
    <col min="13" max="13" width="3" style="2" bestFit="1" customWidth="1"/>
    <col min="14" max="14" width="5.140625" bestFit="1" customWidth="1"/>
    <col min="15" max="15" width="3" customWidth="1"/>
    <col min="16" max="16" width="3" style="2" bestFit="1" customWidth="1"/>
    <col min="17" max="17" width="6.140625" bestFit="1" customWidth="1"/>
    <col min="18" max="18" width="3" customWidth="1"/>
    <col min="19" max="19" width="3" style="2" bestFit="1" customWidth="1"/>
    <col min="20" max="20" width="5.28515625" bestFit="1" customWidth="1"/>
  </cols>
  <sheetData>
    <row r="1" spans="1:20" x14ac:dyDescent="0.25">
      <c r="A1" s="86">
        <v>1</v>
      </c>
      <c r="B1" s="78" t="s">
        <v>31</v>
      </c>
      <c r="C1" s="76"/>
      <c r="D1" s="77">
        <v>11</v>
      </c>
      <c r="E1" s="78" t="s">
        <v>41</v>
      </c>
      <c r="F1" s="76"/>
      <c r="G1" s="77">
        <v>21</v>
      </c>
      <c r="H1" s="78" t="s">
        <v>51</v>
      </c>
      <c r="I1" s="76"/>
      <c r="J1" s="77">
        <v>31</v>
      </c>
      <c r="K1" s="78" t="s">
        <v>61</v>
      </c>
      <c r="L1" s="76"/>
      <c r="M1" s="77">
        <v>41</v>
      </c>
      <c r="N1" s="78" t="s">
        <v>71</v>
      </c>
      <c r="O1" s="76"/>
      <c r="P1" s="77">
        <v>51</v>
      </c>
      <c r="Q1" s="78" t="s">
        <v>81</v>
      </c>
      <c r="R1" s="76"/>
      <c r="S1" s="77">
        <v>61</v>
      </c>
      <c r="T1" s="79" t="s">
        <v>91</v>
      </c>
    </row>
    <row r="2" spans="1:20" x14ac:dyDescent="0.25">
      <c r="A2" s="87">
        <v>2</v>
      </c>
      <c r="B2" s="75" t="s">
        <v>32</v>
      </c>
      <c r="C2" s="80"/>
      <c r="D2" s="74">
        <v>12</v>
      </c>
      <c r="E2" s="75" t="s">
        <v>42</v>
      </c>
      <c r="F2" s="80"/>
      <c r="G2" s="74">
        <v>22</v>
      </c>
      <c r="H2" s="75" t="s">
        <v>52</v>
      </c>
      <c r="I2" s="80"/>
      <c r="J2" s="74">
        <v>32</v>
      </c>
      <c r="K2" s="75" t="s">
        <v>62</v>
      </c>
      <c r="L2" s="80"/>
      <c r="M2" s="74">
        <v>42</v>
      </c>
      <c r="N2" s="75" t="s">
        <v>72</v>
      </c>
      <c r="O2" s="80"/>
      <c r="P2" s="74">
        <v>52</v>
      </c>
      <c r="Q2" s="75" t="s">
        <v>82</v>
      </c>
      <c r="R2" s="80"/>
      <c r="S2" s="74">
        <v>62</v>
      </c>
      <c r="T2" s="81" t="s">
        <v>92</v>
      </c>
    </row>
    <row r="3" spans="1:20" x14ac:dyDescent="0.25">
      <c r="A3" s="87">
        <v>3</v>
      </c>
      <c r="B3" s="75" t="s">
        <v>33</v>
      </c>
      <c r="C3" s="80"/>
      <c r="D3" s="74">
        <v>13</v>
      </c>
      <c r="E3" s="75" t="s">
        <v>43</v>
      </c>
      <c r="F3" s="80"/>
      <c r="G3" s="74">
        <v>23</v>
      </c>
      <c r="H3" s="75" t="s">
        <v>53</v>
      </c>
      <c r="I3" s="80"/>
      <c r="J3" s="74">
        <v>33</v>
      </c>
      <c r="K3" s="75" t="s">
        <v>63</v>
      </c>
      <c r="L3" s="80"/>
      <c r="M3" s="74">
        <v>43</v>
      </c>
      <c r="N3" s="75" t="s">
        <v>73</v>
      </c>
      <c r="O3" s="80"/>
      <c r="P3" s="74">
        <v>53</v>
      </c>
      <c r="Q3" s="75" t="s">
        <v>83</v>
      </c>
      <c r="R3" s="80"/>
      <c r="S3" s="74">
        <v>63</v>
      </c>
      <c r="T3" s="81" t="s">
        <v>93</v>
      </c>
    </row>
    <row r="4" spans="1:20" x14ac:dyDescent="0.25">
      <c r="A4" s="87">
        <v>4</v>
      </c>
      <c r="B4" s="75" t="s">
        <v>34</v>
      </c>
      <c r="C4" s="80"/>
      <c r="D4" s="74">
        <v>14</v>
      </c>
      <c r="E4" s="75" t="s">
        <v>44</v>
      </c>
      <c r="F4" s="80"/>
      <c r="G4" s="74">
        <v>24</v>
      </c>
      <c r="H4" s="75" t="s">
        <v>54</v>
      </c>
      <c r="I4" s="80"/>
      <c r="J4" s="74">
        <v>34</v>
      </c>
      <c r="K4" s="75" t="s">
        <v>64</v>
      </c>
      <c r="L4" s="80"/>
      <c r="M4" s="74">
        <v>44</v>
      </c>
      <c r="N4" s="75" t="s">
        <v>74</v>
      </c>
      <c r="O4" s="80"/>
      <c r="P4" s="74">
        <v>54</v>
      </c>
      <c r="Q4" s="75" t="s">
        <v>84</v>
      </c>
      <c r="R4" s="80"/>
      <c r="S4" s="74">
        <v>64</v>
      </c>
      <c r="T4" s="81" t="s">
        <v>94</v>
      </c>
    </row>
    <row r="5" spans="1:20" x14ac:dyDescent="0.25">
      <c r="A5" s="87">
        <v>5</v>
      </c>
      <c r="B5" s="75" t="s">
        <v>35</v>
      </c>
      <c r="C5" s="80"/>
      <c r="D5" s="74">
        <v>15</v>
      </c>
      <c r="E5" s="75" t="s">
        <v>45</v>
      </c>
      <c r="F5" s="80"/>
      <c r="G5" s="74">
        <v>25</v>
      </c>
      <c r="H5" s="75" t="s">
        <v>55</v>
      </c>
      <c r="I5" s="80"/>
      <c r="J5" s="74">
        <v>35</v>
      </c>
      <c r="K5" s="75" t="s">
        <v>65</v>
      </c>
      <c r="L5" s="80"/>
      <c r="M5" s="74">
        <v>45</v>
      </c>
      <c r="N5" s="75" t="s">
        <v>75</v>
      </c>
      <c r="O5" s="80"/>
      <c r="P5" s="74">
        <v>55</v>
      </c>
      <c r="Q5" s="75" t="s">
        <v>85</v>
      </c>
      <c r="R5" s="80"/>
      <c r="S5" s="74">
        <v>65</v>
      </c>
      <c r="T5" s="81" t="s">
        <v>95</v>
      </c>
    </row>
    <row r="6" spans="1:20" x14ac:dyDescent="0.25">
      <c r="A6" s="87">
        <v>6</v>
      </c>
      <c r="B6" s="75" t="s">
        <v>36</v>
      </c>
      <c r="C6" s="80"/>
      <c r="D6" s="74">
        <v>16</v>
      </c>
      <c r="E6" s="75" t="s">
        <v>46</v>
      </c>
      <c r="F6" s="80"/>
      <c r="G6" s="74">
        <v>26</v>
      </c>
      <c r="H6" s="75" t="s">
        <v>56</v>
      </c>
      <c r="I6" s="80"/>
      <c r="J6" s="74">
        <v>36</v>
      </c>
      <c r="K6" s="75" t="s">
        <v>66</v>
      </c>
      <c r="L6" s="80"/>
      <c r="M6" s="74">
        <v>46</v>
      </c>
      <c r="N6" s="75" t="s">
        <v>76</v>
      </c>
      <c r="O6" s="80"/>
      <c r="P6" s="74">
        <v>56</v>
      </c>
      <c r="Q6" s="75" t="s">
        <v>86</v>
      </c>
      <c r="R6" s="80"/>
      <c r="S6" s="74">
        <v>66</v>
      </c>
      <c r="T6" s="81" t="s">
        <v>96</v>
      </c>
    </row>
    <row r="7" spans="1:20" x14ac:dyDescent="0.25">
      <c r="A7" s="87">
        <v>7</v>
      </c>
      <c r="B7" s="75" t="s">
        <v>37</v>
      </c>
      <c r="C7" s="80"/>
      <c r="D7" s="74">
        <v>17</v>
      </c>
      <c r="E7" s="75" t="s">
        <v>47</v>
      </c>
      <c r="F7" s="80"/>
      <c r="G7" s="74">
        <v>27</v>
      </c>
      <c r="H7" s="75" t="s">
        <v>57</v>
      </c>
      <c r="I7" s="80"/>
      <c r="J7" s="74">
        <v>37</v>
      </c>
      <c r="K7" s="75" t="s">
        <v>67</v>
      </c>
      <c r="L7" s="80"/>
      <c r="M7" s="74">
        <v>47</v>
      </c>
      <c r="N7" s="75" t="s">
        <v>77</v>
      </c>
      <c r="O7" s="80"/>
      <c r="P7" s="74">
        <v>57</v>
      </c>
      <c r="Q7" s="75" t="s">
        <v>87</v>
      </c>
      <c r="R7" s="80"/>
      <c r="S7" s="74">
        <v>67</v>
      </c>
      <c r="T7" s="81" t="s">
        <v>97</v>
      </c>
    </row>
    <row r="8" spans="1:20" x14ac:dyDescent="0.25">
      <c r="A8" s="87">
        <v>8</v>
      </c>
      <c r="B8" s="75" t="s">
        <v>38</v>
      </c>
      <c r="C8" s="80"/>
      <c r="D8" s="74">
        <v>18</v>
      </c>
      <c r="E8" s="75" t="s">
        <v>48</v>
      </c>
      <c r="F8" s="80"/>
      <c r="G8" s="74">
        <v>28</v>
      </c>
      <c r="H8" s="75" t="s">
        <v>58</v>
      </c>
      <c r="I8" s="80"/>
      <c r="J8" s="74">
        <v>38</v>
      </c>
      <c r="K8" s="75" t="s">
        <v>68</v>
      </c>
      <c r="L8" s="80"/>
      <c r="M8" s="74">
        <v>48</v>
      </c>
      <c r="N8" s="75" t="s">
        <v>78</v>
      </c>
      <c r="O8" s="80"/>
      <c r="P8" s="74">
        <v>58</v>
      </c>
      <c r="Q8" s="75" t="s">
        <v>88</v>
      </c>
      <c r="R8" s="80"/>
      <c r="S8" s="74">
        <v>68</v>
      </c>
      <c r="T8" s="81" t="s">
        <v>98</v>
      </c>
    </row>
    <row r="9" spans="1:20" x14ac:dyDescent="0.25">
      <c r="A9" s="87">
        <v>9</v>
      </c>
      <c r="B9" s="75" t="s">
        <v>39</v>
      </c>
      <c r="C9" s="80"/>
      <c r="D9" s="74">
        <v>19</v>
      </c>
      <c r="E9" s="75" t="s">
        <v>49</v>
      </c>
      <c r="F9" s="80"/>
      <c r="G9" s="74">
        <v>29</v>
      </c>
      <c r="H9" s="75" t="s">
        <v>59</v>
      </c>
      <c r="I9" s="80"/>
      <c r="J9" s="74">
        <v>39</v>
      </c>
      <c r="K9" s="75" t="s">
        <v>69</v>
      </c>
      <c r="L9" s="80"/>
      <c r="M9" s="74">
        <v>49</v>
      </c>
      <c r="N9" s="75" t="s">
        <v>79</v>
      </c>
      <c r="O9" s="80"/>
      <c r="P9" s="74">
        <v>59</v>
      </c>
      <c r="Q9" s="75" t="s">
        <v>89</v>
      </c>
      <c r="R9" s="80"/>
      <c r="S9" s="74">
        <v>69</v>
      </c>
      <c r="T9" s="81" t="s">
        <v>99</v>
      </c>
    </row>
    <row r="10" spans="1:20" ht="15.75" thickBot="1" x14ac:dyDescent="0.3">
      <c r="A10" s="88">
        <v>10</v>
      </c>
      <c r="B10" s="84" t="s">
        <v>40</v>
      </c>
      <c r="C10" s="82"/>
      <c r="D10" s="83">
        <v>20</v>
      </c>
      <c r="E10" s="84" t="s">
        <v>50</v>
      </c>
      <c r="F10" s="82"/>
      <c r="G10" s="83">
        <v>30</v>
      </c>
      <c r="H10" s="84" t="s">
        <v>60</v>
      </c>
      <c r="I10" s="82"/>
      <c r="J10" s="83">
        <v>40</v>
      </c>
      <c r="K10" s="84" t="s">
        <v>70</v>
      </c>
      <c r="L10" s="82"/>
      <c r="M10" s="83">
        <v>50</v>
      </c>
      <c r="N10" s="84" t="s">
        <v>80</v>
      </c>
      <c r="O10" s="82"/>
      <c r="P10" s="83">
        <v>60</v>
      </c>
      <c r="Q10" s="84" t="s">
        <v>90</v>
      </c>
      <c r="R10" s="82"/>
      <c r="S10" s="83">
        <v>70</v>
      </c>
      <c r="T10" s="85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78</vt:i4>
      </vt:variant>
      <vt:variant>
        <vt:lpstr>Benoemde bereiken</vt:lpstr>
      </vt:variant>
      <vt:variant>
        <vt:i4>2940</vt:i4>
      </vt:variant>
    </vt:vector>
  </HeadingPairs>
  <TitlesOfParts>
    <vt:vector size="3018" baseType="lpstr">
      <vt:lpstr>Input</vt:lpstr>
      <vt:lpstr>Blad1</vt:lpstr>
      <vt:lpstr>Formulas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prmGrasNat</vt:lpstr>
      <vt:lpstr>prmBouwNat</vt:lpstr>
      <vt:lpstr>prmGrasDroog</vt:lpstr>
      <vt:lpstr>prmBouwDroog</vt:lpstr>
      <vt:lpstr>Sheet1</vt:lpstr>
      <vt:lpstr>'1'!Abouw</vt:lpstr>
      <vt:lpstr>'10'!Abouw</vt:lpstr>
      <vt:lpstr>'11'!Abouw</vt:lpstr>
      <vt:lpstr>'12'!Abouw</vt:lpstr>
      <vt:lpstr>'13'!Abouw</vt:lpstr>
      <vt:lpstr>'14'!Abouw</vt:lpstr>
      <vt:lpstr>'15'!Abouw</vt:lpstr>
      <vt:lpstr>'16'!Abouw</vt:lpstr>
      <vt:lpstr>'17'!Abouw</vt:lpstr>
      <vt:lpstr>'18'!Abouw</vt:lpstr>
      <vt:lpstr>'19'!Abouw</vt:lpstr>
      <vt:lpstr>'2'!Abouw</vt:lpstr>
      <vt:lpstr>'20'!Abouw</vt:lpstr>
      <vt:lpstr>'21'!Abouw</vt:lpstr>
      <vt:lpstr>'22'!Abouw</vt:lpstr>
      <vt:lpstr>'23'!Abouw</vt:lpstr>
      <vt:lpstr>'24'!Abouw</vt:lpstr>
      <vt:lpstr>'25'!Abouw</vt:lpstr>
      <vt:lpstr>'26'!Abouw</vt:lpstr>
      <vt:lpstr>'27'!Abouw</vt:lpstr>
      <vt:lpstr>'28'!Abouw</vt:lpstr>
      <vt:lpstr>'29'!Abouw</vt:lpstr>
      <vt:lpstr>'3'!Abouw</vt:lpstr>
      <vt:lpstr>'30'!Abouw</vt:lpstr>
      <vt:lpstr>'31'!Abouw</vt:lpstr>
      <vt:lpstr>'32'!Abouw</vt:lpstr>
      <vt:lpstr>'33'!Abouw</vt:lpstr>
      <vt:lpstr>'34'!Abouw</vt:lpstr>
      <vt:lpstr>'35'!Abouw</vt:lpstr>
      <vt:lpstr>'36'!Abouw</vt:lpstr>
      <vt:lpstr>'37'!Abouw</vt:lpstr>
      <vt:lpstr>'38'!Abouw</vt:lpstr>
      <vt:lpstr>'39'!Abouw</vt:lpstr>
      <vt:lpstr>'4'!Abouw</vt:lpstr>
      <vt:lpstr>'40'!Abouw</vt:lpstr>
      <vt:lpstr>'41'!Abouw</vt:lpstr>
      <vt:lpstr>'42'!Abouw</vt:lpstr>
      <vt:lpstr>'43'!Abouw</vt:lpstr>
      <vt:lpstr>'44'!Abouw</vt:lpstr>
      <vt:lpstr>'45'!Abouw</vt:lpstr>
      <vt:lpstr>'46'!Abouw</vt:lpstr>
      <vt:lpstr>'47'!Abouw</vt:lpstr>
      <vt:lpstr>'48'!Abouw</vt:lpstr>
      <vt:lpstr>'49'!Abouw</vt:lpstr>
      <vt:lpstr>'5'!Abouw</vt:lpstr>
      <vt:lpstr>'50'!Abouw</vt:lpstr>
      <vt:lpstr>'51'!Abouw</vt:lpstr>
      <vt:lpstr>'52'!Abouw</vt:lpstr>
      <vt:lpstr>'53'!Abouw</vt:lpstr>
      <vt:lpstr>'54'!Abouw</vt:lpstr>
      <vt:lpstr>'55'!Abouw</vt:lpstr>
      <vt:lpstr>'56'!Abouw</vt:lpstr>
      <vt:lpstr>'57'!Abouw</vt:lpstr>
      <vt:lpstr>'58'!Abouw</vt:lpstr>
      <vt:lpstr>'59'!Abouw</vt:lpstr>
      <vt:lpstr>'6'!Abouw</vt:lpstr>
      <vt:lpstr>'60'!Abouw</vt:lpstr>
      <vt:lpstr>'61'!Abouw</vt:lpstr>
      <vt:lpstr>'62'!Abouw</vt:lpstr>
      <vt:lpstr>'63'!Abouw</vt:lpstr>
      <vt:lpstr>'64'!Abouw</vt:lpstr>
      <vt:lpstr>'65'!Abouw</vt:lpstr>
      <vt:lpstr>'66'!Abouw</vt:lpstr>
      <vt:lpstr>'67'!Abouw</vt:lpstr>
      <vt:lpstr>'68'!Abouw</vt:lpstr>
      <vt:lpstr>'69'!Abouw</vt:lpstr>
      <vt:lpstr>'7'!Abouw</vt:lpstr>
      <vt:lpstr>'70'!Abouw</vt:lpstr>
      <vt:lpstr>'8'!Abouw</vt:lpstr>
      <vt:lpstr>'9'!Abouw</vt:lpstr>
      <vt:lpstr>'1'!AbouwNT</vt:lpstr>
      <vt:lpstr>'10'!AbouwNT</vt:lpstr>
      <vt:lpstr>'11'!AbouwNT</vt:lpstr>
      <vt:lpstr>'12'!AbouwNT</vt:lpstr>
      <vt:lpstr>'13'!AbouwNT</vt:lpstr>
      <vt:lpstr>'14'!AbouwNT</vt:lpstr>
      <vt:lpstr>'15'!AbouwNT</vt:lpstr>
      <vt:lpstr>'16'!AbouwNT</vt:lpstr>
      <vt:lpstr>'17'!AbouwNT</vt:lpstr>
      <vt:lpstr>'18'!AbouwNT</vt:lpstr>
      <vt:lpstr>'19'!AbouwNT</vt:lpstr>
      <vt:lpstr>'2'!AbouwNT</vt:lpstr>
      <vt:lpstr>'20'!AbouwNT</vt:lpstr>
      <vt:lpstr>'21'!AbouwNT</vt:lpstr>
      <vt:lpstr>'22'!AbouwNT</vt:lpstr>
      <vt:lpstr>'23'!AbouwNT</vt:lpstr>
      <vt:lpstr>'24'!AbouwNT</vt:lpstr>
      <vt:lpstr>'25'!AbouwNT</vt:lpstr>
      <vt:lpstr>'26'!AbouwNT</vt:lpstr>
      <vt:lpstr>'27'!AbouwNT</vt:lpstr>
      <vt:lpstr>'28'!AbouwNT</vt:lpstr>
      <vt:lpstr>'29'!AbouwNT</vt:lpstr>
      <vt:lpstr>'3'!AbouwNT</vt:lpstr>
      <vt:lpstr>'30'!AbouwNT</vt:lpstr>
      <vt:lpstr>'31'!AbouwNT</vt:lpstr>
      <vt:lpstr>'32'!AbouwNT</vt:lpstr>
      <vt:lpstr>'33'!AbouwNT</vt:lpstr>
      <vt:lpstr>'34'!AbouwNT</vt:lpstr>
      <vt:lpstr>'35'!AbouwNT</vt:lpstr>
      <vt:lpstr>'36'!AbouwNT</vt:lpstr>
      <vt:lpstr>'37'!AbouwNT</vt:lpstr>
      <vt:lpstr>'38'!AbouwNT</vt:lpstr>
      <vt:lpstr>'39'!AbouwNT</vt:lpstr>
      <vt:lpstr>'4'!AbouwNT</vt:lpstr>
      <vt:lpstr>'40'!AbouwNT</vt:lpstr>
      <vt:lpstr>'41'!AbouwNT</vt:lpstr>
      <vt:lpstr>'42'!AbouwNT</vt:lpstr>
      <vt:lpstr>'43'!AbouwNT</vt:lpstr>
      <vt:lpstr>'44'!AbouwNT</vt:lpstr>
      <vt:lpstr>'45'!AbouwNT</vt:lpstr>
      <vt:lpstr>'46'!AbouwNT</vt:lpstr>
      <vt:lpstr>'47'!AbouwNT</vt:lpstr>
      <vt:lpstr>'48'!AbouwNT</vt:lpstr>
      <vt:lpstr>'49'!AbouwNT</vt:lpstr>
      <vt:lpstr>'5'!AbouwNT</vt:lpstr>
      <vt:lpstr>'50'!AbouwNT</vt:lpstr>
      <vt:lpstr>'51'!AbouwNT</vt:lpstr>
      <vt:lpstr>'52'!AbouwNT</vt:lpstr>
      <vt:lpstr>'53'!AbouwNT</vt:lpstr>
      <vt:lpstr>'54'!AbouwNT</vt:lpstr>
      <vt:lpstr>'55'!AbouwNT</vt:lpstr>
      <vt:lpstr>'56'!AbouwNT</vt:lpstr>
      <vt:lpstr>'57'!AbouwNT</vt:lpstr>
      <vt:lpstr>'58'!AbouwNT</vt:lpstr>
      <vt:lpstr>'59'!AbouwNT</vt:lpstr>
      <vt:lpstr>'6'!AbouwNT</vt:lpstr>
      <vt:lpstr>'60'!AbouwNT</vt:lpstr>
      <vt:lpstr>'61'!AbouwNT</vt:lpstr>
      <vt:lpstr>'62'!AbouwNT</vt:lpstr>
      <vt:lpstr>'63'!AbouwNT</vt:lpstr>
      <vt:lpstr>'64'!AbouwNT</vt:lpstr>
      <vt:lpstr>'65'!AbouwNT</vt:lpstr>
      <vt:lpstr>'66'!AbouwNT</vt:lpstr>
      <vt:lpstr>'67'!AbouwNT</vt:lpstr>
      <vt:lpstr>'68'!AbouwNT</vt:lpstr>
      <vt:lpstr>'69'!AbouwNT</vt:lpstr>
      <vt:lpstr>'7'!AbouwNT</vt:lpstr>
      <vt:lpstr>'70'!AbouwNT</vt:lpstr>
      <vt:lpstr>'8'!AbouwNT</vt:lpstr>
      <vt:lpstr>'9'!AbouwNT</vt:lpstr>
      <vt:lpstr>'1'!Agras</vt:lpstr>
      <vt:lpstr>'10'!Agras</vt:lpstr>
      <vt:lpstr>'11'!Agras</vt:lpstr>
      <vt:lpstr>'12'!Agras</vt:lpstr>
      <vt:lpstr>'13'!Agras</vt:lpstr>
      <vt:lpstr>'14'!Agras</vt:lpstr>
      <vt:lpstr>'15'!Agras</vt:lpstr>
      <vt:lpstr>'16'!Agras</vt:lpstr>
      <vt:lpstr>'17'!Agras</vt:lpstr>
      <vt:lpstr>'18'!Agras</vt:lpstr>
      <vt:lpstr>'19'!Agras</vt:lpstr>
      <vt:lpstr>'2'!Agras</vt:lpstr>
      <vt:lpstr>'20'!Agras</vt:lpstr>
      <vt:lpstr>'21'!Agras</vt:lpstr>
      <vt:lpstr>'22'!Agras</vt:lpstr>
      <vt:lpstr>'23'!Agras</vt:lpstr>
      <vt:lpstr>'24'!Agras</vt:lpstr>
      <vt:lpstr>'25'!Agras</vt:lpstr>
      <vt:lpstr>'26'!Agras</vt:lpstr>
      <vt:lpstr>'27'!Agras</vt:lpstr>
      <vt:lpstr>'28'!Agras</vt:lpstr>
      <vt:lpstr>'29'!Agras</vt:lpstr>
      <vt:lpstr>'3'!Agras</vt:lpstr>
      <vt:lpstr>'30'!Agras</vt:lpstr>
      <vt:lpstr>'31'!Agras</vt:lpstr>
      <vt:lpstr>'32'!Agras</vt:lpstr>
      <vt:lpstr>'33'!Agras</vt:lpstr>
      <vt:lpstr>'34'!Agras</vt:lpstr>
      <vt:lpstr>'35'!Agras</vt:lpstr>
      <vt:lpstr>'36'!Agras</vt:lpstr>
      <vt:lpstr>'37'!Agras</vt:lpstr>
      <vt:lpstr>'38'!Agras</vt:lpstr>
      <vt:lpstr>'39'!Agras</vt:lpstr>
      <vt:lpstr>'4'!Agras</vt:lpstr>
      <vt:lpstr>'40'!Agras</vt:lpstr>
      <vt:lpstr>'41'!Agras</vt:lpstr>
      <vt:lpstr>'42'!Agras</vt:lpstr>
      <vt:lpstr>'43'!Agras</vt:lpstr>
      <vt:lpstr>'44'!Agras</vt:lpstr>
      <vt:lpstr>'45'!Agras</vt:lpstr>
      <vt:lpstr>'46'!Agras</vt:lpstr>
      <vt:lpstr>'47'!Agras</vt:lpstr>
      <vt:lpstr>'48'!Agras</vt:lpstr>
      <vt:lpstr>'49'!Agras</vt:lpstr>
      <vt:lpstr>'5'!Agras</vt:lpstr>
      <vt:lpstr>'50'!Agras</vt:lpstr>
      <vt:lpstr>'51'!Agras</vt:lpstr>
      <vt:lpstr>'52'!Agras</vt:lpstr>
      <vt:lpstr>'53'!Agras</vt:lpstr>
      <vt:lpstr>'54'!Agras</vt:lpstr>
      <vt:lpstr>'55'!Agras</vt:lpstr>
      <vt:lpstr>'56'!Agras</vt:lpstr>
      <vt:lpstr>'57'!Agras</vt:lpstr>
      <vt:lpstr>'58'!Agras</vt:lpstr>
      <vt:lpstr>'59'!Agras</vt:lpstr>
      <vt:lpstr>'6'!Agras</vt:lpstr>
      <vt:lpstr>'60'!Agras</vt:lpstr>
      <vt:lpstr>'61'!Agras</vt:lpstr>
      <vt:lpstr>'62'!Agras</vt:lpstr>
      <vt:lpstr>'63'!Agras</vt:lpstr>
      <vt:lpstr>'64'!Agras</vt:lpstr>
      <vt:lpstr>'65'!Agras</vt:lpstr>
      <vt:lpstr>'66'!Agras</vt:lpstr>
      <vt:lpstr>'67'!Agras</vt:lpstr>
      <vt:lpstr>'68'!Agras</vt:lpstr>
      <vt:lpstr>'69'!Agras</vt:lpstr>
      <vt:lpstr>'7'!Agras</vt:lpstr>
      <vt:lpstr>'70'!Agras</vt:lpstr>
      <vt:lpstr>'8'!Agras</vt:lpstr>
      <vt:lpstr>'9'!Agras</vt:lpstr>
      <vt:lpstr>'1'!AgrasNT</vt:lpstr>
      <vt:lpstr>'10'!AgrasNT</vt:lpstr>
      <vt:lpstr>'11'!AgrasNT</vt:lpstr>
      <vt:lpstr>'12'!AgrasNT</vt:lpstr>
      <vt:lpstr>'13'!AgrasNT</vt:lpstr>
      <vt:lpstr>'14'!AgrasNT</vt:lpstr>
      <vt:lpstr>'15'!AgrasNT</vt:lpstr>
      <vt:lpstr>'16'!AgrasNT</vt:lpstr>
      <vt:lpstr>'17'!AgrasNT</vt:lpstr>
      <vt:lpstr>'18'!AgrasNT</vt:lpstr>
      <vt:lpstr>'19'!AgrasNT</vt:lpstr>
      <vt:lpstr>'2'!AgrasNT</vt:lpstr>
      <vt:lpstr>'20'!AgrasNT</vt:lpstr>
      <vt:lpstr>'21'!AgrasNT</vt:lpstr>
      <vt:lpstr>'22'!AgrasNT</vt:lpstr>
      <vt:lpstr>'23'!AgrasNT</vt:lpstr>
      <vt:lpstr>'24'!AgrasNT</vt:lpstr>
      <vt:lpstr>'25'!AgrasNT</vt:lpstr>
      <vt:lpstr>'26'!AgrasNT</vt:lpstr>
      <vt:lpstr>'27'!AgrasNT</vt:lpstr>
      <vt:lpstr>'28'!AgrasNT</vt:lpstr>
      <vt:lpstr>'29'!AgrasNT</vt:lpstr>
      <vt:lpstr>'3'!AgrasNT</vt:lpstr>
      <vt:lpstr>'30'!AgrasNT</vt:lpstr>
      <vt:lpstr>'31'!AgrasNT</vt:lpstr>
      <vt:lpstr>'32'!AgrasNT</vt:lpstr>
      <vt:lpstr>'33'!AgrasNT</vt:lpstr>
      <vt:lpstr>'34'!AgrasNT</vt:lpstr>
      <vt:lpstr>'35'!AgrasNT</vt:lpstr>
      <vt:lpstr>'36'!AgrasNT</vt:lpstr>
      <vt:lpstr>'37'!AgrasNT</vt:lpstr>
      <vt:lpstr>'38'!AgrasNT</vt:lpstr>
      <vt:lpstr>'39'!AgrasNT</vt:lpstr>
      <vt:lpstr>'4'!AgrasNT</vt:lpstr>
      <vt:lpstr>'40'!AgrasNT</vt:lpstr>
      <vt:lpstr>'41'!AgrasNT</vt:lpstr>
      <vt:lpstr>'42'!AgrasNT</vt:lpstr>
      <vt:lpstr>'43'!AgrasNT</vt:lpstr>
      <vt:lpstr>'44'!AgrasNT</vt:lpstr>
      <vt:lpstr>'45'!AgrasNT</vt:lpstr>
      <vt:lpstr>'46'!AgrasNT</vt:lpstr>
      <vt:lpstr>'47'!AgrasNT</vt:lpstr>
      <vt:lpstr>'48'!AgrasNT</vt:lpstr>
      <vt:lpstr>'49'!AgrasNT</vt:lpstr>
      <vt:lpstr>'5'!AgrasNT</vt:lpstr>
      <vt:lpstr>'50'!AgrasNT</vt:lpstr>
      <vt:lpstr>'51'!AgrasNT</vt:lpstr>
      <vt:lpstr>'52'!AgrasNT</vt:lpstr>
      <vt:lpstr>'53'!AgrasNT</vt:lpstr>
      <vt:lpstr>'54'!AgrasNT</vt:lpstr>
      <vt:lpstr>'55'!AgrasNT</vt:lpstr>
      <vt:lpstr>'56'!AgrasNT</vt:lpstr>
      <vt:lpstr>'57'!AgrasNT</vt:lpstr>
      <vt:lpstr>'58'!AgrasNT</vt:lpstr>
      <vt:lpstr>'59'!AgrasNT</vt:lpstr>
      <vt:lpstr>'6'!AgrasNT</vt:lpstr>
      <vt:lpstr>'60'!AgrasNT</vt:lpstr>
      <vt:lpstr>'61'!AgrasNT</vt:lpstr>
      <vt:lpstr>'62'!AgrasNT</vt:lpstr>
      <vt:lpstr>'63'!AgrasNT</vt:lpstr>
      <vt:lpstr>'64'!AgrasNT</vt:lpstr>
      <vt:lpstr>'65'!AgrasNT</vt:lpstr>
      <vt:lpstr>'66'!AgrasNT</vt:lpstr>
      <vt:lpstr>'67'!AgrasNT</vt:lpstr>
      <vt:lpstr>'68'!AgrasNT</vt:lpstr>
      <vt:lpstr>'69'!AgrasNT</vt:lpstr>
      <vt:lpstr>'7'!AgrasNT</vt:lpstr>
      <vt:lpstr>'70'!AgrasNT</vt:lpstr>
      <vt:lpstr>'8'!AgrasNT</vt:lpstr>
      <vt:lpstr>'9'!AgrasNT</vt:lpstr>
      <vt:lpstr>'1'!Bbouw</vt:lpstr>
      <vt:lpstr>'10'!Bbouw</vt:lpstr>
      <vt:lpstr>'11'!Bbouw</vt:lpstr>
      <vt:lpstr>'12'!Bbouw</vt:lpstr>
      <vt:lpstr>'13'!Bbouw</vt:lpstr>
      <vt:lpstr>'14'!Bbouw</vt:lpstr>
      <vt:lpstr>'15'!Bbouw</vt:lpstr>
      <vt:lpstr>'16'!Bbouw</vt:lpstr>
      <vt:lpstr>'17'!Bbouw</vt:lpstr>
      <vt:lpstr>'18'!Bbouw</vt:lpstr>
      <vt:lpstr>'19'!Bbouw</vt:lpstr>
      <vt:lpstr>'2'!Bbouw</vt:lpstr>
      <vt:lpstr>'20'!Bbouw</vt:lpstr>
      <vt:lpstr>'21'!Bbouw</vt:lpstr>
      <vt:lpstr>'22'!Bbouw</vt:lpstr>
      <vt:lpstr>'23'!Bbouw</vt:lpstr>
      <vt:lpstr>'24'!Bbouw</vt:lpstr>
      <vt:lpstr>'25'!Bbouw</vt:lpstr>
      <vt:lpstr>'26'!Bbouw</vt:lpstr>
      <vt:lpstr>'27'!Bbouw</vt:lpstr>
      <vt:lpstr>'28'!Bbouw</vt:lpstr>
      <vt:lpstr>'29'!Bbouw</vt:lpstr>
      <vt:lpstr>'3'!Bbouw</vt:lpstr>
      <vt:lpstr>'30'!Bbouw</vt:lpstr>
      <vt:lpstr>'31'!Bbouw</vt:lpstr>
      <vt:lpstr>'32'!Bbouw</vt:lpstr>
      <vt:lpstr>'33'!Bbouw</vt:lpstr>
      <vt:lpstr>'34'!Bbouw</vt:lpstr>
      <vt:lpstr>'35'!Bbouw</vt:lpstr>
      <vt:lpstr>'36'!Bbouw</vt:lpstr>
      <vt:lpstr>'37'!Bbouw</vt:lpstr>
      <vt:lpstr>'38'!Bbouw</vt:lpstr>
      <vt:lpstr>'39'!Bbouw</vt:lpstr>
      <vt:lpstr>'4'!Bbouw</vt:lpstr>
      <vt:lpstr>'40'!Bbouw</vt:lpstr>
      <vt:lpstr>'41'!Bbouw</vt:lpstr>
      <vt:lpstr>'42'!Bbouw</vt:lpstr>
      <vt:lpstr>'43'!Bbouw</vt:lpstr>
      <vt:lpstr>'44'!Bbouw</vt:lpstr>
      <vt:lpstr>'45'!Bbouw</vt:lpstr>
      <vt:lpstr>'46'!Bbouw</vt:lpstr>
      <vt:lpstr>'47'!Bbouw</vt:lpstr>
      <vt:lpstr>'48'!Bbouw</vt:lpstr>
      <vt:lpstr>'49'!Bbouw</vt:lpstr>
      <vt:lpstr>'5'!Bbouw</vt:lpstr>
      <vt:lpstr>'50'!Bbouw</vt:lpstr>
      <vt:lpstr>'51'!Bbouw</vt:lpstr>
      <vt:lpstr>'52'!Bbouw</vt:lpstr>
      <vt:lpstr>'53'!Bbouw</vt:lpstr>
      <vt:lpstr>'54'!Bbouw</vt:lpstr>
      <vt:lpstr>'55'!Bbouw</vt:lpstr>
      <vt:lpstr>'56'!Bbouw</vt:lpstr>
      <vt:lpstr>'57'!Bbouw</vt:lpstr>
      <vt:lpstr>'58'!Bbouw</vt:lpstr>
      <vt:lpstr>'59'!Bbouw</vt:lpstr>
      <vt:lpstr>'6'!Bbouw</vt:lpstr>
      <vt:lpstr>'60'!Bbouw</vt:lpstr>
      <vt:lpstr>'61'!Bbouw</vt:lpstr>
      <vt:lpstr>'62'!Bbouw</vt:lpstr>
      <vt:lpstr>'63'!Bbouw</vt:lpstr>
      <vt:lpstr>'64'!Bbouw</vt:lpstr>
      <vt:lpstr>'65'!Bbouw</vt:lpstr>
      <vt:lpstr>'66'!Bbouw</vt:lpstr>
      <vt:lpstr>'67'!Bbouw</vt:lpstr>
      <vt:lpstr>'68'!Bbouw</vt:lpstr>
      <vt:lpstr>'69'!Bbouw</vt:lpstr>
      <vt:lpstr>'7'!Bbouw</vt:lpstr>
      <vt:lpstr>'70'!Bbouw</vt:lpstr>
      <vt:lpstr>'8'!Bbouw</vt:lpstr>
      <vt:lpstr>'9'!Bbouw</vt:lpstr>
      <vt:lpstr>'1'!BbouwNT</vt:lpstr>
      <vt:lpstr>'10'!BbouwNT</vt:lpstr>
      <vt:lpstr>'11'!BbouwNT</vt:lpstr>
      <vt:lpstr>'12'!BbouwNT</vt:lpstr>
      <vt:lpstr>'13'!BbouwNT</vt:lpstr>
      <vt:lpstr>'14'!BbouwNT</vt:lpstr>
      <vt:lpstr>'15'!BbouwNT</vt:lpstr>
      <vt:lpstr>'16'!BbouwNT</vt:lpstr>
      <vt:lpstr>'17'!BbouwNT</vt:lpstr>
      <vt:lpstr>'18'!BbouwNT</vt:lpstr>
      <vt:lpstr>'19'!BbouwNT</vt:lpstr>
      <vt:lpstr>'2'!BbouwNT</vt:lpstr>
      <vt:lpstr>'20'!BbouwNT</vt:lpstr>
      <vt:lpstr>'21'!BbouwNT</vt:lpstr>
      <vt:lpstr>'22'!BbouwNT</vt:lpstr>
      <vt:lpstr>'23'!BbouwNT</vt:lpstr>
      <vt:lpstr>'24'!BbouwNT</vt:lpstr>
      <vt:lpstr>'25'!BbouwNT</vt:lpstr>
      <vt:lpstr>'26'!BbouwNT</vt:lpstr>
      <vt:lpstr>'27'!BbouwNT</vt:lpstr>
      <vt:lpstr>'28'!BbouwNT</vt:lpstr>
      <vt:lpstr>'29'!BbouwNT</vt:lpstr>
      <vt:lpstr>'3'!BbouwNT</vt:lpstr>
      <vt:lpstr>'30'!BbouwNT</vt:lpstr>
      <vt:lpstr>'31'!BbouwNT</vt:lpstr>
      <vt:lpstr>'32'!BbouwNT</vt:lpstr>
      <vt:lpstr>'33'!BbouwNT</vt:lpstr>
      <vt:lpstr>'34'!BbouwNT</vt:lpstr>
      <vt:lpstr>'35'!BbouwNT</vt:lpstr>
      <vt:lpstr>'36'!BbouwNT</vt:lpstr>
      <vt:lpstr>'37'!BbouwNT</vt:lpstr>
      <vt:lpstr>'38'!BbouwNT</vt:lpstr>
      <vt:lpstr>'39'!BbouwNT</vt:lpstr>
      <vt:lpstr>'4'!BbouwNT</vt:lpstr>
      <vt:lpstr>'40'!BbouwNT</vt:lpstr>
      <vt:lpstr>'41'!BbouwNT</vt:lpstr>
      <vt:lpstr>'42'!BbouwNT</vt:lpstr>
      <vt:lpstr>'43'!BbouwNT</vt:lpstr>
      <vt:lpstr>'44'!BbouwNT</vt:lpstr>
      <vt:lpstr>'45'!BbouwNT</vt:lpstr>
      <vt:lpstr>'46'!BbouwNT</vt:lpstr>
      <vt:lpstr>'47'!BbouwNT</vt:lpstr>
      <vt:lpstr>'48'!BbouwNT</vt:lpstr>
      <vt:lpstr>'49'!BbouwNT</vt:lpstr>
      <vt:lpstr>'5'!BbouwNT</vt:lpstr>
      <vt:lpstr>'50'!BbouwNT</vt:lpstr>
      <vt:lpstr>'51'!BbouwNT</vt:lpstr>
      <vt:lpstr>'52'!BbouwNT</vt:lpstr>
      <vt:lpstr>'53'!BbouwNT</vt:lpstr>
      <vt:lpstr>'54'!BbouwNT</vt:lpstr>
      <vt:lpstr>'55'!BbouwNT</vt:lpstr>
      <vt:lpstr>'56'!BbouwNT</vt:lpstr>
      <vt:lpstr>'57'!BbouwNT</vt:lpstr>
      <vt:lpstr>'58'!BbouwNT</vt:lpstr>
      <vt:lpstr>'59'!BbouwNT</vt:lpstr>
      <vt:lpstr>'6'!BbouwNT</vt:lpstr>
      <vt:lpstr>'60'!BbouwNT</vt:lpstr>
      <vt:lpstr>'61'!BbouwNT</vt:lpstr>
      <vt:lpstr>'62'!BbouwNT</vt:lpstr>
      <vt:lpstr>'63'!BbouwNT</vt:lpstr>
      <vt:lpstr>'64'!BbouwNT</vt:lpstr>
      <vt:lpstr>'65'!BbouwNT</vt:lpstr>
      <vt:lpstr>'66'!BbouwNT</vt:lpstr>
      <vt:lpstr>'67'!BbouwNT</vt:lpstr>
      <vt:lpstr>'68'!BbouwNT</vt:lpstr>
      <vt:lpstr>'69'!BbouwNT</vt:lpstr>
      <vt:lpstr>'7'!BbouwNT</vt:lpstr>
      <vt:lpstr>'70'!BbouwNT</vt:lpstr>
      <vt:lpstr>'8'!BbouwNT</vt:lpstr>
      <vt:lpstr>'9'!BbouwNT</vt:lpstr>
      <vt:lpstr>'1'!Bgras</vt:lpstr>
      <vt:lpstr>'10'!Bgras</vt:lpstr>
      <vt:lpstr>'11'!Bgras</vt:lpstr>
      <vt:lpstr>'12'!Bgras</vt:lpstr>
      <vt:lpstr>'13'!Bgras</vt:lpstr>
      <vt:lpstr>'14'!Bgras</vt:lpstr>
      <vt:lpstr>'15'!Bgras</vt:lpstr>
      <vt:lpstr>'16'!Bgras</vt:lpstr>
      <vt:lpstr>'17'!Bgras</vt:lpstr>
      <vt:lpstr>'18'!Bgras</vt:lpstr>
      <vt:lpstr>'19'!Bgras</vt:lpstr>
      <vt:lpstr>'2'!Bgras</vt:lpstr>
      <vt:lpstr>'20'!Bgras</vt:lpstr>
      <vt:lpstr>'21'!Bgras</vt:lpstr>
      <vt:lpstr>'22'!Bgras</vt:lpstr>
      <vt:lpstr>'23'!Bgras</vt:lpstr>
      <vt:lpstr>'24'!Bgras</vt:lpstr>
      <vt:lpstr>'25'!Bgras</vt:lpstr>
      <vt:lpstr>'26'!Bgras</vt:lpstr>
      <vt:lpstr>'27'!Bgras</vt:lpstr>
      <vt:lpstr>'28'!Bgras</vt:lpstr>
      <vt:lpstr>'29'!Bgras</vt:lpstr>
      <vt:lpstr>'3'!Bgras</vt:lpstr>
      <vt:lpstr>'30'!Bgras</vt:lpstr>
      <vt:lpstr>'31'!Bgras</vt:lpstr>
      <vt:lpstr>'32'!Bgras</vt:lpstr>
      <vt:lpstr>'33'!Bgras</vt:lpstr>
      <vt:lpstr>'34'!Bgras</vt:lpstr>
      <vt:lpstr>'35'!Bgras</vt:lpstr>
      <vt:lpstr>'36'!Bgras</vt:lpstr>
      <vt:lpstr>'37'!Bgras</vt:lpstr>
      <vt:lpstr>'38'!Bgras</vt:lpstr>
      <vt:lpstr>'39'!Bgras</vt:lpstr>
      <vt:lpstr>'4'!Bgras</vt:lpstr>
      <vt:lpstr>'40'!Bgras</vt:lpstr>
      <vt:lpstr>'41'!Bgras</vt:lpstr>
      <vt:lpstr>'42'!Bgras</vt:lpstr>
      <vt:lpstr>'43'!Bgras</vt:lpstr>
      <vt:lpstr>'44'!Bgras</vt:lpstr>
      <vt:lpstr>'45'!Bgras</vt:lpstr>
      <vt:lpstr>'46'!Bgras</vt:lpstr>
      <vt:lpstr>'47'!Bgras</vt:lpstr>
      <vt:lpstr>'48'!Bgras</vt:lpstr>
      <vt:lpstr>'49'!Bgras</vt:lpstr>
      <vt:lpstr>'5'!Bgras</vt:lpstr>
      <vt:lpstr>'50'!Bgras</vt:lpstr>
      <vt:lpstr>'51'!Bgras</vt:lpstr>
      <vt:lpstr>'52'!Bgras</vt:lpstr>
      <vt:lpstr>'53'!Bgras</vt:lpstr>
      <vt:lpstr>'54'!Bgras</vt:lpstr>
      <vt:lpstr>'55'!Bgras</vt:lpstr>
      <vt:lpstr>'56'!Bgras</vt:lpstr>
      <vt:lpstr>'57'!Bgras</vt:lpstr>
      <vt:lpstr>'58'!Bgras</vt:lpstr>
      <vt:lpstr>'59'!Bgras</vt:lpstr>
      <vt:lpstr>'6'!Bgras</vt:lpstr>
      <vt:lpstr>'60'!Bgras</vt:lpstr>
      <vt:lpstr>'61'!Bgras</vt:lpstr>
      <vt:lpstr>'62'!Bgras</vt:lpstr>
      <vt:lpstr>'63'!Bgras</vt:lpstr>
      <vt:lpstr>'64'!Bgras</vt:lpstr>
      <vt:lpstr>'65'!Bgras</vt:lpstr>
      <vt:lpstr>'66'!Bgras</vt:lpstr>
      <vt:lpstr>'67'!Bgras</vt:lpstr>
      <vt:lpstr>'68'!Bgras</vt:lpstr>
      <vt:lpstr>'69'!Bgras</vt:lpstr>
      <vt:lpstr>'7'!Bgras</vt:lpstr>
      <vt:lpstr>'70'!Bgras</vt:lpstr>
      <vt:lpstr>'8'!Bgras</vt:lpstr>
      <vt:lpstr>'9'!Bgras</vt:lpstr>
      <vt:lpstr>'1'!BgrasNT</vt:lpstr>
      <vt:lpstr>'10'!BgrasNT</vt:lpstr>
      <vt:lpstr>'11'!BgrasNT</vt:lpstr>
      <vt:lpstr>'12'!BgrasNT</vt:lpstr>
      <vt:lpstr>'13'!BgrasNT</vt:lpstr>
      <vt:lpstr>'14'!BgrasNT</vt:lpstr>
      <vt:lpstr>'15'!BgrasNT</vt:lpstr>
      <vt:lpstr>'16'!BgrasNT</vt:lpstr>
      <vt:lpstr>'17'!BgrasNT</vt:lpstr>
      <vt:lpstr>'18'!BgrasNT</vt:lpstr>
      <vt:lpstr>'19'!BgrasNT</vt:lpstr>
      <vt:lpstr>'2'!BgrasNT</vt:lpstr>
      <vt:lpstr>'20'!BgrasNT</vt:lpstr>
      <vt:lpstr>'21'!BgrasNT</vt:lpstr>
      <vt:lpstr>'22'!BgrasNT</vt:lpstr>
      <vt:lpstr>'23'!BgrasNT</vt:lpstr>
      <vt:lpstr>'24'!BgrasNT</vt:lpstr>
      <vt:lpstr>'25'!BgrasNT</vt:lpstr>
      <vt:lpstr>'26'!BgrasNT</vt:lpstr>
      <vt:lpstr>'27'!BgrasNT</vt:lpstr>
      <vt:lpstr>'28'!BgrasNT</vt:lpstr>
      <vt:lpstr>'29'!BgrasNT</vt:lpstr>
      <vt:lpstr>'3'!BgrasNT</vt:lpstr>
      <vt:lpstr>'30'!BgrasNT</vt:lpstr>
      <vt:lpstr>'31'!BgrasNT</vt:lpstr>
      <vt:lpstr>'32'!BgrasNT</vt:lpstr>
      <vt:lpstr>'33'!BgrasNT</vt:lpstr>
      <vt:lpstr>'34'!BgrasNT</vt:lpstr>
      <vt:lpstr>'35'!BgrasNT</vt:lpstr>
      <vt:lpstr>'36'!BgrasNT</vt:lpstr>
      <vt:lpstr>'37'!BgrasNT</vt:lpstr>
      <vt:lpstr>'38'!BgrasNT</vt:lpstr>
      <vt:lpstr>'39'!BgrasNT</vt:lpstr>
      <vt:lpstr>'4'!BgrasNT</vt:lpstr>
      <vt:lpstr>'40'!BgrasNT</vt:lpstr>
      <vt:lpstr>'41'!BgrasNT</vt:lpstr>
      <vt:lpstr>'42'!BgrasNT</vt:lpstr>
      <vt:lpstr>'43'!BgrasNT</vt:lpstr>
      <vt:lpstr>'44'!BgrasNT</vt:lpstr>
      <vt:lpstr>'45'!BgrasNT</vt:lpstr>
      <vt:lpstr>'46'!BgrasNT</vt:lpstr>
      <vt:lpstr>'47'!BgrasNT</vt:lpstr>
      <vt:lpstr>'48'!BgrasNT</vt:lpstr>
      <vt:lpstr>'49'!BgrasNT</vt:lpstr>
      <vt:lpstr>'5'!BgrasNT</vt:lpstr>
      <vt:lpstr>'50'!BgrasNT</vt:lpstr>
      <vt:lpstr>'51'!BgrasNT</vt:lpstr>
      <vt:lpstr>'52'!BgrasNT</vt:lpstr>
      <vt:lpstr>'53'!BgrasNT</vt:lpstr>
      <vt:lpstr>'54'!BgrasNT</vt:lpstr>
      <vt:lpstr>'55'!BgrasNT</vt:lpstr>
      <vt:lpstr>'56'!BgrasNT</vt:lpstr>
      <vt:lpstr>'57'!BgrasNT</vt:lpstr>
      <vt:lpstr>'58'!BgrasNT</vt:lpstr>
      <vt:lpstr>'59'!BgrasNT</vt:lpstr>
      <vt:lpstr>'6'!BgrasNT</vt:lpstr>
      <vt:lpstr>'60'!BgrasNT</vt:lpstr>
      <vt:lpstr>'61'!BgrasNT</vt:lpstr>
      <vt:lpstr>'62'!BgrasNT</vt:lpstr>
      <vt:lpstr>'63'!BgrasNT</vt:lpstr>
      <vt:lpstr>'64'!BgrasNT</vt:lpstr>
      <vt:lpstr>'65'!BgrasNT</vt:lpstr>
      <vt:lpstr>'66'!BgrasNT</vt:lpstr>
      <vt:lpstr>'67'!BgrasNT</vt:lpstr>
      <vt:lpstr>'68'!BgrasNT</vt:lpstr>
      <vt:lpstr>'69'!BgrasNT</vt:lpstr>
      <vt:lpstr>'7'!BgrasNT</vt:lpstr>
      <vt:lpstr>'70'!BgrasNT</vt:lpstr>
      <vt:lpstr>'8'!BgrasNT</vt:lpstr>
      <vt:lpstr>'9'!BgrasNT</vt:lpstr>
      <vt:lpstr>'1'!Cbouw</vt:lpstr>
      <vt:lpstr>'10'!Cbouw</vt:lpstr>
      <vt:lpstr>'11'!Cbouw</vt:lpstr>
      <vt:lpstr>'12'!Cbouw</vt:lpstr>
      <vt:lpstr>'13'!Cbouw</vt:lpstr>
      <vt:lpstr>'14'!Cbouw</vt:lpstr>
      <vt:lpstr>'15'!Cbouw</vt:lpstr>
      <vt:lpstr>'16'!Cbouw</vt:lpstr>
      <vt:lpstr>'17'!Cbouw</vt:lpstr>
      <vt:lpstr>'18'!Cbouw</vt:lpstr>
      <vt:lpstr>'19'!Cbouw</vt:lpstr>
      <vt:lpstr>'2'!Cbouw</vt:lpstr>
      <vt:lpstr>'20'!Cbouw</vt:lpstr>
      <vt:lpstr>'21'!Cbouw</vt:lpstr>
      <vt:lpstr>'22'!Cbouw</vt:lpstr>
      <vt:lpstr>'23'!Cbouw</vt:lpstr>
      <vt:lpstr>'24'!Cbouw</vt:lpstr>
      <vt:lpstr>'25'!Cbouw</vt:lpstr>
      <vt:lpstr>'26'!Cbouw</vt:lpstr>
      <vt:lpstr>'27'!Cbouw</vt:lpstr>
      <vt:lpstr>'28'!Cbouw</vt:lpstr>
      <vt:lpstr>'29'!Cbouw</vt:lpstr>
      <vt:lpstr>'3'!Cbouw</vt:lpstr>
      <vt:lpstr>'30'!Cbouw</vt:lpstr>
      <vt:lpstr>'31'!Cbouw</vt:lpstr>
      <vt:lpstr>'32'!Cbouw</vt:lpstr>
      <vt:lpstr>'33'!Cbouw</vt:lpstr>
      <vt:lpstr>'34'!Cbouw</vt:lpstr>
      <vt:lpstr>'35'!Cbouw</vt:lpstr>
      <vt:lpstr>'36'!Cbouw</vt:lpstr>
      <vt:lpstr>'37'!Cbouw</vt:lpstr>
      <vt:lpstr>'38'!Cbouw</vt:lpstr>
      <vt:lpstr>'39'!Cbouw</vt:lpstr>
      <vt:lpstr>'4'!Cbouw</vt:lpstr>
      <vt:lpstr>'40'!Cbouw</vt:lpstr>
      <vt:lpstr>'41'!Cbouw</vt:lpstr>
      <vt:lpstr>'42'!Cbouw</vt:lpstr>
      <vt:lpstr>'43'!Cbouw</vt:lpstr>
      <vt:lpstr>'44'!Cbouw</vt:lpstr>
      <vt:lpstr>'45'!Cbouw</vt:lpstr>
      <vt:lpstr>'46'!Cbouw</vt:lpstr>
      <vt:lpstr>'47'!Cbouw</vt:lpstr>
      <vt:lpstr>'48'!Cbouw</vt:lpstr>
      <vt:lpstr>'49'!Cbouw</vt:lpstr>
      <vt:lpstr>'5'!Cbouw</vt:lpstr>
      <vt:lpstr>'50'!Cbouw</vt:lpstr>
      <vt:lpstr>'51'!Cbouw</vt:lpstr>
      <vt:lpstr>'52'!Cbouw</vt:lpstr>
      <vt:lpstr>'53'!Cbouw</vt:lpstr>
      <vt:lpstr>'54'!Cbouw</vt:lpstr>
      <vt:lpstr>'55'!Cbouw</vt:lpstr>
      <vt:lpstr>'56'!Cbouw</vt:lpstr>
      <vt:lpstr>'57'!Cbouw</vt:lpstr>
      <vt:lpstr>'58'!Cbouw</vt:lpstr>
      <vt:lpstr>'59'!Cbouw</vt:lpstr>
      <vt:lpstr>'6'!Cbouw</vt:lpstr>
      <vt:lpstr>'60'!Cbouw</vt:lpstr>
      <vt:lpstr>'61'!Cbouw</vt:lpstr>
      <vt:lpstr>'62'!Cbouw</vt:lpstr>
      <vt:lpstr>'63'!Cbouw</vt:lpstr>
      <vt:lpstr>'64'!Cbouw</vt:lpstr>
      <vt:lpstr>'65'!Cbouw</vt:lpstr>
      <vt:lpstr>'66'!Cbouw</vt:lpstr>
      <vt:lpstr>'67'!Cbouw</vt:lpstr>
      <vt:lpstr>'68'!Cbouw</vt:lpstr>
      <vt:lpstr>'69'!Cbouw</vt:lpstr>
      <vt:lpstr>'7'!Cbouw</vt:lpstr>
      <vt:lpstr>'70'!Cbouw</vt:lpstr>
      <vt:lpstr>'8'!Cbouw</vt:lpstr>
      <vt:lpstr>'9'!Cbouw</vt:lpstr>
      <vt:lpstr>'1'!CbouwNT</vt:lpstr>
      <vt:lpstr>'10'!CbouwNT</vt:lpstr>
      <vt:lpstr>'11'!CbouwNT</vt:lpstr>
      <vt:lpstr>'12'!CbouwNT</vt:lpstr>
      <vt:lpstr>'13'!CbouwNT</vt:lpstr>
      <vt:lpstr>'14'!CbouwNT</vt:lpstr>
      <vt:lpstr>'15'!CbouwNT</vt:lpstr>
      <vt:lpstr>'16'!CbouwNT</vt:lpstr>
      <vt:lpstr>'17'!CbouwNT</vt:lpstr>
      <vt:lpstr>'18'!CbouwNT</vt:lpstr>
      <vt:lpstr>'19'!CbouwNT</vt:lpstr>
      <vt:lpstr>'2'!CbouwNT</vt:lpstr>
      <vt:lpstr>'20'!CbouwNT</vt:lpstr>
      <vt:lpstr>'21'!CbouwNT</vt:lpstr>
      <vt:lpstr>'22'!CbouwNT</vt:lpstr>
      <vt:lpstr>'23'!CbouwNT</vt:lpstr>
      <vt:lpstr>'24'!CbouwNT</vt:lpstr>
      <vt:lpstr>'25'!CbouwNT</vt:lpstr>
      <vt:lpstr>'26'!CbouwNT</vt:lpstr>
      <vt:lpstr>'27'!CbouwNT</vt:lpstr>
      <vt:lpstr>'28'!CbouwNT</vt:lpstr>
      <vt:lpstr>'29'!CbouwNT</vt:lpstr>
      <vt:lpstr>'3'!CbouwNT</vt:lpstr>
      <vt:lpstr>'30'!CbouwNT</vt:lpstr>
      <vt:lpstr>'31'!CbouwNT</vt:lpstr>
      <vt:lpstr>'32'!CbouwNT</vt:lpstr>
      <vt:lpstr>'33'!CbouwNT</vt:lpstr>
      <vt:lpstr>'34'!CbouwNT</vt:lpstr>
      <vt:lpstr>'35'!CbouwNT</vt:lpstr>
      <vt:lpstr>'36'!CbouwNT</vt:lpstr>
      <vt:lpstr>'37'!CbouwNT</vt:lpstr>
      <vt:lpstr>'38'!CbouwNT</vt:lpstr>
      <vt:lpstr>'39'!CbouwNT</vt:lpstr>
      <vt:lpstr>'4'!CbouwNT</vt:lpstr>
      <vt:lpstr>'40'!CbouwNT</vt:lpstr>
      <vt:lpstr>'41'!CbouwNT</vt:lpstr>
      <vt:lpstr>'42'!CbouwNT</vt:lpstr>
      <vt:lpstr>'43'!CbouwNT</vt:lpstr>
      <vt:lpstr>'44'!CbouwNT</vt:lpstr>
      <vt:lpstr>'45'!CbouwNT</vt:lpstr>
      <vt:lpstr>'46'!CbouwNT</vt:lpstr>
      <vt:lpstr>'47'!CbouwNT</vt:lpstr>
      <vt:lpstr>'48'!CbouwNT</vt:lpstr>
      <vt:lpstr>'49'!CbouwNT</vt:lpstr>
      <vt:lpstr>'5'!CbouwNT</vt:lpstr>
      <vt:lpstr>'50'!CbouwNT</vt:lpstr>
      <vt:lpstr>'51'!CbouwNT</vt:lpstr>
      <vt:lpstr>'52'!CbouwNT</vt:lpstr>
      <vt:lpstr>'53'!CbouwNT</vt:lpstr>
      <vt:lpstr>'54'!CbouwNT</vt:lpstr>
      <vt:lpstr>'55'!CbouwNT</vt:lpstr>
      <vt:lpstr>'56'!CbouwNT</vt:lpstr>
      <vt:lpstr>'57'!CbouwNT</vt:lpstr>
      <vt:lpstr>'58'!CbouwNT</vt:lpstr>
      <vt:lpstr>'59'!CbouwNT</vt:lpstr>
      <vt:lpstr>'6'!CbouwNT</vt:lpstr>
      <vt:lpstr>'60'!CbouwNT</vt:lpstr>
      <vt:lpstr>'61'!CbouwNT</vt:lpstr>
      <vt:lpstr>'62'!CbouwNT</vt:lpstr>
      <vt:lpstr>'63'!CbouwNT</vt:lpstr>
      <vt:lpstr>'64'!CbouwNT</vt:lpstr>
      <vt:lpstr>'65'!CbouwNT</vt:lpstr>
      <vt:lpstr>'66'!CbouwNT</vt:lpstr>
      <vt:lpstr>'67'!CbouwNT</vt:lpstr>
      <vt:lpstr>'68'!CbouwNT</vt:lpstr>
      <vt:lpstr>'69'!CbouwNT</vt:lpstr>
      <vt:lpstr>'7'!CbouwNT</vt:lpstr>
      <vt:lpstr>'70'!CbouwNT</vt:lpstr>
      <vt:lpstr>'8'!CbouwNT</vt:lpstr>
      <vt:lpstr>'9'!CbouwNT</vt:lpstr>
      <vt:lpstr>'1'!Cgras</vt:lpstr>
      <vt:lpstr>'10'!Cgras</vt:lpstr>
      <vt:lpstr>'11'!Cgras</vt:lpstr>
      <vt:lpstr>'12'!Cgras</vt:lpstr>
      <vt:lpstr>'13'!Cgras</vt:lpstr>
      <vt:lpstr>'14'!Cgras</vt:lpstr>
      <vt:lpstr>'15'!Cgras</vt:lpstr>
      <vt:lpstr>'16'!Cgras</vt:lpstr>
      <vt:lpstr>'17'!Cgras</vt:lpstr>
      <vt:lpstr>'18'!Cgras</vt:lpstr>
      <vt:lpstr>'19'!Cgras</vt:lpstr>
      <vt:lpstr>'2'!Cgras</vt:lpstr>
      <vt:lpstr>'20'!Cgras</vt:lpstr>
      <vt:lpstr>'21'!Cgras</vt:lpstr>
      <vt:lpstr>'22'!Cgras</vt:lpstr>
      <vt:lpstr>'23'!Cgras</vt:lpstr>
      <vt:lpstr>'24'!Cgras</vt:lpstr>
      <vt:lpstr>'25'!Cgras</vt:lpstr>
      <vt:lpstr>'26'!Cgras</vt:lpstr>
      <vt:lpstr>'27'!Cgras</vt:lpstr>
      <vt:lpstr>'28'!Cgras</vt:lpstr>
      <vt:lpstr>'29'!Cgras</vt:lpstr>
      <vt:lpstr>'3'!Cgras</vt:lpstr>
      <vt:lpstr>'30'!Cgras</vt:lpstr>
      <vt:lpstr>'31'!Cgras</vt:lpstr>
      <vt:lpstr>'32'!Cgras</vt:lpstr>
      <vt:lpstr>'33'!Cgras</vt:lpstr>
      <vt:lpstr>'34'!Cgras</vt:lpstr>
      <vt:lpstr>'35'!Cgras</vt:lpstr>
      <vt:lpstr>'36'!Cgras</vt:lpstr>
      <vt:lpstr>'37'!Cgras</vt:lpstr>
      <vt:lpstr>'38'!Cgras</vt:lpstr>
      <vt:lpstr>'39'!Cgras</vt:lpstr>
      <vt:lpstr>'4'!Cgras</vt:lpstr>
      <vt:lpstr>'40'!Cgras</vt:lpstr>
      <vt:lpstr>'41'!Cgras</vt:lpstr>
      <vt:lpstr>'42'!Cgras</vt:lpstr>
      <vt:lpstr>'43'!Cgras</vt:lpstr>
      <vt:lpstr>'44'!Cgras</vt:lpstr>
      <vt:lpstr>'45'!Cgras</vt:lpstr>
      <vt:lpstr>'46'!Cgras</vt:lpstr>
      <vt:lpstr>'47'!Cgras</vt:lpstr>
      <vt:lpstr>'48'!Cgras</vt:lpstr>
      <vt:lpstr>'49'!Cgras</vt:lpstr>
      <vt:lpstr>'5'!Cgras</vt:lpstr>
      <vt:lpstr>'50'!Cgras</vt:lpstr>
      <vt:lpstr>'51'!Cgras</vt:lpstr>
      <vt:lpstr>'52'!Cgras</vt:lpstr>
      <vt:lpstr>'53'!Cgras</vt:lpstr>
      <vt:lpstr>'54'!Cgras</vt:lpstr>
      <vt:lpstr>'55'!Cgras</vt:lpstr>
      <vt:lpstr>'56'!Cgras</vt:lpstr>
      <vt:lpstr>'57'!Cgras</vt:lpstr>
      <vt:lpstr>'58'!Cgras</vt:lpstr>
      <vt:lpstr>'59'!Cgras</vt:lpstr>
      <vt:lpstr>'6'!Cgras</vt:lpstr>
      <vt:lpstr>'60'!Cgras</vt:lpstr>
      <vt:lpstr>'61'!Cgras</vt:lpstr>
      <vt:lpstr>'62'!Cgras</vt:lpstr>
      <vt:lpstr>'63'!Cgras</vt:lpstr>
      <vt:lpstr>'64'!Cgras</vt:lpstr>
      <vt:lpstr>'65'!Cgras</vt:lpstr>
      <vt:lpstr>'66'!Cgras</vt:lpstr>
      <vt:lpstr>'67'!Cgras</vt:lpstr>
      <vt:lpstr>'68'!Cgras</vt:lpstr>
      <vt:lpstr>'69'!Cgras</vt:lpstr>
      <vt:lpstr>'7'!Cgras</vt:lpstr>
      <vt:lpstr>'70'!Cgras</vt:lpstr>
      <vt:lpstr>'8'!Cgras</vt:lpstr>
      <vt:lpstr>'9'!Cgras</vt:lpstr>
      <vt:lpstr>'1'!CgrasNT</vt:lpstr>
      <vt:lpstr>'10'!CgrasNT</vt:lpstr>
      <vt:lpstr>'11'!CgrasNT</vt:lpstr>
      <vt:lpstr>'12'!CgrasNT</vt:lpstr>
      <vt:lpstr>'13'!CgrasNT</vt:lpstr>
      <vt:lpstr>'14'!CgrasNT</vt:lpstr>
      <vt:lpstr>'15'!CgrasNT</vt:lpstr>
      <vt:lpstr>'16'!CgrasNT</vt:lpstr>
      <vt:lpstr>'17'!CgrasNT</vt:lpstr>
      <vt:lpstr>'18'!CgrasNT</vt:lpstr>
      <vt:lpstr>'19'!CgrasNT</vt:lpstr>
      <vt:lpstr>'2'!CgrasNT</vt:lpstr>
      <vt:lpstr>'20'!CgrasNT</vt:lpstr>
      <vt:lpstr>'21'!CgrasNT</vt:lpstr>
      <vt:lpstr>'22'!CgrasNT</vt:lpstr>
      <vt:lpstr>'23'!CgrasNT</vt:lpstr>
      <vt:lpstr>'24'!CgrasNT</vt:lpstr>
      <vt:lpstr>'25'!CgrasNT</vt:lpstr>
      <vt:lpstr>'26'!CgrasNT</vt:lpstr>
      <vt:lpstr>'27'!CgrasNT</vt:lpstr>
      <vt:lpstr>'28'!CgrasNT</vt:lpstr>
      <vt:lpstr>'29'!CgrasNT</vt:lpstr>
      <vt:lpstr>'3'!CgrasNT</vt:lpstr>
      <vt:lpstr>'30'!CgrasNT</vt:lpstr>
      <vt:lpstr>'31'!CgrasNT</vt:lpstr>
      <vt:lpstr>'32'!CgrasNT</vt:lpstr>
      <vt:lpstr>'33'!CgrasNT</vt:lpstr>
      <vt:lpstr>'34'!CgrasNT</vt:lpstr>
      <vt:lpstr>'35'!CgrasNT</vt:lpstr>
      <vt:lpstr>'36'!CgrasNT</vt:lpstr>
      <vt:lpstr>'37'!CgrasNT</vt:lpstr>
      <vt:lpstr>'38'!CgrasNT</vt:lpstr>
      <vt:lpstr>'39'!CgrasNT</vt:lpstr>
      <vt:lpstr>'4'!CgrasNT</vt:lpstr>
      <vt:lpstr>'40'!CgrasNT</vt:lpstr>
      <vt:lpstr>'41'!CgrasNT</vt:lpstr>
      <vt:lpstr>'42'!CgrasNT</vt:lpstr>
      <vt:lpstr>'43'!CgrasNT</vt:lpstr>
      <vt:lpstr>'44'!CgrasNT</vt:lpstr>
      <vt:lpstr>'45'!CgrasNT</vt:lpstr>
      <vt:lpstr>'46'!CgrasNT</vt:lpstr>
      <vt:lpstr>'47'!CgrasNT</vt:lpstr>
      <vt:lpstr>'48'!CgrasNT</vt:lpstr>
      <vt:lpstr>'49'!CgrasNT</vt:lpstr>
      <vt:lpstr>'5'!CgrasNT</vt:lpstr>
      <vt:lpstr>'50'!CgrasNT</vt:lpstr>
      <vt:lpstr>'51'!CgrasNT</vt:lpstr>
      <vt:lpstr>'52'!CgrasNT</vt:lpstr>
      <vt:lpstr>'53'!CgrasNT</vt:lpstr>
      <vt:lpstr>'54'!CgrasNT</vt:lpstr>
      <vt:lpstr>'55'!CgrasNT</vt:lpstr>
      <vt:lpstr>'56'!CgrasNT</vt:lpstr>
      <vt:lpstr>'57'!CgrasNT</vt:lpstr>
      <vt:lpstr>'58'!CgrasNT</vt:lpstr>
      <vt:lpstr>'59'!CgrasNT</vt:lpstr>
      <vt:lpstr>'6'!CgrasNT</vt:lpstr>
      <vt:lpstr>'60'!CgrasNT</vt:lpstr>
      <vt:lpstr>'61'!CgrasNT</vt:lpstr>
      <vt:lpstr>'62'!CgrasNT</vt:lpstr>
      <vt:lpstr>'63'!CgrasNT</vt:lpstr>
      <vt:lpstr>'64'!CgrasNT</vt:lpstr>
      <vt:lpstr>'65'!CgrasNT</vt:lpstr>
      <vt:lpstr>'66'!CgrasNT</vt:lpstr>
      <vt:lpstr>'67'!CgrasNT</vt:lpstr>
      <vt:lpstr>'68'!CgrasNT</vt:lpstr>
      <vt:lpstr>'69'!CgrasNT</vt:lpstr>
      <vt:lpstr>'7'!CgrasNT</vt:lpstr>
      <vt:lpstr>'70'!CgrasNT</vt:lpstr>
      <vt:lpstr>'8'!CgrasNT</vt:lpstr>
      <vt:lpstr>'9'!CgrasNT</vt:lpstr>
      <vt:lpstr>'1'!Dbouw</vt:lpstr>
      <vt:lpstr>'10'!Dbouw</vt:lpstr>
      <vt:lpstr>'11'!Dbouw</vt:lpstr>
      <vt:lpstr>'12'!Dbouw</vt:lpstr>
      <vt:lpstr>'13'!Dbouw</vt:lpstr>
      <vt:lpstr>'14'!Dbouw</vt:lpstr>
      <vt:lpstr>'15'!Dbouw</vt:lpstr>
      <vt:lpstr>'16'!Dbouw</vt:lpstr>
      <vt:lpstr>'17'!Dbouw</vt:lpstr>
      <vt:lpstr>'18'!Dbouw</vt:lpstr>
      <vt:lpstr>'19'!Dbouw</vt:lpstr>
      <vt:lpstr>'2'!Dbouw</vt:lpstr>
      <vt:lpstr>'20'!Dbouw</vt:lpstr>
      <vt:lpstr>'21'!Dbouw</vt:lpstr>
      <vt:lpstr>'22'!Dbouw</vt:lpstr>
      <vt:lpstr>'23'!Dbouw</vt:lpstr>
      <vt:lpstr>'24'!Dbouw</vt:lpstr>
      <vt:lpstr>'25'!Dbouw</vt:lpstr>
      <vt:lpstr>'26'!Dbouw</vt:lpstr>
      <vt:lpstr>'27'!Dbouw</vt:lpstr>
      <vt:lpstr>'28'!Dbouw</vt:lpstr>
      <vt:lpstr>'29'!Dbouw</vt:lpstr>
      <vt:lpstr>'3'!Dbouw</vt:lpstr>
      <vt:lpstr>'30'!Dbouw</vt:lpstr>
      <vt:lpstr>'31'!Dbouw</vt:lpstr>
      <vt:lpstr>'32'!Dbouw</vt:lpstr>
      <vt:lpstr>'33'!Dbouw</vt:lpstr>
      <vt:lpstr>'34'!Dbouw</vt:lpstr>
      <vt:lpstr>'35'!Dbouw</vt:lpstr>
      <vt:lpstr>'36'!Dbouw</vt:lpstr>
      <vt:lpstr>'37'!Dbouw</vt:lpstr>
      <vt:lpstr>'38'!Dbouw</vt:lpstr>
      <vt:lpstr>'39'!Dbouw</vt:lpstr>
      <vt:lpstr>'4'!Dbouw</vt:lpstr>
      <vt:lpstr>'40'!Dbouw</vt:lpstr>
      <vt:lpstr>'41'!Dbouw</vt:lpstr>
      <vt:lpstr>'42'!Dbouw</vt:lpstr>
      <vt:lpstr>'43'!Dbouw</vt:lpstr>
      <vt:lpstr>'44'!Dbouw</vt:lpstr>
      <vt:lpstr>'45'!Dbouw</vt:lpstr>
      <vt:lpstr>'46'!Dbouw</vt:lpstr>
      <vt:lpstr>'47'!Dbouw</vt:lpstr>
      <vt:lpstr>'48'!Dbouw</vt:lpstr>
      <vt:lpstr>'49'!Dbouw</vt:lpstr>
      <vt:lpstr>'5'!Dbouw</vt:lpstr>
      <vt:lpstr>'50'!Dbouw</vt:lpstr>
      <vt:lpstr>'51'!Dbouw</vt:lpstr>
      <vt:lpstr>'52'!Dbouw</vt:lpstr>
      <vt:lpstr>'53'!Dbouw</vt:lpstr>
      <vt:lpstr>'54'!Dbouw</vt:lpstr>
      <vt:lpstr>'55'!Dbouw</vt:lpstr>
      <vt:lpstr>'56'!Dbouw</vt:lpstr>
      <vt:lpstr>'57'!Dbouw</vt:lpstr>
      <vt:lpstr>'58'!Dbouw</vt:lpstr>
      <vt:lpstr>'59'!Dbouw</vt:lpstr>
      <vt:lpstr>'6'!Dbouw</vt:lpstr>
      <vt:lpstr>'60'!Dbouw</vt:lpstr>
      <vt:lpstr>'61'!Dbouw</vt:lpstr>
      <vt:lpstr>'62'!Dbouw</vt:lpstr>
      <vt:lpstr>'63'!Dbouw</vt:lpstr>
      <vt:lpstr>'64'!Dbouw</vt:lpstr>
      <vt:lpstr>'65'!Dbouw</vt:lpstr>
      <vt:lpstr>'66'!Dbouw</vt:lpstr>
      <vt:lpstr>'67'!Dbouw</vt:lpstr>
      <vt:lpstr>'68'!Dbouw</vt:lpstr>
      <vt:lpstr>'69'!Dbouw</vt:lpstr>
      <vt:lpstr>'7'!Dbouw</vt:lpstr>
      <vt:lpstr>'70'!Dbouw</vt:lpstr>
      <vt:lpstr>'8'!Dbouw</vt:lpstr>
      <vt:lpstr>'9'!Dbouw</vt:lpstr>
      <vt:lpstr>'10'!DbouwNT</vt:lpstr>
      <vt:lpstr>'11'!DbouwNT</vt:lpstr>
      <vt:lpstr>'12'!DbouwNT</vt:lpstr>
      <vt:lpstr>'13'!DbouwNT</vt:lpstr>
      <vt:lpstr>'14'!DbouwNT</vt:lpstr>
      <vt:lpstr>'15'!DbouwNT</vt:lpstr>
      <vt:lpstr>'16'!DbouwNT</vt:lpstr>
      <vt:lpstr>'17'!DbouwNT</vt:lpstr>
      <vt:lpstr>'18'!DbouwNT</vt:lpstr>
      <vt:lpstr>'19'!DbouwNT</vt:lpstr>
      <vt:lpstr>'2'!DbouwNT</vt:lpstr>
      <vt:lpstr>'20'!DbouwNT</vt:lpstr>
      <vt:lpstr>'21'!DbouwNT</vt:lpstr>
      <vt:lpstr>'22'!DbouwNT</vt:lpstr>
      <vt:lpstr>'23'!DbouwNT</vt:lpstr>
      <vt:lpstr>'24'!DbouwNT</vt:lpstr>
      <vt:lpstr>'25'!DbouwNT</vt:lpstr>
      <vt:lpstr>'26'!DbouwNT</vt:lpstr>
      <vt:lpstr>'27'!DbouwNT</vt:lpstr>
      <vt:lpstr>'28'!DbouwNT</vt:lpstr>
      <vt:lpstr>'29'!DbouwNT</vt:lpstr>
      <vt:lpstr>'3'!DbouwNT</vt:lpstr>
      <vt:lpstr>'30'!DbouwNT</vt:lpstr>
      <vt:lpstr>'31'!DbouwNT</vt:lpstr>
      <vt:lpstr>'32'!DbouwNT</vt:lpstr>
      <vt:lpstr>'33'!DbouwNT</vt:lpstr>
      <vt:lpstr>'34'!DbouwNT</vt:lpstr>
      <vt:lpstr>'35'!DbouwNT</vt:lpstr>
      <vt:lpstr>'36'!DbouwNT</vt:lpstr>
      <vt:lpstr>'37'!DbouwNT</vt:lpstr>
      <vt:lpstr>'38'!DbouwNT</vt:lpstr>
      <vt:lpstr>'39'!DbouwNT</vt:lpstr>
      <vt:lpstr>'4'!DbouwNT</vt:lpstr>
      <vt:lpstr>'40'!DbouwNT</vt:lpstr>
      <vt:lpstr>'41'!DbouwNT</vt:lpstr>
      <vt:lpstr>'42'!DbouwNT</vt:lpstr>
      <vt:lpstr>'43'!DbouwNT</vt:lpstr>
      <vt:lpstr>'44'!DbouwNT</vt:lpstr>
      <vt:lpstr>'45'!DbouwNT</vt:lpstr>
      <vt:lpstr>'46'!DbouwNT</vt:lpstr>
      <vt:lpstr>'47'!DbouwNT</vt:lpstr>
      <vt:lpstr>'48'!DbouwNT</vt:lpstr>
      <vt:lpstr>'49'!DbouwNT</vt:lpstr>
      <vt:lpstr>'5'!DbouwNT</vt:lpstr>
      <vt:lpstr>'50'!DbouwNT</vt:lpstr>
      <vt:lpstr>'51'!DbouwNT</vt:lpstr>
      <vt:lpstr>'52'!DbouwNT</vt:lpstr>
      <vt:lpstr>'53'!DbouwNT</vt:lpstr>
      <vt:lpstr>'54'!DbouwNT</vt:lpstr>
      <vt:lpstr>'55'!DbouwNT</vt:lpstr>
      <vt:lpstr>'56'!DbouwNT</vt:lpstr>
      <vt:lpstr>'57'!DbouwNT</vt:lpstr>
      <vt:lpstr>'58'!DbouwNT</vt:lpstr>
      <vt:lpstr>'59'!DbouwNT</vt:lpstr>
      <vt:lpstr>'6'!DbouwNT</vt:lpstr>
      <vt:lpstr>'60'!DbouwNT</vt:lpstr>
      <vt:lpstr>'61'!DbouwNT</vt:lpstr>
      <vt:lpstr>'62'!DbouwNT</vt:lpstr>
      <vt:lpstr>'63'!DbouwNT</vt:lpstr>
      <vt:lpstr>'64'!DbouwNT</vt:lpstr>
      <vt:lpstr>'65'!DbouwNT</vt:lpstr>
      <vt:lpstr>'66'!DbouwNT</vt:lpstr>
      <vt:lpstr>'67'!DbouwNT</vt:lpstr>
      <vt:lpstr>'68'!DbouwNT</vt:lpstr>
      <vt:lpstr>'69'!DbouwNT</vt:lpstr>
      <vt:lpstr>'7'!DbouwNT</vt:lpstr>
      <vt:lpstr>'70'!DbouwNT</vt:lpstr>
      <vt:lpstr>'8'!DbouwNT</vt:lpstr>
      <vt:lpstr>'9'!DbouwNT</vt:lpstr>
      <vt:lpstr>DbouwNT</vt:lpstr>
      <vt:lpstr>'1'!Dgras</vt:lpstr>
      <vt:lpstr>'10'!Dgras</vt:lpstr>
      <vt:lpstr>'11'!Dgras</vt:lpstr>
      <vt:lpstr>'12'!Dgras</vt:lpstr>
      <vt:lpstr>'13'!Dgras</vt:lpstr>
      <vt:lpstr>'14'!Dgras</vt:lpstr>
      <vt:lpstr>'15'!Dgras</vt:lpstr>
      <vt:lpstr>'16'!Dgras</vt:lpstr>
      <vt:lpstr>'17'!Dgras</vt:lpstr>
      <vt:lpstr>'18'!Dgras</vt:lpstr>
      <vt:lpstr>'19'!Dgras</vt:lpstr>
      <vt:lpstr>'2'!Dgras</vt:lpstr>
      <vt:lpstr>'20'!Dgras</vt:lpstr>
      <vt:lpstr>'21'!Dgras</vt:lpstr>
      <vt:lpstr>'22'!Dgras</vt:lpstr>
      <vt:lpstr>'23'!Dgras</vt:lpstr>
      <vt:lpstr>'24'!Dgras</vt:lpstr>
      <vt:lpstr>'25'!Dgras</vt:lpstr>
      <vt:lpstr>'26'!Dgras</vt:lpstr>
      <vt:lpstr>'27'!Dgras</vt:lpstr>
      <vt:lpstr>'28'!Dgras</vt:lpstr>
      <vt:lpstr>'29'!Dgras</vt:lpstr>
      <vt:lpstr>'3'!Dgras</vt:lpstr>
      <vt:lpstr>'30'!Dgras</vt:lpstr>
      <vt:lpstr>'31'!Dgras</vt:lpstr>
      <vt:lpstr>'32'!Dgras</vt:lpstr>
      <vt:lpstr>'33'!Dgras</vt:lpstr>
      <vt:lpstr>'34'!Dgras</vt:lpstr>
      <vt:lpstr>'35'!Dgras</vt:lpstr>
      <vt:lpstr>'36'!Dgras</vt:lpstr>
      <vt:lpstr>'37'!Dgras</vt:lpstr>
      <vt:lpstr>'38'!Dgras</vt:lpstr>
      <vt:lpstr>'39'!Dgras</vt:lpstr>
      <vt:lpstr>'4'!Dgras</vt:lpstr>
      <vt:lpstr>'40'!Dgras</vt:lpstr>
      <vt:lpstr>'41'!Dgras</vt:lpstr>
      <vt:lpstr>'42'!Dgras</vt:lpstr>
      <vt:lpstr>'43'!Dgras</vt:lpstr>
      <vt:lpstr>'44'!Dgras</vt:lpstr>
      <vt:lpstr>'45'!Dgras</vt:lpstr>
      <vt:lpstr>'46'!Dgras</vt:lpstr>
      <vt:lpstr>'47'!Dgras</vt:lpstr>
      <vt:lpstr>'48'!Dgras</vt:lpstr>
      <vt:lpstr>'49'!Dgras</vt:lpstr>
      <vt:lpstr>'5'!Dgras</vt:lpstr>
      <vt:lpstr>'50'!Dgras</vt:lpstr>
      <vt:lpstr>'51'!Dgras</vt:lpstr>
      <vt:lpstr>'52'!Dgras</vt:lpstr>
      <vt:lpstr>'53'!Dgras</vt:lpstr>
      <vt:lpstr>'54'!Dgras</vt:lpstr>
      <vt:lpstr>'55'!Dgras</vt:lpstr>
      <vt:lpstr>'56'!Dgras</vt:lpstr>
      <vt:lpstr>'57'!Dgras</vt:lpstr>
      <vt:lpstr>'58'!Dgras</vt:lpstr>
      <vt:lpstr>'59'!Dgras</vt:lpstr>
      <vt:lpstr>'6'!Dgras</vt:lpstr>
      <vt:lpstr>'60'!Dgras</vt:lpstr>
      <vt:lpstr>'61'!Dgras</vt:lpstr>
      <vt:lpstr>'62'!Dgras</vt:lpstr>
      <vt:lpstr>'63'!Dgras</vt:lpstr>
      <vt:lpstr>'64'!Dgras</vt:lpstr>
      <vt:lpstr>'65'!Dgras</vt:lpstr>
      <vt:lpstr>'66'!Dgras</vt:lpstr>
      <vt:lpstr>'67'!Dgras</vt:lpstr>
      <vt:lpstr>'68'!Dgras</vt:lpstr>
      <vt:lpstr>'69'!Dgras</vt:lpstr>
      <vt:lpstr>'7'!Dgras</vt:lpstr>
      <vt:lpstr>'70'!Dgras</vt:lpstr>
      <vt:lpstr>'8'!Dgras</vt:lpstr>
      <vt:lpstr>'9'!Dgras</vt:lpstr>
      <vt:lpstr>'1'!DgrasNT</vt:lpstr>
      <vt:lpstr>'10'!DgrasNT</vt:lpstr>
      <vt:lpstr>'11'!DgrasNT</vt:lpstr>
      <vt:lpstr>'12'!DgrasNT</vt:lpstr>
      <vt:lpstr>'13'!DgrasNT</vt:lpstr>
      <vt:lpstr>'14'!DgrasNT</vt:lpstr>
      <vt:lpstr>'15'!DgrasNT</vt:lpstr>
      <vt:lpstr>'16'!DgrasNT</vt:lpstr>
      <vt:lpstr>'17'!DgrasNT</vt:lpstr>
      <vt:lpstr>'18'!DgrasNT</vt:lpstr>
      <vt:lpstr>'19'!DgrasNT</vt:lpstr>
      <vt:lpstr>'2'!DgrasNT</vt:lpstr>
      <vt:lpstr>'20'!DgrasNT</vt:lpstr>
      <vt:lpstr>'21'!DgrasNT</vt:lpstr>
      <vt:lpstr>'22'!DgrasNT</vt:lpstr>
      <vt:lpstr>'23'!DgrasNT</vt:lpstr>
      <vt:lpstr>'24'!DgrasNT</vt:lpstr>
      <vt:lpstr>'25'!DgrasNT</vt:lpstr>
      <vt:lpstr>'26'!DgrasNT</vt:lpstr>
      <vt:lpstr>'27'!DgrasNT</vt:lpstr>
      <vt:lpstr>'28'!DgrasNT</vt:lpstr>
      <vt:lpstr>'29'!DgrasNT</vt:lpstr>
      <vt:lpstr>'3'!DgrasNT</vt:lpstr>
      <vt:lpstr>'30'!DgrasNT</vt:lpstr>
      <vt:lpstr>'31'!DgrasNT</vt:lpstr>
      <vt:lpstr>'32'!DgrasNT</vt:lpstr>
      <vt:lpstr>'33'!DgrasNT</vt:lpstr>
      <vt:lpstr>'34'!DgrasNT</vt:lpstr>
      <vt:lpstr>'35'!DgrasNT</vt:lpstr>
      <vt:lpstr>'36'!DgrasNT</vt:lpstr>
      <vt:lpstr>'37'!DgrasNT</vt:lpstr>
      <vt:lpstr>'38'!DgrasNT</vt:lpstr>
      <vt:lpstr>'39'!DgrasNT</vt:lpstr>
      <vt:lpstr>'4'!DgrasNT</vt:lpstr>
      <vt:lpstr>'40'!DgrasNT</vt:lpstr>
      <vt:lpstr>'41'!DgrasNT</vt:lpstr>
      <vt:lpstr>'42'!DgrasNT</vt:lpstr>
      <vt:lpstr>'43'!DgrasNT</vt:lpstr>
      <vt:lpstr>'44'!DgrasNT</vt:lpstr>
      <vt:lpstr>'45'!DgrasNT</vt:lpstr>
      <vt:lpstr>'46'!DgrasNT</vt:lpstr>
      <vt:lpstr>'47'!DgrasNT</vt:lpstr>
      <vt:lpstr>'48'!DgrasNT</vt:lpstr>
      <vt:lpstr>'49'!DgrasNT</vt:lpstr>
      <vt:lpstr>'5'!DgrasNT</vt:lpstr>
      <vt:lpstr>'50'!DgrasNT</vt:lpstr>
      <vt:lpstr>'51'!DgrasNT</vt:lpstr>
      <vt:lpstr>'52'!DgrasNT</vt:lpstr>
      <vt:lpstr>'53'!DgrasNT</vt:lpstr>
      <vt:lpstr>'54'!DgrasNT</vt:lpstr>
      <vt:lpstr>'55'!DgrasNT</vt:lpstr>
      <vt:lpstr>'56'!DgrasNT</vt:lpstr>
      <vt:lpstr>'58'!DgrasNT</vt:lpstr>
      <vt:lpstr>'59'!DgrasNT</vt:lpstr>
      <vt:lpstr>'6'!DgrasNT</vt:lpstr>
      <vt:lpstr>'60'!DgrasNT</vt:lpstr>
      <vt:lpstr>'61'!DgrasNT</vt:lpstr>
      <vt:lpstr>'62'!DgrasNT</vt:lpstr>
      <vt:lpstr>'63'!DgrasNT</vt:lpstr>
      <vt:lpstr>'64'!DgrasNT</vt:lpstr>
      <vt:lpstr>'65'!DgrasNT</vt:lpstr>
      <vt:lpstr>'66'!DgrasNT</vt:lpstr>
      <vt:lpstr>'67'!DgrasNT</vt:lpstr>
      <vt:lpstr>'68'!DgrasNT</vt:lpstr>
      <vt:lpstr>'69'!DgrasNT</vt:lpstr>
      <vt:lpstr>'7'!DgrasNT</vt:lpstr>
      <vt:lpstr>'70'!DgrasNT</vt:lpstr>
      <vt:lpstr>'8'!DgrasNT</vt:lpstr>
      <vt:lpstr>'9'!DgrasNT</vt:lpstr>
      <vt:lpstr>DgrasNT</vt:lpstr>
      <vt:lpstr>'1'!EstBouwDroog</vt:lpstr>
      <vt:lpstr>'10'!EstBouwDroog</vt:lpstr>
      <vt:lpstr>'11'!EstBouwDroog</vt:lpstr>
      <vt:lpstr>'12'!EstBouwDroog</vt:lpstr>
      <vt:lpstr>'13'!EstBouwDroog</vt:lpstr>
      <vt:lpstr>'14'!EstBouwDroog</vt:lpstr>
      <vt:lpstr>'15'!EstBouwDroog</vt:lpstr>
      <vt:lpstr>'16'!EstBouwDroog</vt:lpstr>
      <vt:lpstr>'17'!EstBouwDroog</vt:lpstr>
      <vt:lpstr>'18'!EstBouwDroog</vt:lpstr>
      <vt:lpstr>'19'!EstBouwDroog</vt:lpstr>
      <vt:lpstr>'2'!EstBouwDroog</vt:lpstr>
      <vt:lpstr>'20'!EstBouwDroog</vt:lpstr>
      <vt:lpstr>'21'!EstBouwDroog</vt:lpstr>
      <vt:lpstr>'22'!EstBouwDroog</vt:lpstr>
      <vt:lpstr>'23'!EstBouwDroog</vt:lpstr>
      <vt:lpstr>'24'!EstBouwDroog</vt:lpstr>
      <vt:lpstr>'25'!EstBouwDroog</vt:lpstr>
      <vt:lpstr>'26'!EstBouwDroog</vt:lpstr>
      <vt:lpstr>'27'!EstBouwDroog</vt:lpstr>
      <vt:lpstr>'28'!EstBouwDroog</vt:lpstr>
      <vt:lpstr>'29'!EstBouwDroog</vt:lpstr>
      <vt:lpstr>'3'!EstBouwDroog</vt:lpstr>
      <vt:lpstr>'30'!EstBouwDroog</vt:lpstr>
      <vt:lpstr>'31'!EstBouwDroog</vt:lpstr>
      <vt:lpstr>'32'!EstBouwDroog</vt:lpstr>
      <vt:lpstr>'33'!EstBouwDroog</vt:lpstr>
      <vt:lpstr>'34'!EstBouwDroog</vt:lpstr>
      <vt:lpstr>'35'!EstBouwDroog</vt:lpstr>
      <vt:lpstr>'36'!EstBouwDroog</vt:lpstr>
      <vt:lpstr>'37'!EstBouwDroog</vt:lpstr>
      <vt:lpstr>'38'!EstBouwDroog</vt:lpstr>
      <vt:lpstr>'39'!EstBouwDroog</vt:lpstr>
      <vt:lpstr>'4'!EstBouwDroog</vt:lpstr>
      <vt:lpstr>'40'!EstBouwDroog</vt:lpstr>
      <vt:lpstr>'41'!EstBouwDroog</vt:lpstr>
      <vt:lpstr>'42'!EstBouwDroog</vt:lpstr>
      <vt:lpstr>'43'!EstBouwDroog</vt:lpstr>
      <vt:lpstr>'44'!EstBouwDroog</vt:lpstr>
      <vt:lpstr>'45'!EstBouwDroog</vt:lpstr>
      <vt:lpstr>'46'!EstBouwDroog</vt:lpstr>
      <vt:lpstr>'47'!EstBouwDroog</vt:lpstr>
      <vt:lpstr>'48'!EstBouwDroog</vt:lpstr>
      <vt:lpstr>'49'!EstBouwDroog</vt:lpstr>
      <vt:lpstr>'5'!EstBouwDroog</vt:lpstr>
      <vt:lpstr>'50'!EstBouwDroog</vt:lpstr>
      <vt:lpstr>'51'!EstBouwDroog</vt:lpstr>
      <vt:lpstr>'52'!EstBouwDroog</vt:lpstr>
      <vt:lpstr>'53'!EstBouwDroog</vt:lpstr>
      <vt:lpstr>'54'!EstBouwDroog</vt:lpstr>
      <vt:lpstr>'55'!EstBouwDroog</vt:lpstr>
      <vt:lpstr>'56'!EstBouwDroog</vt:lpstr>
      <vt:lpstr>'57'!EstBouwDroog</vt:lpstr>
      <vt:lpstr>'58'!EstBouwDroog</vt:lpstr>
      <vt:lpstr>'59'!EstBouwDroog</vt:lpstr>
      <vt:lpstr>'6'!EstBouwDroog</vt:lpstr>
      <vt:lpstr>'60'!EstBouwDroog</vt:lpstr>
      <vt:lpstr>'61'!EstBouwDroog</vt:lpstr>
      <vt:lpstr>'62'!EstBouwDroog</vt:lpstr>
      <vt:lpstr>'63'!EstBouwDroog</vt:lpstr>
      <vt:lpstr>'64'!EstBouwDroog</vt:lpstr>
      <vt:lpstr>'65'!EstBouwDroog</vt:lpstr>
      <vt:lpstr>'66'!EstBouwDroog</vt:lpstr>
      <vt:lpstr>'67'!EstBouwDroog</vt:lpstr>
      <vt:lpstr>'68'!EstBouwDroog</vt:lpstr>
      <vt:lpstr>'69'!EstBouwDroog</vt:lpstr>
      <vt:lpstr>'7'!EstBouwDroog</vt:lpstr>
      <vt:lpstr>'70'!EstBouwDroog</vt:lpstr>
      <vt:lpstr>'8'!EstBouwDroog</vt:lpstr>
      <vt:lpstr>'9'!EstBouwDroog</vt:lpstr>
      <vt:lpstr>'1'!estBouwNat</vt:lpstr>
      <vt:lpstr>'10'!estBouwNat</vt:lpstr>
      <vt:lpstr>'11'!estBouwNat</vt:lpstr>
      <vt:lpstr>'12'!estBouwNat</vt:lpstr>
      <vt:lpstr>'13'!estBouwNat</vt:lpstr>
      <vt:lpstr>'14'!estBouwNat</vt:lpstr>
      <vt:lpstr>'15'!estBouwNat</vt:lpstr>
      <vt:lpstr>'16'!estBouwNat</vt:lpstr>
      <vt:lpstr>'17'!estBouwNat</vt:lpstr>
      <vt:lpstr>'18'!estBouwNat</vt:lpstr>
      <vt:lpstr>'19'!estBouwNat</vt:lpstr>
      <vt:lpstr>'2'!estBouwNat</vt:lpstr>
      <vt:lpstr>'20'!estBouwNat</vt:lpstr>
      <vt:lpstr>'21'!estBouwNat</vt:lpstr>
      <vt:lpstr>'22'!estBouwNat</vt:lpstr>
      <vt:lpstr>'23'!estBouwNat</vt:lpstr>
      <vt:lpstr>'24'!estBouwNat</vt:lpstr>
      <vt:lpstr>'25'!estBouwNat</vt:lpstr>
      <vt:lpstr>'26'!estBouwNat</vt:lpstr>
      <vt:lpstr>'27'!estBouwNat</vt:lpstr>
      <vt:lpstr>'28'!estBouwNat</vt:lpstr>
      <vt:lpstr>'29'!estBouwNat</vt:lpstr>
      <vt:lpstr>'3'!estBouwNat</vt:lpstr>
      <vt:lpstr>'30'!estBouwNat</vt:lpstr>
      <vt:lpstr>'31'!estBouwNat</vt:lpstr>
      <vt:lpstr>'32'!estBouwNat</vt:lpstr>
      <vt:lpstr>'33'!estBouwNat</vt:lpstr>
      <vt:lpstr>'34'!estBouwNat</vt:lpstr>
      <vt:lpstr>'35'!estBouwNat</vt:lpstr>
      <vt:lpstr>'36'!estBouwNat</vt:lpstr>
      <vt:lpstr>'37'!estBouwNat</vt:lpstr>
      <vt:lpstr>'38'!estBouwNat</vt:lpstr>
      <vt:lpstr>'39'!estBouwNat</vt:lpstr>
      <vt:lpstr>'4'!estBouwNat</vt:lpstr>
      <vt:lpstr>'40'!estBouwNat</vt:lpstr>
      <vt:lpstr>'41'!estBouwNat</vt:lpstr>
      <vt:lpstr>'42'!estBouwNat</vt:lpstr>
      <vt:lpstr>'43'!estBouwNat</vt:lpstr>
      <vt:lpstr>'44'!estBouwNat</vt:lpstr>
      <vt:lpstr>'45'!estBouwNat</vt:lpstr>
      <vt:lpstr>'46'!estBouwNat</vt:lpstr>
      <vt:lpstr>'47'!estBouwNat</vt:lpstr>
      <vt:lpstr>'48'!estBouwNat</vt:lpstr>
      <vt:lpstr>'49'!estBouwNat</vt:lpstr>
      <vt:lpstr>'5'!estBouwNat</vt:lpstr>
      <vt:lpstr>'50'!estBouwNat</vt:lpstr>
      <vt:lpstr>'51'!estBouwNat</vt:lpstr>
      <vt:lpstr>'52'!estBouwNat</vt:lpstr>
      <vt:lpstr>'53'!estBouwNat</vt:lpstr>
      <vt:lpstr>'54'!estBouwNat</vt:lpstr>
      <vt:lpstr>'55'!estBouwNat</vt:lpstr>
      <vt:lpstr>'56'!estBouwNat</vt:lpstr>
      <vt:lpstr>'57'!estBouwNat</vt:lpstr>
      <vt:lpstr>'58'!estBouwNat</vt:lpstr>
      <vt:lpstr>'59'!estBouwNat</vt:lpstr>
      <vt:lpstr>'6'!estBouwNat</vt:lpstr>
      <vt:lpstr>'60'!estBouwNat</vt:lpstr>
      <vt:lpstr>'61'!estBouwNat</vt:lpstr>
      <vt:lpstr>'62'!estBouwNat</vt:lpstr>
      <vt:lpstr>'63'!estBouwNat</vt:lpstr>
      <vt:lpstr>'64'!estBouwNat</vt:lpstr>
      <vt:lpstr>'65'!estBouwNat</vt:lpstr>
      <vt:lpstr>'66'!estBouwNat</vt:lpstr>
      <vt:lpstr>'67'!estBouwNat</vt:lpstr>
      <vt:lpstr>'68'!estBouwNat</vt:lpstr>
      <vt:lpstr>'69'!estBouwNat</vt:lpstr>
      <vt:lpstr>'7'!estBouwNat</vt:lpstr>
      <vt:lpstr>'70'!estBouwNat</vt:lpstr>
      <vt:lpstr>'8'!estBouwNat</vt:lpstr>
      <vt:lpstr>'9'!estBouwNat</vt:lpstr>
      <vt:lpstr>'1'!estGrasDroog</vt:lpstr>
      <vt:lpstr>'10'!estGrasDroog</vt:lpstr>
      <vt:lpstr>'11'!estGrasDroog</vt:lpstr>
      <vt:lpstr>'12'!estGrasDroog</vt:lpstr>
      <vt:lpstr>'13'!estGrasDroog</vt:lpstr>
      <vt:lpstr>'14'!estGrasDroog</vt:lpstr>
      <vt:lpstr>'15'!estGrasDroog</vt:lpstr>
      <vt:lpstr>'16'!estGrasDroog</vt:lpstr>
      <vt:lpstr>'17'!estGrasDroog</vt:lpstr>
      <vt:lpstr>'18'!estGrasDroog</vt:lpstr>
      <vt:lpstr>'19'!estGrasDroog</vt:lpstr>
      <vt:lpstr>'2'!estGrasDroog</vt:lpstr>
      <vt:lpstr>'20'!estGrasDroog</vt:lpstr>
      <vt:lpstr>'21'!estGrasDroog</vt:lpstr>
      <vt:lpstr>'22'!estGrasDroog</vt:lpstr>
      <vt:lpstr>'23'!estGrasDroog</vt:lpstr>
      <vt:lpstr>'24'!estGrasDroog</vt:lpstr>
      <vt:lpstr>'25'!estGrasDroog</vt:lpstr>
      <vt:lpstr>'26'!estGrasDroog</vt:lpstr>
      <vt:lpstr>'27'!estGrasDroog</vt:lpstr>
      <vt:lpstr>'28'!estGrasDroog</vt:lpstr>
      <vt:lpstr>'29'!estGrasDroog</vt:lpstr>
      <vt:lpstr>'3'!estGrasDroog</vt:lpstr>
      <vt:lpstr>'30'!estGrasDroog</vt:lpstr>
      <vt:lpstr>'31'!estGrasDroog</vt:lpstr>
      <vt:lpstr>'32'!estGrasDroog</vt:lpstr>
      <vt:lpstr>'33'!estGrasDroog</vt:lpstr>
      <vt:lpstr>'34'!estGrasDroog</vt:lpstr>
      <vt:lpstr>'35'!estGrasDroog</vt:lpstr>
      <vt:lpstr>'36'!estGrasDroog</vt:lpstr>
      <vt:lpstr>'37'!estGrasDroog</vt:lpstr>
      <vt:lpstr>'38'!estGrasDroog</vt:lpstr>
      <vt:lpstr>'39'!estGrasDroog</vt:lpstr>
      <vt:lpstr>'4'!estGrasDroog</vt:lpstr>
      <vt:lpstr>'40'!estGrasDroog</vt:lpstr>
      <vt:lpstr>'41'!estGrasDroog</vt:lpstr>
      <vt:lpstr>'42'!estGrasDroog</vt:lpstr>
      <vt:lpstr>'43'!estGrasDroog</vt:lpstr>
      <vt:lpstr>'44'!estGrasDroog</vt:lpstr>
      <vt:lpstr>'45'!estGrasDroog</vt:lpstr>
      <vt:lpstr>'46'!estGrasDroog</vt:lpstr>
      <vt:lpstr>'47'!estGrasDroog</vt:lpstr>
      <vt:lpstr>'48'!estGrasDroog</vt:lpstr>
      <vt:lpstr>'49'!estGrasDroog</vt:lpstr>
      <vt:lpstr>'5'!estGrasDroog</vt:lpstr>
      <vt:lpstr>'50'!estGrasDroog</vt:lpstr>
      <vt:lpstr>'51'!estGrasDroog</vt:lpstr>
      <vt:lpstr>'52'!estGrasDroog</vt:lpstr>
      <vt:lpstr>'53'!estGrasDroog</vt:lpstr>
      <vt:lpstr>'54'!estGrasDroog</vt:lpstr>
      <vt:lpstr>'55'!estGrasDroog</vt:lpstr>
      <vt:lpstr>'56'!estGrasDroog</vt:lpstr>
      <vt:lpstr>'57'!estGrasDroog</vt:lpstr>
      <vt:lpstr>'58'!estGrasDroog</vt:lpstr>
      <vt:lpstr>'59'!estGrasDroog</vt:lpstr>
      <vt:lpstr>'6'!estGrasDroog</vt:lpstr>
      <vt:lpstr>'60'!estGrasDroog</vt:lpstr>
      <vt:lpstr>'61'!estGrasDroog</vt:lpstr>
      <vt:lpstr>'62'!estGrasDroog</vt:lpstr>
      <vt:lpstr>'63'!estGrasDroog</vt:lpstr>
      <vt:lpstr>'64'!estGrasDroog</vt:lpstr>
      <vt:lpstr>'65'!estGrasDroog</vt:lpstr>
      <vt:lpstr>'66'!estGrasDroog</vt:lpstr>
      <vt:lpstr>'67'!estGrasDroog</vt:lpstr>
      <vt:lpstr>'68'!estGrasDroog</vt:lpstr>
      <vt:lpstr>'69'!estGrasDroog</vt:lpstr>
      <vt:lpstr>'7'!estGrasDroog</vt:lpstr>
      <vt:lpstr>'70'!estGrasDroog</vt:lpstr>
      <vt:lpstr>'8'!estGrasDroog</vt:lpstr>
      <vt:lpstr>'9'!estGrasDroog</vt:lpstr>
      <vt:lpstr>'1'!estGrasNat</vt:lpstr>
      <vt:lpstr>'10'!estGrasNat</vt:lpstr>
      <vt:lpstr>'11'!estGrasNat</vt:lpstr>
      <vt:lpstr>'12'!estGrasNat</vt:lpstr>
      <vt:lpstr>'13'!estGrasNat</vt:lpstr>
      <vt:lpstr>'14'!estGrasNat</vt:lpstr>
      <vt:lpstr>'15'!estGrasNat</vt:lpstr>
      <vt:lpstr>'16'!estGrasNat</vt:lpstr>
      <vt:lpstr>'17'!estGrasNat</vt:lpstr>
      <vt:lpstr>'18'!estGrasNat</vt:lpstr>
      <vt:lpstr>'19'!estGrasNat</vt:lpstr>
      <vt:lpstr>'2'!estGrasNat</vt:lpstr>
      <vt:lpstr>'20'!estGrasNat</vt:lpstr>
      <vt:lpstr>'21'!estGrasNat</vt:lpstr>
      <vt:lpstr>'22'!estGrasNat</vt:lpstr>
      <vt:lpstr>'23'!estGrasNat</vt:lpstr>
      <vt:lpstr>'24'!estGrasNat</vt:lpstr>
      <vt:lpstr>'25'!estGrasNat</vt:lpstr>
      <vt:lpstr>'26'!estGrasNat</vt:lpstr>
      <vt:lpstr>'27'!estGrasNat</vt:lpstr>
      <vt:lpstr>'28'!estGrasNat</vt:lpstr>
      <vt:lpstr>'29'!estGrasNat</vt:lpstr>
      <vt:lpstr>'3'!estGrasNat</vt:lpstr>
      <vt:lpstr>'30'!estGrasNat</vt:lpstr>
      <vt:lpstr>'31'!estGrasNat</vt:lpstr>
      <vt:lpstr>'32'!estGrasNat</vt:lpstr>
      <vt:lpstr>'33'!estGrasNat</vt:lpstr>
      <vt:lpstr>'34'!estGrasNat</vt:lpstr>
      <vt:lpstr>'35'!estGrasNat</vt:lpstr>
      <vt:lpstr>'36'!estGrasNat</vt:lpstr>
      <vt:lpstr>'37'!estGrasNat</vt:lpstr>
      <vt:lpstr>'38'!estGrasNat</vt:lpstr>
      <vt:lpstr>'39'!estGrasNat</vt:lpstr>
      <vt:lpstr>'4'!estGrasNat</vt:lpstr>
      <vt:lpstr>'40'!estGrasNat</vt:lpstr>
      <vt:lpstr>'41'!estGrasNat</vt:lpstr>
      <vt:lpstr>'42'!estGrasNat</vt:lpstr>
      <vt:lpstr>'43'!estGrasNat</vt:lpstr>
      <vt:lpstr>'44'!estGrasNat</vt:lpstr>
      <vt:lpstr>'45'!estGrasNat</vt:lpstr>
      <vt:lpstr>'46'!estGrasNat</vt:lpstr>
      <vt:lpstr>'47'!estGrasNat</vt:lpstr>
      <vt:lpstr>'48'!estGrasNat</vt:lpstr>
      <vt:lpstr>'49'!estGrasNat</vt:lpstr>
      <vt:lpstr>'5'!estGrasNat</vt:lpstr>
      <vt:lpstr>'50'!estGrasNat</vt:lpstr>
      <vt:lpstr>'51'!estGrasNat</vt:lpstr>
      <vt:lpstr>'52'!estGrasNat</vt:lpstr>
      <vt:lpstr>'53'!estGrasNat</vt:lpstr>
      <vt:lpstr>'54'!estGrasNat</vt:lpstr>
      <vt:lpstr>'55'!estGrasNat</vt:lpstr>
      <vt:lpstr>'56'!estGrasNat</vt:lpstr>
      <vt:lpstr>'57'!estGrasNat</vt:lpstr>
      <vt:lpstr>'58'!estGrasNat</vt:lpstr>
      <vt:lpstr>'59'!estGrasNat</vt:lpstr>
      <vt:lpstr>'6'!estGrasNat</vt:lpstr>
      <vt:lpstr>'60'!estGrasNat</vt:lpstr>
      <vt:lpstr>'61'!estGrasNat</vt:lpstr>
      <vt:lpstr>'62'!estGrasNat</vt:lpstr>
      <vt:lpstr>'63'!estGrasNat</vt:lpstr>
      <vt:lpstr>'64'!estGrasNat</vt:lpstr>
      <vt:lpstr>'65'!estGrasNat</vt:lpstr>
      <vt:lpstr>'66'!estGrasNat</vt:lpstr>
      <vt:lpstr>'67'!estGrasNat</vt:lpstr>
      <vt:lpstr>'68'!estGrasNat</vt:lpstr>
      <vt:lpstr>'69'!estGrasNat</vt:lpstr>
      <vt:lpstr>'7'!estGrasNat</vt:lpstr>
      <vt:lpstr>'70'!estGrasNat</vt:lpstr>
      <vt:lpstr>'8'!estGrasNat</vt:lpstr>
      <vt:lpstr>'9'!estGrasNat</vt:lpstr>
      <vt:lpstr>'1'!GHG</vt:lpstr>
      <vt:lpstr>'10'!GHG</vt:lpstr>
      <vt:lpstr>'11'!GHG</vt:lpstr>
      <vt:lpstr>'12'!GHG</vt:lpstr>
      <vt:lpstr>'13'!GHG</vt:lpstr>
      <vt:lpstr>'14'!GHG</vt:lpstr>
      <vt:lpstr>'15'!GHG</vt:lpstr>
      <vt:lpstr>'16'!GHG</vt:lpstr>
      <vt:lpstr>'17'!GHG</vt:lpstr>
      <vt:lpstr>'18'!GHG</vt:lpstr>
      <vt:lpstr>'19'!GHG</vt:lpstr>
      <vt:lpstr>'2'!GHG</vt:lpstr>
      <vt:lpstr>'20'!GHG</vt:lpstr>
      <vt:lpstr>'21'!GHG</vt:lpstr>
      <vt:lpstr>'22'!GHG</vt:lpstr>
      <vt:lpstr>'23'!GHG</vt:lpstr>
      <vt:lpstr>'24'!GHG</vt:lpstr>
      <vt:lpstr>'25'!GHG</vt:lpstr>
      <vt:lpstr>'26'!GHG</vt:lpstr>
      <vt:lpstr>'27'!GHG</vt:lpstr>
      <vt:lpstr>'28'!GHG</vt:lpstr>
      <vt:lpstr>'29'!GHG</vt:lpstr>
      <vt:lpstr>'3'!GHG</vt:lpstr>
      <vt:lpstr>'30'!GHG</vt:lpstr>
      <vt:lpstr>'31'!GHG</vt:lpstr>
      <vt:lpstr>'32'!GHG</vt:lpstr>
      <vt:lpstr>'33'!GHG</vt:lpstr>
      <vt:lpstr>'34'!GHG</vt:lpstr>
      <vt:lpstr>'35'!GHG</vt:lpstr>
      <vt:lpstr>'36'!GHG</vt:lpstr>
      <vt:lpstr>'37'!GHG</vt:lpstr>
      <vt:lpstr>'38'!GHG</vt:lpstr>
      <vt:lpstr>'39'!GHG</vt:lpstr>
      <vt:lpstr>'4'!GHG</vt:lpstr>
      <vt:lpstr>'40'!GHG</vt:lpstr>
      <vt:lpstr>'41'!GHG</vt:lpstr>
      <vt:lpstr>'42'!GHG</vt:lpstr>
      <vt:lpstr>'43'!GHG</vt:lpstr>
      <vt:lpstr>'44'!GHG</vt:lpstr>
      <vt:lpstr>'45'!GHG</vt:lpstr>
      <vt:lpstr>'46'!GHG</vt:lpstr>
      <vt:lpstr>'47'!GHG</vt:lpstr>
      <vt:lpstr>'48'!GHG</vt:lpstr>
      <vt:lpstr>'49'!GHG</vt:lpstr>
      <vt:lpstr>'5'!GHG</vt:lpstr>
      <vt:lpstr>'50'!GHG</vt:lpstr>
      <vt:lpstr>'51'!GHG</vt:lpstr>
      <vt:lpstr>'52'!GHG</vt:lpstr>
      <vt:lpstr>'53'!GHG</vt:lpstr>
      <vt:lpstr>'54'!GHG</vt:lpstr>
      <vt:lpstr>'55'!GHG</vt:lpstr>
      <vt:lpstr>'56'!GHG</vt:lpstr>
      <vt:lpstr>'57'!GHG</vt:lpstr>
      <vt:lpstr>'58'!GHG</vt:lpstr>
      <vt:lpstr>'59'!GHG</vt:lpstr>
      <vt:lpstr>'6'!GHG</vt:lpstr>
      <vt:lpstr>'60'!GHG</vt:lpstr>
      <vt:lpstr>'61'!GHG</vt:lpstr>
      <vt:lpstr>'62'!GHG</vt:lpstr>
      <vt:lpstr>'63'!GHG</vt:lpstr>
      <vt:lpstr>'64'!GHG</vt:lpstr>
      <vt:lpstr>'65'!GHG</vt:lpstr>
      <vt:lpstr>'66'!GHG</vt:lpstr>
      <vt:lpstr>'67'!GHG</vt:lpstr>
      <vt:lpstr>'68'!GHG</vt:lpstr>
      <vt:lpstr>'69'!GHG</vt:lpstr>
      <vt:lpstr>'7'!GHG</vt:lpstr>
      <vt:lpstr>'70'!GHG</vt:lpstr>
      <vt:lpstr>'8'!GHG</vt:lpstr>
      <vt:lpstr>'9'!GHG</vt:lpstr>
      <vt:lpstr>'1'!GLG</vt:lpstr>
      <vt:lpstr>'10'!GLG</vt:lpstr>
      <vt:lpstr>'11'!GLG</vt:lpstr>
      <vt:lpstr>'12'!GLG</vt:lpstr>
      <vt:lpstr>'13'!GLG</vt:lpstr>
      <vt:lpstr>'14'!GLG</vt:lpstr>
      <vt:lpstr>'15'!GLG</vt:lpstr>
      <vt:lpstr>'16'!GLG</vt:lpstr>
      <vt:lpstr>'17'!GLG</vt:lpstr>
      <vt:lpstr>'18'!GLG</vt:lpstr>
      <vt:lpstr>'19'!GLG</vt:lpstr>
      <vt:lpstr>'2'!GLG</vt:lpstr>
      <vt:lpstr>'20'!GLG</vt:lpstr>
      <vt:lpstr>'21'!GLG</vt:lpstr>
      <vt:lpstr>'22'!GLG</vt:lpstr>
      <vt:lpstr>'23'!GLG</vt:lpstr>
      <vt:lpstr>'24'!GLG</vt:lpstr>
      <vt:lpstr>'25'!GLG</vt:lpstr>
      <vt:lpstr>'26'!GLG</vt:lpstr>
      <vt:lpstr>'27'!GLG</vt:lpstr>
      <vt:lpstr>'28'!GLG</vt:lpstr>
      <vt:lpstr>'29'!GLG</vt:lpstr>
      <vt:lpstr>'3'!GLG</vt:lpstr>
      <vt:lpstr>'30'!GLG</vt:lpstr>
      <vt:lpstr>'31'!GLG</vt:lpstr>
      <vt:lpstr>'32'!GLG</vt:lpstr>
      <vt:lpstr>'33'!GLG</vt:lpstr>
      <vt:lpstr>'34'!GLG</vt:lpstr>
      <vt:lpstr>'35'!GLG</vt:lpstr>
      <vt:lpstr>'36'!GLG</vt:lpstr>
      <vt:lpstr>'37'!GLG</vt:lpstr>
      <vt:lpstr>'38'!GLG</vt:lpstr>
      <vt:lpstr>'39'!GLG</vt:lpstr>
      <vt:lpstr>'4'!GLG</vt:lpstr>
      <vt:lpstr>'40'!GLG</vt:lpstr>
      <vt:lpstr>'41'!GLG</vt:lpstr>
      <vt:lpstr>'42'!GLG</vt:lpstr>
      <vt:lpstr>'43'!GLG</vt:lpstr>
      <vt:lpstr>'44'!GLG</vt:lpstr>
      <vt:lpstr>'45'!GLG</vt:lpstr>
      <vt:lpstr>'46'!GLG</vt:lpstr>
      <vt:lpstr>'47'!GLG</vt:lpstr>
      <vt:lpstr>'48'!GLG</vt:lpstr>
      <vt:lpstr>'49'!GLG</vt:lpstr>
      <vt:lpstr>'5'!GLG</vt:lpstr>
      <vt:lpstr>'50'!GLG</vt:lpstr>
      <vt:lpstr>'51'!GLG</vt:lpstr>
      <vt:lpstr>'52'!GLG</vt:lpstr>
      <vt:lpstr>'53'!GLG</vt:lpstr>
      <vt:lpstr>'54'!GLG</vt:lpstr>
      <vt:lpstr>'55'!GLG</vt:lpstr>
      <vt:lpstr>'56'!GLG</vt:lpstr>
      <vt:lpstr>'57'!GLG</vt:lpstr>
      <vt:lpstr>'58'!GLG</vt:lpstr>
      <vt:lpstr>'59'!GLG</vt:lpstr>
      <vt:lpstr>'6'!GLG</vt:lpstr>
      <vt:lpstr>'60'!GLG</vt:lpstr>
      <vt:lpstr>'61'!GLG</vt:lpstr>
      <vt:lpstr>'62'!GLG</vt:lpstr>
      <vt:lpstr>'63'!GLG</vt:lpstr>
      <vt:lpstr>'64'!GLG</vt:lpstr>
      <vt:lpstr>'65'!GLG</vt:lpstr>
      <vt:lpstr>'66'!GLG</vt:lpstr>
      <vt:lpstr>'67'!GLG</vt:lpstr>
      <vt:lpstr>'68'!GLG</vt:lpstr>
      <vt:lpstr>'69'!GLG</vt:lpstr>
      <vt:lpstr>'7'!GLG</vt:lpstr>
      <vt:lpstr>'70'!GLG</vt:lpstr>
      <vt:lpstr>'8'!GLG</vt:lpstr>
      <vt:lpstr>'9'!GLG</vt:lpstr>
      <vt:lpstr>'1'!MinBouw</vt:lpstr>
      <vt:lpstr>'10'!MinBouw</vt:lpstr>
      <vt:lpstr>'11'!MinBouw</vt:lpstr>
      <vt:lpstr>'12'!MinBouw</vt:lpstr>
      <vt:lpstr>'13'!MinBouw</vt:lpstr>
      <vt:lpstr>'14'!MinBouw</vt:lpstr>
      <vt:lpstr>'15'!MinBouw</vt:lpstr>
      <vt:lpstr>'16'!MinBouw</vt:lpstr>
      <vt:lpstr>'17'!MinBouw</vt:lpstr>
      <vt:lpstr>'18'!MinBouw</vt:lpstr>
      <vt:lpstr>'19'!MinBouw</vt:lpstr>
      <vt:lpstr>'2'!MinBouw</vt:lpstr>
      <vt:lpstr>'20'!MinBouw</vt:lpstr>
      <vt:lpstr>'21'!MinBouw</vt:lpstr>
      <vt:lpstr>'22'!MinBouw</vt:lpstr>
      <vt:lpstr>'23'!MinBouw</vt:lpstr>
      <vt:lpstr>'24'!MinBouw</vt:lpstr>
      <vt:lpstr>'25'!MinBouw</vt:lpstr>
      <vt:lpstr>'26'!MinBouw</vt:lpstr>
      <vt:lpstr>'27'!MinBouw</vt:lpstr>
      <vt:lpstr>'28'!MinBouw</vt:lpstr>
      <vt:lpstr>'29'!MinBouw</vt:lpstr>
      <vt:lpstr>'3'!MinBouw</vt:lpstr>
      <vt:lpstr>'30'!MinBouw</vt:lpstr>
      <vt:lpstr>'31'!MinBouw</vt:lpstr>
      <vt:lpstr>'32'!MinBouw</vt:lpstr>
      <vt:lpstr>'33'!MinBouw</vt:lpstr>
      <vt:lpstr>'34'!MinBouw</vt:lpstr>
      <vt:lpstr>'35'!MinBouw</vt:lpstr>
      <vt:lpstr>'36'!MinBouw</vt:lpstr>
      <vt:lpstr>'37'!MinBouw</vt:lpstr>
      <vt:lpstr>'38'!MinBouw</vt:lpstr>
      <vt:lpstr>'39'!MinBouw</vt:lpstr>
      <vt:lpstr>'4'!MinBouw</vt:lpstr>
      <vt:lpstr>'40'!MinBouw</vt:lpstr>
      <vt:lpstr>'41'!MinBouw</vt:lpstr>
      <vt:lpstr>'42'!MinBouw</vt:lpstr>
      <vt:lpstr>'43'!MinBouw</vt:lpstr>
      <vt:lpstr>'44'!MinBouw</vt:lpstr>
      <vt:lpstr>'45'!MinBouw</vt:lpstr>
      <vt:lpstr>'46'!MinBouw</vt:lpstr>
      <vt:lpstr>'47'!MinBouw</vt:lpstr>
      <vt:lpstr>'48'!MinBouw</vt:lpstr>
      <vt:lpstr>'49'!MinBouw</vt:lpstr>
      <vt:lpstr>'5'!MinBouw</vt:lpstr>
      <vt:lpstr>'50'!MinBouw</vt:lpstr>
      <vt:lpstr>'51'!MinBouw</vt:lpstr>
      <vt:lpstr>'52'!MinBouw</vt:lpstr>
      <vt:lpstr>'53'!MinBouw</vt:lpstr>
      <vt:lpstr>'54'!MinBouw</vt:lpstr>
      <vt:lpstr>'55'!MinBouw</vt:lpstr>
      <vt:lpstr>'56'!MinBouw</vt:lpstr>
      <vt:lpstr>'57'!MinBouw</vt:lpstr>
      <vt:lpstr>'58'!MinBouw</vt:lpstr>
      <vt:lpstr>'59'!MinBouw</vt:lpstr>
      <vt:lpstr>'6'!MinBouw</vt:lpstr>
      <vt:lpstr>'60'!MinBouw</vt:lpstr>
      <vt:lpstr>'61'!MinBouw</vt:lpstr>
      <vt:lpstr>'62'!MinBouw</vt:lpstr>
      <vt:lpstr>'63'!MinBouw</vt:lpstr>
      <vt:lpstr>'64'!MinBouw</vt:lpstr>
      <vt:lpstr>'66'!MinBouw</vt:lpstr>
      <vt:lpstr>'67'!MinBouw</vt:lpstr>
      <vt:lpstr>'68'!MinBouw</vt:lpstr>
      <vt:lpstr>'69'!MinBouw</vt:lpstr>
      <vt:lpstr>'7'!MinBouw</vt:lpstr>
      <vt:lpstr>'70'!MinBouw</vt:lpstr>
      <vt:lpstr>'8'!MinBouw</vt:lpstr>
      <vt:lpstr>'9'!MinBouw</vt:lpstr>
      <vt:lpstr>MinBouw</vt:lpstr>
      <vt:lpstr>'10'!MinBouwNT</vt:lpstr>
      <vt:lpstr>'11'!MinBouwNT</vt:lpstr>
      <vt:lpstr>'12'!MinBouwNT</vt:lpstr>
      <vt:lpstr>'13'!MinBouwNT</vt:lpstr>
      <vt:lpstr>'14'!MinBouwNT</vt:lpstr>
      <vt:lpstr>'15'!MinBouwNT</vt:lpstr>
      <vt:lpstr>'16'!MinBouwNT</vt:lpstr>
      <vt:lpstr>'17'!MinBouwNT</vt:lpstr>
      <vt:lpstr>'18'!MinBouwNT</vt:lpstr>
      <vt:lpstr>'19'!MinBouwNT</vt:lpstr>
      <vt:lpstr>'2'!MinBouwNT</vt:lpstr>
      <vt:lpstr>'20'!MinBouwNT</vt:lpstr>
      <vt:lpstr>'21'!MinBouwNT</vt:lpstr>
      <vt:lpstr>'22'!MinBouwNT</vt:lpstr>
      <vt:lpstr>'23'!MinBouwNT</vt:lpstr>
      <vt:lpstr>'24'!MinBouwNT</vt:lpstr>
      <vt:lpstr>'25'!MinBouwNT</vt:lpstr>
      <vt:lpstr>'26'!MinBouwNT</vt:lpstr>
      <vt:lpstr>'27'!MinBouwNT</vt:lpstr>
      <vt:lpstr>'28'!MinBouwNT</vt:lpstr>
      <vt:lpstr>'29'!MinBouwNT</vt:lpstr>
      <vt:lpstr>'3'!MinBouwNT</vt:lpstr>
      <vt:lpstr>'30'!MinBouwNT</vt:lpstr>
      <vt:lpstr>'31'!MinBouwNT</vt:lpstr>
      <vt:lpstr>'32'!MinBouwNT</vt:lpstr>
      <vt:lpstr>'33'!MinBouwNT</vt:lpstr>
      <vt:lpstr>'34'!MinBouwNT</vt:lpstr>
      <vt:lpstr>'35'!MinBouwNT</vt:lpstr>
      <vt:lpstr>'36'!MinBouwNT</vt:lpstr>
      <vt:lpstr>'37'!MinBouwNT</vt:lpstr>
      <vt:lpstr>'38'!MinBouwNT</vt:lpstr>
      <vt:lpstr>'39'!MinBouwNT</vt:lpstr>
      <vt:lpstr>'4'!MinBouwNT</vt:lpstr>
      <vt:lpstr>'40'!MinBouwNT</vt:lpstr>
      <vt:lpstr>'41'!MinBouwNT</vt:lpstr>
      <vt:lpstr>'42'!MinBouwNT</vt:lpstr>
      <vt:lpstr>'43'!MinBouwNT</vt:lpstr>
      <vt:lpstr>'44'!MinBouwNT</vt:lpstr>
      <vt:lpstr>'45'!MinBouwNT</vt:lpstr>
      <vt:lpstr>'46'!MinBouwNT</vt:lpstr>
      <vt:lpstr>'47'!MinBouwNT</vt:lpstr>
      <vt:lpstr>'48'!MinBouwNT</vt:lpstr>
      <vt:lpstr>'49'!MinBouwNT</vt:lpstr>
      <vt:lpstr>'5'!MinBouwNT</vt:lpstr>
      <vt:lpstr>'50'!MinBouwNT</vt:lpstr>
      <vt:lpstr>'51'!MinBouwNT</vt:lpstr>
      <vt:lpstr>'52'!MinBouwNT</vt:lpstr>
      <vt:lpstr>'53'!MinBouwNT</vt:lpstr>
      <vt:lpstr>'54'!MinBouwNT</vt:lpstr>
      <vt:lpstr>'55'!MinBouwNT</vt:lpstr>
      <vt:lpstr>'56'!MinBouwNT</vt:lpstr>
      <vt:lpstr>'57'!MinBouwNT</vt:lpstr>
      <vt:lpstr>'58'!MinBouwNT</vt:lpstr>
      <vt:lpstr>'59'!MinBouwNT</vt:lpstr>
      <vt:lpstr>'6'!MinBouwNT</vt:lpstr>
      <vt:lpstr>'60'!MinBouwNT</vt:lpstr>
      <vt:lpstr>'61'!MinBouwNT</vt:lpstr>
      <vt:lpstr>'62'!MinBouwNT</vt:lpstr>
      <vt:lpstr>'63'!MinBouwNT</vt:lpstr>
      <vt:lpstr>'64'!MinBouwNT</vt:lpstr>
      <vt:lpstr>'65'!MinBouwNT</vt:lpstr>
      <vt:lpstr>'66'!MinBouwNT</vt:lpstr>
      <vt:lpstr>'67'!MinBouwNT</vt:lpstr>
      <vt:lpstr>'68'!MinBouwNT</vt:lpstr>
      <vt:lpstr>'69'!MinBouwNT</vt:lpstr>
      <vt:lpstr>'7'!MinBouwNT</vt:lpstr>
      <vt:lpstr>'70'!MinBouwNT</vt:lpstr>
      <vt:lpstr>'8'!MinBouwNT</vt:lpstr>
      <vt:lpstr>'9'!MinBouwNT</vt:lpstr>
      <vt:lpstr>MinBouwNT</vt:lpstr>
      <vt:lpstr>'1'!MinGras</vt:lpstr>
      <vt:lpstr>'10'!MinGras</vt:lpstr>
      <vt:lpstr>'11'!MinGras</vt:lpstr>
      <vt:lpstr>'12'!MinGras</vt:lpstr>
      <vt:lpstr>'13'!MinGras</vt:lpstr>
      <vt:lpstr>'14'!MinGras</vt:lpstr>
      <vt:lpstr>'15'!MinGras</vt:lpstr>
      <vt:lpstr>'16'!MinGras</vt:lpstr>
      <vt:lpstr>'17'!MinGras</vt:lpstr>
      <vt:lpstr>'18'!MinGras</vt:lpstr>
      <vt:lpstr>'19'!MinGras</vt:lpstr>
      <vt:lpstr>'2'!MinGras</vt:lpstr>
      <vt:lpstr>'20'!MinGras</vt:lpstr>
      <vt:lpstr>'21'!MinGras</vt:lpstr>
      <vt:lpstr>'22'!MinGras</vt:lpstr>
      <vt:lpstr>'23'!MinGras</vt:lpstr>
      <vt:lpstr>'24'!MinGras</vt:lpstr>
      <vt:lpstr>'25'!MinGras</vt:lpstr>
      <vt:lpstr>'26'!MinGras</vt:lpstr>
      <vt:lpstr>'27'!MinGras</vt:lpstr>
      <vt:lpstr>'28'!MinGras</vt:lpstr>
      <vt:lpstr>'29'!MinGras</vt:lpstr>
      <vt:lpstr>'3'!MinGras</vt:lpstr>
      <vt:lpstr>'30'!MinGras</vt:lpstr>
      <vt:lpstr>'31'!MinGras</vt:lpstr>
      <vt:lpstr>'32'!MinGras</vt:lpstr>
      <vt:lpstr>'33'!MinGras</vt:lpstr>
      <vt:lpstr>'34'!MinGras</vt:lpstr>
      <vt:lpstr>'35'!MinGras</vt:lpstr>
      <vt:lpstr>'36'!MinGras</vt:lpstr>
      <vt:lpstr>'37'!MinGras</vt:lpstr>
      <vt:lpstr>'38'!MinGras</vt:lpstr>
      <vt:lpstr>'39'!MinGras</vt:lpstr>
      <vt:lpstr>'4'!MinGras</vt:lpstr>
      <vt:lpstr>'40'!MinGras</vt:lpstr>
      <vt:lpstr>'41'!MinGras</vt:lpstr>
      <vt:lpstr>'42'!MinGras</vt:lpstr>
      <vt:lpstr>'43'!MinGras</vt:lpstr>
      <vt:lpstr>'44'!MinGras</vt:lpstr>
      <vt:lpstr>'45'!MinGras</vt:lpstr>
      <vt:lpstr>'46'!MinGras</vt:lpstr>
      <vt:lpstr>'47'!MinGras</vt:lpstr>
      <vt:lpstr>'48'!MinGras</vt:lpstr>
      <vt:lpstr>'49'!MinGras</vt:lpstr>
      <vt:lpstr>'5'!MinGras</vt:lpstr>
      <vt:lpstr>'50'!MinGras</vt:lpstr>
      <vt:lpstr>'51'!MinGras</vt:lpstr>
      <vt:lpstr>'52'!MinGras</vt:lpstr>
      <vt:lpstr>'53'!MinGras</vt:lpstr>
      <vt:lpstr>'54'!MinGras</vt:lpstr>
      <vt:lpstr>'55'!MinGras</vt:lpstr>
      <vt:lpstr>'56'!MinGras</vt:lpstr>
      <vt:lpstr>'57'!MinGras</vt:lpstr>
      <vt:lpstr>'58'!MinGras</vt:lpstr>
      <vt:lpstr>'59'!MinGras</vt:lpstr>
      <vt:lpstr>'6'!MinGras</vt:lpstr>
      <vt:lpstr>'60'!MinGras</vt:lpstr>
      <vt:lpstr>'61'!MinGras</vt:lpstr>
      <vt:lpstr>'62'!MinGras</vt:lpstr>
      <vt:lpstr>'63'!MinGras</vt:lpstr>
      <vt:lpstr>'64'!MinGras</vt:lpstr>
      <vt:lpstr>'66'!MinGras</vt:lpstr>
      <vt:lpstr>'67'!MinGras</vt:lpstr>
      <vt:lpstr>'68'!MinGras</vt:lpstr>
      <vt:lpstr>'69'!MinGras</vt:lpstr>
      <vt:lpstr>'7'!MinGras</vt:lpstr>
      <vt:lpstr>'70'!MinGras</vt:lpstr>
      <vt:lpstr>'8'!MinGras</vt:lpstr>
      <vt:lpstr>'9'!MinGras</vt:lpstr>
      <vt:lpstr>MinGras</vt:lpstr>
      <vt:lpstr>'10'!MinGrasNT</vt:lpstr>
      <vt:lpstr>'11'!MinGrasNT</vt:lpstr>
      <vt:lpstr>'12'!MinGrasNT</vt:lpstr>
      <vt:lpstr>'13'!MinGrasNT</vt:lpstr>
      <vt:lpstr>'14'!MinGrasNT</vt:lpstr>
      <vt:lpstr>'15'!MinGrasNT</vt:lpstr>
      <vt:lpstr>'16'!MinGrasNT</vt:lpstr>
      <vt:lpstr>'17'!MinGrasNT</vt:lpstr>
      <vt:lpstr>'18'!MinGrasNT</vt:lpstr>
      <vt:lpstr>'19'!MinGrasNT</vt:lpstr>
      <vt:lpstr>'2'!MinGrasNT</vt:lpstr>
      <vt:lpstr>'20'!MinGrasNT</vt:lpstr>
      <vt:lpstr>'21'!MinGrasNT</vt:lpstr>
      <vt:lpstr>'22'!MinGrasNT</vt:lpstr>
      <vt:lpstr>'23'!MinGrasNT</vt:lpstr>
      <vt:lpstr>'24'!MinGrasNT</vt:lpstr>
      <vt:lpstr>'25'!MinGrasNT</vt:lpstr>
      <vt:lpstr>'26'!MinGrasNT</vt:lpstr>
      <vt:lpstr>'27'!MinGrasNT</vt:lpstr>
      <vt:lpstr>'28'!MinGrasNT</vt:lpstr>
      <vt:lpstr>'29'!MinGrasNT</vt:lpstr>
      <vt:lpstr>'3'!MinGrasNT</vt:lpstr>
      <vt:lpstr>'30'!MinGrasNT</vt:lpstr>
      <vt:lpstr>'31'!MinGrasNT</vt:lpstr>
      <vt:lpstr>'32'!MinGrasNT</vt:lpstr>
      <vt:lpstr>'33'!MinGrasNT</vt:lpstr>
      <vt:lpstr>'34'!MinGrasNT</vt:lpstr>
      <vt:lpstr>'35'!MinGrasNT</vt:lpstr>
      <vt:lpstr>'36'!MinGrasNT</vt:lpstr>
      <vt:lpstr>'37'!MinGrasNT</vt:lpstr>
      <vt:lpstr>'38'!MinGrasNT</vt:lpstr>
      <vt:lpstr>'39'!MinGrasNT</vt:lpstr>
      <vt:lpstr>'4'!MinGrasNT</vt:lpstr>
      <vt:lpstr>'40'!MinGrasNT</vt:lpstr>
      <vt:lpstr>'41'!MinGrasNT</vt:lpstr>
      <vt:lpstr>'42'!MinGrasNT</vt:lpstr>
      <vt:lpstr>'43'!MinGrasNT</vt:lpstr>
      <vt:lpstr>'44'!MinGrasNT</vt:lpstr>
      <vt:lpstr>'45'!MinGrasNT</vt:lpstr>
      <vt:lpstr>'46'!MinGrasNT</vt:lpstr>
      <vt:lpstr>'47'!MinGrasNT</vt:lpstr>
      <vt:lpstr>'48'!MinGrasNT</vt:lpstr>
      <vt:lpstr>'49'!MinGrasNT</vt:lpstr>
      <vt:lpstr>'5'!MinGrasNT</vt:lpstr>
      <vt:lpstr>'50'!MinGrasNT</vt:lpstr>
      <vt:lpstr>'51'!MinGrasNT</vt:lpstr>
      <vt:lpstr>'52'!MinGrasNT</vt:lpstr>
      <vt:lpstr>'53'!MinGrasNT</vt:lpstr>
      <vt:lpstr>'54'!MinGrasNT</vt:lpstr>
      <vt:lpstr>'55'!MinGrasNT</vt:lpstr>
      <vt:lpstr>'56'!MinGrasNT</vt:lpstr>
      <vt:lpstr>'57'!MinGrasNT</vt:lpstr>
      <vt:lpstr>'58'!MinGrasNT</vt:lpstr>
      <vt:lpstr>'59'!MinGrasNT</vt:lpstr>
      <vt:lpstr>'6'!MinGrasNT</vt:lpstr>
      <vt:lpstr>'60'!MinGrasNT</vt:lpstr>
      <vt:lpstr>'61'!MinGrasNT</vt:lpstr>
      <vt:lpstr>'62'!MinGrasNT</vt:lpstr>
      <vt:lpstr>'63'!MinGrasNT</vt:lpstr>
      <vt:lpstr>'64'!MinGrasNT</vt:lpstr>
      <vt:lpstr>'65'!MinGrasNT</vt:lpstr>
      <vt:lpstr>'66'!MinGrasNT</vt:lpstr>
      <vt:lpstr>'67'!MinGrasNT</vt:lpstr>
      <vt:lpstr>'68'!MinGrasNT</vt:lpstr>
      <vt:lpstr>'69'!MinGrasNT</vt:lpstr>
      <vt:lpstr>'7'!MinGrasNT</vt:lpstr>
      <vt:lpstr>'70'!MinGrasNT</vt:lpstr>
      <vt:lpstr>'8'!MinGrasNT</vt:lpstr>
      <vt:lpstr>'9'!MinGrasNT</vt:lpstr>
      <vt:lpstr>MinGrasNT</vt:lpstr>
      <vt:lpstr>'1'!prmBouwDroog</vt:lpstr>
      <vt:lpstr>'10'!prmBouwDroog</vt:lpstr>
      <vt:lpstr>'11'!prmBouwDroog</vt:lpstr>
      <vt:lpstr>'12'!prmBouwDroog</vt:lpstr>
      <vt:lpstr>'13'!prmBouwDroog</vt:lpstr>
      <vt:lpstr>'14'!prmBouwDroog</vt:lpstr>
      <vt:lpstr>'15'!prmBouwDroog</vt:lpstr>
      <vt:lpstr>'16'!prmBouwDroog</vt:lpstr>
      <vt:lpstr>'17'!prmBouwDroog</vt:lpstr>
      <vt:lpstr>'18'!prmBouwDroog</vt:lpstr>
      <vt:lpstr>'19'!prmBouwDroog</vt:lpstr>
      <vt:lpstr>'2'!prmBouwDroog</vt:lpstr>
      <vt:lpstr>'20'!prmBouwDroog</vt:lpstr>
      <vt:lpstr>'21'!prmBouwDroog</vt:lpstr>
      <vt:lpstr>'22'!prmBouwDroog</vt:lpstr>
      <vt:lpstr>'23'!prmBouwDroog</vt:lpstr>
      <vt:lpstr>'24'!prmBouwDroog</vt:lpstr>
      <vt:lpstr>'25'!prmBouwDroog</vt:lpstr>
      <vt:lpstr>'26'!prmBouwDroog</vt:lpstr>
      <vt:lpstr>'27'!prmBouwDroog</vt:lpstr>
      <vt:lpstr>'28'!prmBouwDroog</vt:lpstr>
      <vt:lpstr>'29'!prmBouwDroog</vt:lpstr>
      <vt:lpstr>'3'!prmBouwDroog</vt:lpstr>
      <vt:lpstr>'30'!prmBouwDroog</vt:lpstr>
      <vt:lpstr>'31'!prmBouwDroog</vt:lpstr>
      <vt:lpstr>'32'!prmBouwDroog</vt:lpstr>
      <vt:lpstr>'33'!prmBouwDroog</vt:lpstr>
      <vt:lpstr>'34'!prmBouwDroog</vt:lpstr>
      <vt:lpstr>'35'!prmBouwDroog</vt:lpstr>
      <vt:lpstr>'36'!prmBouwDroog</vt:lpstr>
      <vt:lpstr>'37'!prmBouwDroog</vt:lpstr>
      <vt:lpstr>'38'!prmBouwDroog</vt:lpstr>
      <vt:lpstr>'39'!prmBouwDroog</vt:lpstr>
      <vt:lpstr>'4'!prmBouwDroog</vt:lpstr>
      <vt:lpstr>'40'!prmBouwDroog</vt:lpstr>
      <vt:lpstr>'41'!prmBouwDroog</vt:lpstr>
      <vt:lpstr>'42'!prmBouwDroog</vt:lpstr>
      <vt:lpstr>'43'!prmBouwDroog</vt:lpstr>
      <vt:lpstr>'44'!prmBouwDroog</vt:lpstr>
      <vt:lpstr>'45'!prmBouwDroog</vt:lpstr>
      <vt:lpstr>'46'!prmBouwDroog</vt:lpstr>
      <vt:lpstr>'47'!prmBouwDroog</vt:lpstr>
      <vt:lpstr>'48'!prmBouwDroog</vt:lpstr>
      <vt:lpstr>'49'!prmBouwDroog</vt:lpstr>
      <vt:lpstr>'5'!prmBouwDroog</vt:lpstr>
      <vt:lpstr>'50'!prmBouwDroog</vt:lpstr>
      <vt:lpstr>'51'!prmBouwDroog</vt:lpstr>
      <vt:lpstr>'52'!prmBouwDroog</vt:lpstr>
      <vt:lpstr>'53'!prmBouwDroog</vt:lpstr>
      <vt:lpstr>'54'!prmBouwDroog</vt:lpstr>
      <vt:lpstr>'55'!prmBouwDroog</vt:lpstr>
      <vt:lpstr>'56'!prmBouwDroog</vt:lpstr>
      <vt:lpstr>'57'!prmBouwDroog</vt:lpstr>
      <vt:lpstr>'58'!prmBouwDroog</vt:lpstr>
      <vt:lpstr>'59'!prmBouwDroog</vt:lpstr>
      <vt:lpstr>'6'!prmBouwDroog</vt:lpstr>
      <vt:lpstr>'60'!prmBouwDroog</vt:lpstr>
      <vt:lpstr>'61'!prmBouwDroog</vt:lpstr>
      <vt:lpstr>'62'!prmBouwDroog</vt:lpstr>
      <vt:lpstr>'63'!prmBouwDroog</vt:lpstr>
      <vt:lpstr>'64'!prmBouwDroog</vt:lpstr>
      <vt:lpstr>'65'!prmBouwDroog</vt:lpstr>
      <vt:lpstr>'66'!prmBouwDroog</vt:lpstr>
      <vt:lpstr>'67'!prmBouwDroog</vt:lpstr>
      <vt:lpstr>'68'!prmBouwDroog</vt:lpstr>
      <vt:lpstr>'69'!prmBouwDroog</vt:lpstr>
      <vt:lpstr>'7'!prmBouwDroog</vt:lpstr>
      <vt:lpstr>'70'!prmBouwDroog</vt:lpstr>
      <vt:lpstr>'8'!prmBouwDroog</vt:lpstr>
      <vt:lpstr>'9'!prmBouwDroog</vt:lpstr>
      <vt:lpstr>'1'!prmBouwNat</vt:lpstr>
      <vt:lpstr>'10'!prmBouwNat</vt:lpstr>
      <vt:lpstr>'11'!prmBouwNat</vt:lpstr>
      <vt:lpstr>'12'!prmBouwNat</vt:lpstr>
      <vt:lpstr>'13'!prmBouwNat</vt:lpstr>
      <vt:lpstr>'14'!prmBouwNat</vt:lpstr>
      <vt:lpstr>'15'!prmBouwNat</vt:lpstr>
      <vt:lpstr>'16'!prmBouwNat</vt:lpstr>
      <vt:lpstr>'17'!prmBouwNat</vt:lpstr>
      <vt:lpstr>'18'!prmBouwNat</vt:lpstr>
      <vt:lpstr>'19'!prmBouwNat</vt:lpstr>
      <vt:lpstr>'2'!prmBouwNat</vt:lpstr>
      <vt:lpstr>'20'!prmBouwNat</vt:lpstr>
      <vt:lpstr>'21'!prmBouwNat</vt:lpstr>
      <vt:lpstr>'22'!prmBouwNat</vt:lpstr>
      <vt:lpstr>'23'!prmBouwNat</vt:lpstr>
      <vt:lpstr>'24'!prmBouwNat</vt:lpstr>
      <vt:lpstr>'25'!prmBouwNat</vt:lpstr>
      <vt:lpstr>'26'!prmBouwNat</vt:lpstr>
      <vt:lpstr>'27'!prmBouwNat</vt:lpstr>
      <vt:lpstr>'28'!prmBouwNat</vt:lpstr>
      <vt:lpstr>'29'!prmBouwNat</vt:lpstr>
      <vt:lpstr>'3'!prmBouwNat</vt:lpstr>
      <vt:lpstr>'30'!prmBouwNat</vt:lpstr>
      <vt:lpstr>'31'!prmBouwNat</vt:lpstr>
      <vt:lpstr>'32'!prmBouwNat</vt:lpstr>
      <vt:lpstr>'33'!prmBouwNat</vt:lpstr>
      <vt:lpstr>'34'!prmBouwNat</vt:lpstr>
      <vt:lpstr>'35'!prmBouwNat</vt:lpstr>
      <vt:lpstr>'36'!prmBouwNat</vt:lpstr>
      <vt:lpstr>'37'!prmBouwNat</vt:lpstr>
      <vt:lpstr>'38'!prmBouwNat</vt:lpstr>
      <vt:lpstr>'39'!prmBouwNat</vt:lpstr>
      <vt:lpstr>'4'!prmBouwNat</vt:lpstr>
      <vt:lpstr>'40'!prmBouwNat</vt:lpstr>
      <vt:lpstr>'41'!prmBouwNat</vt:lpstr>
      <vt:lpstr>'42'!prmBouwNat</vt:lpstr>
      <vt:lpstr>'43'!prmBouwNat</vt:lpstr>
      <vt:lpstr>'44'!prmBouwNat</vt:lpstr>
      <vt:lpstr>'45'!prmBouwNat</vt:lpstr>
      <vt:lpstr>'46'!prmBouwNat</vt:lpstr>
      <vt:lpstr>'47'!prmBouwNat</vt:lpstr>
      <vt:lpstr>'48'!prmBouwNat</vt:lpstr>
      <vt:lpstr>'49'!prmBouwNat</vt:lpstr>
      <vt:lpstr>'5'!prmBouwNat</vt:lpstr>
      <vt:lpstr>'50'!prmBouwNat</vt:lpstr>
      <vt:lpstr>'51'!prmBouwNat</vt:lpstr>
      <vt:lpstr>'52'!prmBouwNat</vt:lpstr>
      <vt:lpstr>'53'!prmBouwNat</vt:lpstr>
      <vt:lpstr>'54'!prmBouwNat</vt:lpstr>
      <vt:lpstr>'55'!prmBouwNat</vt:lpstr>
      <vt:lpstr>'56'!prmBouwNat</vt:lpstr>
      <vt:lpstr>'57'!prmBouwNat</vt:lpstr>
      <vt:lpstr>'58'!prmBouwNat</vt:lpstr>
      <vt:lpstr>'59'!prmBouwNat</vt:lpstr>
      <vt:lpstr>'6'!prmBouwNat</vt:lpstr>
      <vt:lpstr>'60'!prmBouwNat</vt:lpstr>
      <vt:lpstr>'61'!prmBouwNat</vt:lpstr>
      <vt:lpstr>'62'!prmBouwNat</vt:lpstr>
      <vt:lpstr>'63'!prmBouwNat</vt:lpstr>
      <vt:lpstr>'64'!prmBouwNat</vt:lpstr>
      <vt:lpstr>'65'!prmBouwNat</vt:lpstr>
      <vt:lpstr>'66'!prmBouwNat</vt:lpstr>
      <vt:lpstr>'67'!prmBouwNat</vt:lpstr>
      <vt:lpstr>'68'!prmBouwNat</vt:lpstr>
      <vt:lpstr>'69'!prmBouwNat</vt:lpstr>
      <vt:lpstr>'7'!prmBouwNat</vt:lpstr>
      <vt:lpstr>'70'!prmBouwNat</vt:lpstr>
      <vt:lpstr>'8'!prmBouwNat</vt:lpstr>
      <vt:lpstr>'9'!prmBouwNat</vt:lpstr>
      <vt:lpstr>'1'!prmGrasDroog</vt:lpstr>
      <vt:lpstr>'10'!prmGrasDroog</vt:lpstr>
      <vt:lpstr>'11'!prmGrasDroog</vt:lpstr>
      <vt:lpstr>'12'!prmGrasDroog</vt:lpstr>
      <vt:lpstr>'13'!prmGrasDroog</vt:lpstr>
      <vt:lpstr>'14'!prmGrasDroog</vt:lpstr>
      <vt:lpstr>'15'!prmGrasDroog</vt:lpstr>
      <vt:lpstr>'16'!prmGrasDroog</vt:lpstr>
      <vt:lpstr>'17'!prmGrasDroog</vt:lpstr>
      <vt:lpstr>'18'!prmGrasDroog</vt:lpstr>
      <vt:lpstr>'19'!prmGrasDroog</vt:lpstr>
      <vt:lpstr>'2'!prmGrasDroog</vt:lpstr>
      <vt:lpstr>'20'!prmGrasDroog</vt:lpstr>
      <vt:lpstr>'21'!prmGrasDroog</vt:lpstr>
      <vt:lpstr>'22'!prmGrasDroog</vt:lpstr>
      <vt:lpstr>'23'!prmGrasDroog</vt:lpstr>
      <vt:lpstr>'24'!prmGrasDroog</vt:lpstr>
      <vt:lpstr>'25'!prmGrasDroog</vt:lpstr>
      <vt:lpstr>'26'!prmGrasDroog</vt:lpstr>
      <vt:lpstr>'27'!prmGrasDroog</vt:lpstr>
      <vt:lpstr>'28'!prmGrasDroog</vt:lpstr>
      <vt:lpstr>'29'!prmGrasDroog</vt:lpstr>
      <vt:lpstr>'3'!prmGrasDroog</vt:lpstr>
      <vt:lpstr>'30'!prmGrasDroog</vt:lpstr>
      <vt:lpstr>'31'!prmGrasDroog</vt:lpstr>
      <vt:lpstr>'32'!prmGrasDroog</vt:lpstr>
      <vt:lpstr>'33'!prmGrasDroog</vt:lpstr>
      <vt:lpstr>'34'!prmGrasDroog</vt:lpstr>
      <vt:lpstr>'35'!prmGrasDroog</vt:lpstr>
      <vt:lpstr>'36'!prmGrasDroog</vt:lpstr>
      <vt:lpstr>'37'!prmGrasDroog</vt:lpstr>
      <vt:lpstr>'38'!prmGrasDroog</vt:lpstr>
      <vt:lpstr>'39'!prmGrasDroog</vt:lpstr>
      <vt:lpstr>'4'!prmGrasDroog</vt:lpstr>
      <vt:lpstr>'40'!prmGrasDroog</vt:lpstr>
      <vt:lpstr>'41'!prmGrasDroog</vt:lpstr>
      <vt:lpstr>'42'!prmGrasDroog</vt:lpstr>
      <vt:lpstr>'43'!prmGrasDroog</vt:lpstr>
      <vt:lpstr>'44'!prmGrasDroog</vt:lpstr>
      <vt:lpstr>'45'!prmGrasDroog</vt:lpstr>
      <vt:lpstr>'46'!prmGrasDroog</vt:lpstr>
      <vt:lpstr>'47'!prmGrasDroog</vt:lpstr>
      <vt:lpstr>'48'!prmGrasDroog</vt:lpstr>
      <vt:lpstr>'49'!prmGrasDroog</vt:lpstr>
      <vt:lpstr>'5'!prmGrasDroog</vt:lpstr>
      <vt:lpstr>'50'!prmGrasDroog</vt:lpstr>
      <vt:lpstr>'51'!prmGrasDroog</vt:lpstr>
      <vt:lpstr>'52'!prmGrasDroog</vt:lpstr>
      <vt:lpstr>'53'!prmGrasDroog</vt:lpstr>
      <vt:lpstr>'54'!prmGrasDroog</vt:lpstr>
      <vt:lpstr>'55'!prmGrasDroog</vt:lpstr>
      <vt:lpstr>'56'!prmGrasDroog</vt:lpstr>
      <vt:lpstr>'57'!prmGrasDroog</vt:lpstr>
      <vt:lpstr>'58'!prmGrasDroog</vt:lpstr>
      <vt:lpstr>'59'!prmGrasDroog</vt:lpstr>
      <vt:lpstr>'6'!prmGrasDroog</vt:lpstr>
      <vt:lpstr>'60'!prmGrasDroog</vt:lpstr>
      <vt:lpstr>'61'!prmGrasDroog</vt:lpstr>
      <vt:lpstr>'62'!prmGrasDroog</vt:lpstr>
      <vt:lpstr>'63'!prmGrasDroog</vt:lpstr>
      <vt:lpstr>'64'!prmGrasDroog</vt:lpstr>
      <vt:lpstr>'65'!prmGrasDroog</vt:lpstr>
      <vt:lpstr>'66'!prmGrasDroog</vt:lpstr>
      <vt:lpstr>'67'!prmGrasDroog</vt:lpstr>
      <vt:lpstr>'68'!prmGrasDroog</vt:lpstr>
      <vt:lpstr>'69'!prmGrasDroog</vt:lpstr>
      <vt:lpstr>'7'!prmGrasDroog</vt:lpstr>
      <vt:lpstr>'70'!prmGrasDroog</vt:lpstr>
      <vt:lpstr>'8'!prmGrasDroog</vt:lpstr>
      <vt:lpstr>'9'!prmGrasDroog</vt:lpstr>
      <vt:lpstr>'1'!prmGrasNat</vt:lpstr>
      <vt:lpstr>'10'!prmGrasNat</vt:lpstr>
      <vt:lpstr>'11'!prmGrasNat</vt:lpstr>
      <vt:lpstr>'12'!prmGrasNat</vt:lpstr>
      <vt:lpstr>'13'!prmGrasNat</vt:lpstr>
      <vt:lpstr>'14'!prmGrasNat</vt:lpstr>
      <vt:lpstr>'15'!prmGrasNat</vt:lpstr>
      <vt:lpstr>'16'!prmGrasNat</vt:lpstr>
      <vt:lpstr>'17'!prmGrasNat</vt:lpstr>
      <vt:lpstr>'18'!prmGrasNat</vt:lpstr>
      <vt:lpstr>'19'!prmGrasNat</vt:lpstr>
      <vt:lpstr>'2'!prmGrasNat</vt:lpstr>
      <vt:lpstr>'20'!prmGrasNat</vt:lpstr>
      <vt:lpstr>'21'!prmGrasNat</vt:lpstr>
      <vt:lpstr>'22'!prmGrasNat</vt:lpstr>
      <vt:lpstr>'23'!prmGrasNat</vt:lpstr>
      <vt:lpstr>'24'!prmGrasNat</vt:lpstr>
      <vt:lpstr>'25'!prmGrasNat</vt:lpstr>
      <vt:lpstr>'26'!prmGrasNat</vt:lpstr>
      <vt:lpstr>'27'!prmGrasNat</vt:lpstr>
      <vt:lpstr>'28'!prmGrasNat</vt:lpstr>
      <vt:lpstr>'29'!prmGrasNat</vt:lpstr>
      <vt:lpstr>'3'!prmGrasNat</vt:lpstr>
      <vt:lpstr>'30'!prmGrasNat</vt:lpstr>
      <vt:lpstr>'31'!prmGrasNat</vt:lpstr>
      <vt:lpstr>'32'!prmGrasNat</vt:lpstr>
      <vt:lpstr>'33'!prmGrasNat</vt:lpstr>
      <vt:lpstr>'34'!prmGrasNat</vt:lpstr>
      <vt:lpstr>'35'!prmGrasNat</vt:lpstr>
      <vt:lpstr>'36'!prmGrasNat</vt:lpstr>
      <vt:lpstr>'37'!prmGrasNat</vt:lpstr>
      <vt:lpstr>'38'!prmGrasNat</vt:lpstr>
      <vt:lpstr>'39'!prmGrasNat</vt:lpstr>
      <vt:lpstr>'4'!prmGrasNat</vt:lpstr>
      <vt:lpstr>'40'!prmGrasNat</vt:lpstr>
      <vt:lpstr>'41'!prmGrasNat</vt:lpstr>
      <vt:lpstr>'42'!prmGrasNat</vt:lpstr>
      <vt:lpstr>'43'!prmGrasNat</vt:lpstr>
      <vt:lpstr>'44'!prmGrasNat</vt:lpstr>
      <vt:lpstr>'45'!prmGrasNat</vt:lpstr>
      <vt:lpstr>'46'!prmGrasNat</vt:lpstr>
      <vt:lpstr>'47'!prmGrasNat</vt:lpstr>
      <vt:lpstr>'48'!prmGrasNat</vt:lpstr>
      <vt:lpstr>'49'!prmGrasNat</vt:lpstr>
      <vt:lpstr>'5'!prmGrasNat</vt:lpstr>
      <vt:lpstr>'50'!prmGrasNat</vt:lpstr>
      <vt:lpstr>'51'!prmGrasNat</vt:lpstr>
      <vt:lpstr>'52'!prmGrasNat</vt:lpstr>
      <vt:lpstr>'53'!prmGrasNat</vt:lpstr>
      <vt:lpstr>'54'!prmGrasNat</vt:lpstr>
      <vt:lpstr>'55'!prmGrasNat</vt:lpstr>
      <vt:lpstr>'56'!prmGrasNat</vt:lpstr>
      <vt:lpstr>'57'!prmGrasNat</vt:lpstr>
      <vt:lpstr>'58'!prmGrasNat</vt:lpstr>
      <vt:lpstr>'59'!prmGrasNat</vt:lpstr>
      <vt:lpstr>'6'!prmGrasNat</vt:lpstr>
      <vt:lpstr>'60'!prmGrasNat</vt:lpstr>
      <vt:lpstr>'61'!prmGrasNat</vt:lpstr>
      <vt:lpstr>'62'!prmGrasNat</vt:lpstr>
      <vt:lpstr>'63'!prmGrasNat</vt:lpstr>
      <vt:lpstr>'64'!prmGrasNat</vt:lpstr>
      <vt:lpstr>'65'!prmGrasNat</vt:lpstr>
      <vt:lpstr>'66'!prmGrasNat</vt:lpstr>
      <vt:lpstr>'67'!prmGrasNat</vt:lpstr>
      <vt:lpstr>'68'!prmGrasNat</vt:lpstr>
      <vt:lpstr>'69'!prmGrasNat</vt:lpstr>
      <vt:lpstr>'7'!prmGrasNat</vt:lpstr>
      <vt:lpstr>'70'!prmGrasNat</vt:lpstr>
      <vt:lpstr>'8'!prmGrasNat</vt:lpstr>
      <vt:lpstr>'9'!prmGrasNat</vt:lpstr>
      <vt:lpstr>'1'!SE_Bouw_drg</vt:lpstr>
      <vt:lpstr>'10'!SE_Bouw_drg</vt:lpstr>
      <vt:lpstr>'11'!SE_Bouw_drg</vt:lpstr>
      <vt:lpstr>'12'!SE_Bouw_drg</vt:lpstr>
      <vt:lpstr>'13'!SE_Bouw_drg</vt:lpstr>
      <vt:lpstr>'14'!SE_Bouw_drg</vt:lpstr>
      <vt:lpstr>'15'!SE_Bouw_drg</vt:lpstr>
      <vt:lpstr>'16'!SE_Bouw_drg</vt:lpstr>
      <vt:lpstr>'17'!SE_Bouw_drg</vt:lpstr>
      <vt:lpstr>'18'!SE_Bouw_drg</vt:lpstr>
      <vt:lpstr>'19'!SE_Bouw_drg</vt:lpstr>
      <vt:lpstr>'2'!SE_Bouw_drg</vt:lpstr>
      <vt:lpstr>'20'!SE_Bouw_drg</vt:lpstr>
      <vt:lpstr>'21'!SE_Bouw_drg</vt:lpstr>
      <vt:lpstr>'22'!SE_Bouw_drg</vt:lpstr>
      <vt:lpstr>'23'!SE_Bouw_drg</vt:lpstr>
      <vt:lpstr>'24'!SE_Bouw_drg</vt:lpstr>
      <vt:lpstr>'25'!SE_Bouw_drg</vt:lpstr>
      <vt:lpstr>'26'!SE_Bouw_drg</vt:lpstr>
      <vt:lpstr>'27'!SE_Bouw_drg</vt:lpstr>
      <vt:lpstr>'28'!SE_Bouw_drg</vt:lpstr>
      <vt:lpstr>'29'!SE_Bouw_drg</vt:lpstr>
      <vt:lpstr>'3'!SE_Bouw_drg</vt:lpstr>
      <vt:lpstr>'30'!SE_Bouw_drg</vt:lpstr>
      <vt:lpstr>'31'!SE_Bouw_drg</vt:lpstr>
      <vt:lpstr>'32'!SE_Bouw_drg</vt:lpstr>
      <vt:lpstr>'33'!SE_Bouw_drg</vt:lpstr>
      <vt:lpstr>'34'!SE_Bouw_drg</vt:lpstr>
      <vt:lpstr>'35'!SE_Bouw_drg</vt:lpstr>
      <vt:lpstr>'36'!SE_Bouw_drg</vt:lpstr>
      <vt:lpstr>'37'!SE_Bouw_drg</vt:lpstr>
      <vt:lpstr>'38'!SE_Bouw_drg</vt:lpstr>
      <vt:lpstr>'39'!SE_Bouw_drg</vt:lpstr>
      <vt:lpstr>'4'!SE_Bouw_drg</vt:lpstr>
      <vt:lpstr>'40'!SE_Bouw_drg</vt:lpstr>
      <vt:lpstr>'41'!SE_Bouw_drg</vt:lpstr>
      <vt:lpstr>'42'!SE_Bouw_drg</vt:lpstr>
      <vt:lpstr>'43'!SE_Bouw_drg</vt:lpstr>
      <vt:lpstr>'44'!SE_Bouw_drg</vt:lpstr>
      <vt:lpstr>'45'!SE_Bouw_drg</vt:lpstr>
      <vt:lpstr>'46'!SE_Bouw_drg</vt:lpstr>
      <vt:lpstr>'47'!SE_Bouw_drg</vt:lpstr>
      <vt:lpstr>'48'!SE_Bouw_drg</vt:lpstr>
      <vt:lpstr>'49'!SE_Bouw_drg</vt:lpstr>
      <vt:lpstr>'5'!SE_Bouw_drg</vt:lpstr>
      <vt:lpstr>'50'!SE_Bouw_drg</vt:lpstr>
      <vt:lpstr>'51'!SE_Bouw_drg</vt:lpstr>
      <vt:lpstr>'52'!SE_Bouw_drg</vt:lpstr>
      <vt:lpstr>'53'!SE_Bouw_drg</vt:lpstr>
      <vt:lpstr>'54'!SE_Bouw_drg</vt:lpstr>
      <vt:lpstr>'55'!SE_Bouw_drg</vt:lpstr>
      <vt:lpstr>'56'!SE_Bouw_drg</vt:lpstr>
      <vt:lpstr>'57'!SE_Bouw_drg</vt:lpstr>
      <vt:lpstr>'58'!SE_Bouw_drg</vt:lpstr>
      <vt:lpstr>'59'!SE_Bouw_drg</vt:lpstr>
      <vt:lpstr>'6'!SE_Bouw_drg</vt:lpstr>
      <vt:lpstr>'60'!SE_Bouw_drg</vt:lpstr>
      <vt:lpstr>'61'!SE_Bouw_drg</vt:lpstr>
      <vt:lpstr>'62'!SE_Bouw_drg</vt:lpstr>
      <vt:lpstr>'63'!SE_Bouw_drg</vt:lpstr>
      <vt:lpstr>'64'!SE_Bouw_drg</vt:lpstr>
      <vt:lpstr>'65'!SE_Bouw_drg</vt:lpstr>
      <vt:lpstr>'66'!SE_Bouw_drg</vt:lpstr>
      <vt:lpstr>'68'!SE_Bouw_drg</vt:lpstr>
      <vt:lpstr>'69'!SE_Bouw_drg</vt:lpstr>
      <vt:lpstr>'7'!SE_Bouw_drg</vt:lpstr>
      <vt:lpstr>'70'!SE_Bouw_drg</vt:lpstr>
      <vt:lpstr>'8'!SE_Bouw_drg</vt:lpstr>
      <vt:lpstr>'9'!SE_Bouw_drg</vt:lpstr>
      <vt:lpstr>SE_Bouw_drg</vt:lpstr>
      <vt:lpstr>'1'!SE_Bouw_nat</vt:lpstr>
      <vt:lpstr>'10'!SE_Bouw_nat</vt:lpstr>
      <vt:lpstr>'11'!SE_Bouw_nat</vt:lpstr>
      <vt:lpstr>'12'!SE_Bouw_nat</vt:lpstr>
      <vt:lpstr>'13'!SE_Bouw_nat</vt:lpstr>
      <vt:lpstr>'14'!SE_Bouw_nat</vt:lpstr>
      <vt:lpstr>'15'!SE_Bouw_nat</vt:lpstr>
      <vt:lpstr>'16'!SE_Bouw_nat</vt:lpstr>
      <vt:lpstr>'17'!SE_Bouw_nat</vt:lpstr>
      <vt:lpstr>'18'!SE_Bouw_nat</vt:lpstr>
      <vt:lpstr>'19'!SE_Bouw_nat</vt:lpstr>
      <vt:lpstr>'2'!SE_Bouw_nat</vt:lpstr>
      <vt:lpstr>'20'!SE_Bouw_nat</vt:lpstr>
      <vt:lpstr>'21'!SE_Bouw_nat</vt:lpstr>
      <vt:lpstr>'22'!SE_Bouw_nat</vt:lpstr>
      <vt:lpstr>'23'!SE_Bouw_nat</vt:lpstr>
      <vt:lpstr>'24'!SE_Bouw_nat</vt:lpstr>
      <vt:lpstr>'25'!SE_Bouw_nat</vt:lpstr>
      <vt:lpstr>'26'!SE_Bouw_nat</vt:lpstr>
      <vt:lpstr>'27'!SE_Bouw_nat</vt:lpstr>
      <vt:lpstr>'28'!SE_Bouw_nat</vt:lpstr>
      <vt:lpstr>'29'!SE_Bouw_nat</vt:lpstr>
      <vt:lpstr>'3'!SE_Bouw_nat</vt:lpstr>
      <vt:lpstr>'30'!SE_Bouw_nat</vt:lpstr>
      <vt:lpstr>'31'!SE_Bouw_nat</vt:lpstr>
      <vt:lpstr>'32'!SE_Bouw_nat</vt:lpstr>
      <vt:lpstr>'33'!SE_Bouw_nat</vt:lpstr>
      <vt:lpstr>'34'!SE_Bouw_nat</vt:lpstr>
      <vt:lpstr>'35'!SE_Bouw_nat</vt:lpstr>
      <vt:lpstr>'36'!SE_Bouw_nat</vt:lpstr>
      <vt:lpstr>'37'!SE_Bouw_nat</vt:lpstr>
      <vt:lpstr>'38'!SE_Bouw_nat</vt:lpstr>
      <vt:lpstr>'39'!SE_Bouw_nat</vt:lpstr>
      <vt:lpstr>'4'!SE_Bouw_nat</vt:lpstr>
      <vt:lpstr>'40'!SE_Bouw_nat</vt:lpstr>
      <vt:lpstr>'41'!SE_Bouw_nat</vt:lpstr>
      <vt:lpstr>'42'!SE_Bouw_nat</vt:lpstr>
      <vt:lpstr>'43'!SE_Bouw_nat</vt:lpstr>
      <vt:lpstr>'44'!SE_Bouw_nat</vt:lpstr>
      <vt:lpstr>'45'!SE_Bouw_nat</vt:lpstr>
      <vt:lpstr>'46'!SE_Bouw_nat</vt:lpstr>
      <vt:lpstr>'47'!SE_Bouw_nat</vt:lpstr>
      <vt:lpstr>'48'!SE_Bouw_nat</vt:lpstr>
      <vt:lpstr>'49'!SE_Bouw_nat</vt:lpstr>
      <vt:lpstr>'5'!SE_Bouw_nat</vt:lpstr>
      <vt:lpstr>'50'!SE_Bouw_nat</vt:lpstr>
      <vt:lpstr>'51'!SE_Bouw_nat</vt:lpstr>
      <vt:lpstr>'52'!SE_Bouw_nat</vt:lpstr>
      <vt:lpstr>'53'!SE_Bouw_nat</vt:lpstr>
      <vt:lpstr>'54'!SE_Bouw_nat</vt:lpstr>
      <vt:lpstr>'55'!SE_Bouw_nat</vt:lpstr>
      <vt:lpstr>'56'!SE_Bouw_nat</vt:lpstr>
      <vt:lpstr>'57'!SE_Bouw_nat</vt:lpstr>
      <vt:lpstr>'58'!SE_Bouw_nat</vt:lpstr>
      <vt:lpstr>'59'!SE_Bouw_nat</vt:lpstr>
      <vt:lpstr>'6'!SE_Bouw_nat</vt:lpstr>
      <vt:lpstr>'60'!SE_Bouw_nat</vt:lpstr>
      <vt:lpstr>'61'!SE_Bouw_nat</vt:lpstr>
      <vt:lpstr>'62'!SE_Bouw_nat</vt:lpstr>
      <vt:lpstr>'63'!SE_Bouw_nat</vt:lpstr>
      <vt:lpstr>'64'!SE_Bouw_nat</vt:lpstr>
      <vt:lpstr>'65'!SE_Bouw_nat</vt:lpstr>
      <vt:lpstr>'66'!SE_Bouw_nat</vt:lpstr>
      <vt:lpstr>'68'!SE_Bouw_nat</vt:lpstr>
      <vt:lpstr>'69'!SE_Bouw_nat</vt:lpstr>
      <vt:lpstr>'7'!SE_Bouw_nat</vt:lpstr>
      <vt:lpstr>'70'!SE_Bouw_nat</vt:lpstr>
      <vt:lpstr>'8'!SE_Bouw_nat</vt:lpstr>
      <vt:lpstr>'9'!SE_Bouw_nat</vt:lpstr>
      <vt:lpstr>SE_Bouw_nat</vt:lpstr>
      <vt:lpstr>'1'!SE_Gras_drg</vt:lpstr>
      <vt:lpstr>'10'!SE_Gras_drg</vt:lpstr>
      <vt:lpstr>'11'!SE_Gras_drg</vt:lpstr>
      <vt:lpstr>'12'!SE_Gras_drg</vt:lpstr>
      <vt:lpstr>'13'!SE_Gras_drg</vt:lpstr>
      <vt:lpstr>'14'!SE_Gras_drg</vt:lpstr>
      <vt:lpstr>'15'!SE_Gras_drg</vt:lpstr>
      <vt:lpstr>'16'!SE_Gras_drg</vt:lpstr>
      <vt:lpstr>'17'!SE_Gras_drg</vt:lpstr>
      <vt:lpstr>'18'!SE_Gras_drg</vt:lpstr>
      <vt:lpstr>'19'!SE_Gras_drg</vt:lpstr>
      <vt:lpstr>'2'!SE_Gras_drg</vt:lpstr>
      <vt:lpstr>'20'!SE_Gras_drg</vt:lpstr>
      <vt:lpstr>'21'!SE_Gras_drg</vt:lpstr>
      <vt:lpstr>'22'!SE_Gras_drg</vt:lpstr>
      <vt:lpstr>'23'!SE_Gras_drg</vt:lpstr>
      <vt:lpstr>'24'!SE_Gras_drg</vt:lpstr>
      <vt:lpstr>'25'!SE_Gras_drg</vt:lpstr>
      <vt:lpstr>'26'!SE_Gras_drg</vt:lpstr>
      <vt:lpstr>'27'!SE_Gras_drg</vt:lpstr>
      <vt:lpstr>'28'!SE_Gras_drg</vt:lpstr>
      <vt:lpstr>'29'!SE_Gras_drg</vt:lpstr>
      <vt:lpstr>'3'!SE_Gras_drg</vt:lpstr>
      <vt:lpstr>'30'!SE_Gras_drg</vt:lpstr>
      <vt:lpstr>'31'!SE_Gras_drg</vt:lpstr>
      <vt:lpstr>'32'!SE_Gras_drg</vt:lpstr>
      <vt:lpstr>'33'!SE_Gras_drg</vt:lpstr>
      <vt:lpstr>'34'!SE_Gras_drg</vt:lpstr>
      <vt:lpstr>'35'!SE_Gras_drg</vt:lpstr>
      <vt:lpstr>'36'!SE_Gras_drg</vt:lpstr>
      <vt:lpstr>'37'!SE_Gras_drg</vt:lpstr>
      <vt:lpstr>'38'!SE_Gras_drg</vt:lpstr>
      <vt:lpstr>'39'!SE_Gras_drg</vt:lpstr>
      <vt:lpstr>'4'!SE_Gras_drg</vt:lpstr>
      <vt:lpstr>'40'!SE_Gras_drg</vt:lpstr>
      <vt:lpstr>'41'!SE_Gras_drg</vt:lpstr>
      <vt:lpstr>'42'!SE_Gras_drg</vt:lpstr>
      <vt:lpstr>'43'!SE_Gras_drg</vt:lpstr>
      <vt:lpstr>'44'!SE_Gras_drg</vt:lpstr>
      <vt:lpstr>'45'!SE_Gras_drg</vt:lpstr>
      <vt:lpstr>'46'!SE_Gras_drg</vt:lpstr>
      <vt:lpstr>'47'!SE_Gras_drg</vt:lpstr>
      <vt:lpstr>'48'!SE_Gras_drg</vt:lpstr>
      <vt:lpstr>'49'!SE_Gras_drg</vt:lpstr>
      <vt:lpstr>'5'!SE_Gras_drg</vt:lpstr>
      <vt:lpstr>'50'!SE_Gras_drg</vt:lpstr>
      <vt:lpstr>'51'!SE_Gras_drg</vt:lpstr>
      <vt:lpstr>'52'!SE_Gras_drg</vt:lpstr>
      <vt:lpstr>'53'!SE_Gras_drg</vt:lpstr>
      <vt:lpstr>'54'!SE_Gras_drg</vt:lpstr>
      <vt:lpstr>'55'!SE_Gras_drg</vt:lpstr>
      <vt:lpstr>'56'!SE_Gras_drg</vt:lpstr>
      <vt:lpstr>'57'!SE_Gras_drg</vt:lpstr>
      <vt:lpstr>'58'!SE_Gras_drg</vt:lpstr>
      <vt:lpstr>'59'!SE_Gras_drg</vt:lpstr>
      <vt:lpstr>'6'!SE_Gras_drg</vt:lpstr>
      <vt:lpstr>'60'!SE_Gras_drg</vt:lpstr>
      <vt:lpstr>'61'!SE_Gras_drg</vt:lpstr>
      <vt:lpstr>'62'!SE_Gras_drg</vt:lpstr>
      <vt:lpstr>'63'!SE_Gras_drg</vt:lpstr>
      <vt:lpstr>'64'!SE_Gras_drg</vt:lpstr>
      <vt:lpstr>'65'!SE_Gras_drg</vt:lpstr>
      <vt:lpstr>'66'!SE_Gras_drg</vt:lpstr>
      <vt:lpstr>'68'!SE_Gras_drg</vt:lpstr>
      <vt:lpstr>'69'!SE_Gras_drg</vt:lpstr>
      <vt:lpstr>'7'!SE_Gras_drg</vt:lpstr>
      <vt:lpstr>'70'!SE_Gras_drg</vt:lpstr>
      <vt:lpstr>'8'!SE_Gras_drg</vt:lpstr>
      <vt:lpstr>'9'!SE_Gras_drg</vt:lpstr>
      <vt:lpstr>SE_Gras_drg</vt:lpstr>
      <vt:lpstr>'10'!SE_of_y</vt:lpstr>
      <vt:lpstr>'11'!SE_of_y</vt:lpstr>
      <vt:lpstr>'12'!SE_of_y</vt:lpstr>
      <vt:lpstr>'13'!SE_of_y</vt:lpstr>
      <vt:lpstr>'14'!SE_of_y</vt:lpstr>
      <vt:lpstr>'15'!SE_of_y</vt:lpstr>
      <vt:lpstr>'16'!SE_of_y</vt:lpstr>
      <vt:lpstr>'17'!SE_of_y</vt:lpstr>
      <vt:lpstr>'18'!SE_of_y</vt:lpstr>
      <vt:lpstr>'19'!SE_of_y</vt:lpstr>
      <vt:lpstr>'2'!SE_of_y</vt:lpstr>
      <vt:lpstr>'20'!SE_of_y</vt:lpstr>
      <vt:lpstr>'21'!SE_of_y</vt:lpstr>
      <vt:lpstr>'22'!SE_of_y</vt:lpstr>
      <vt:lpstr>'23'!SE_of_y</vt:lpstr>
      <vt:lpstr>'24'!SE_of_y</vt:lpstr>
      <vt:lpstr>'25'!SE_of_y</vt:lpstr>
      <vt:lpstr>'26'!SE_of_y</vt:lpstr>
      <vt:lpstr>'27'!SE_of_y</vt:lpstr>
      <vt:lpstr>'28'!SE_of_y</vt:lpstr>
      <vt:lpstr>'29'!SE_of_y</vt:lpstr>
      <vt:lpstr>'3'!SE_of_y</vt:lpstr>
      <vt:lpstr>'30'!SE_of_y</vt:lpstr>
      <vt:lpstr>'31'!SE_of_y</vt:lpstr>
      <vt:lpstr>'32'!SE_of_y</vt:lpstr>
      <vt:lpstr>'33'!SE_of_y</vt:lpstr>
      <vt:lpstr>'34'!SE_of_y</vt:lpstr>
      <vt:lpstr>'35'!SE_of_y</vt:lpstr>
      <vt:lpstr>'36'!SE_of_y</vt:lpstr>
      <vt:lpstr>'37'!SE_of_y</vt:lpstr>
      <vt:lpstr>'38'!SE_of_y</vt:lpstr>
      <vt:lpstr>'39'!SE_of_y</vt:lpstr>
      <vt:lpstr>'4'!SE_of_y</vt:lpstr>
      <vt:lpstr>'40'!SE_of_y</vt:lpstr>
      <vt:lpstr>'41'!SE_of_y</vt:lpstr>
      <vt:lpstr>'42'!SE_of_y</vt:lpstr>
      <vt:lpstr>'43'!SE_of_y</vt:lpstr>
      <vt:lpstr>'44'!SE_of_y</vt:lpstr>
      <vt:lpstr>'45'!SE_of_y</vt:lpstr>
      <vt:lpstr>'46'!SE_of_y</vt:lpstr>
      <vt:lpstr>'47'!SE_of_y</vt:lpstr>
      <vt:lpstr>'48'!SE_of_y</vt:lpstr>
      <vt:lpstr>'49'!SE_of_y</vt:lpstr>
      <vt:lpstr>'5'!SE_of_y</vt:lpstr>
      <vt:lpstr>'50'!SE_of_y</vt:lpstr>
      <vt:lpstr>'51'!SE_of_y</vt:lpstr>
      <vt:lpstr>'52'!SE_of_y</vt:lpstr>
      <vt:lpstr>'53'!SE_of_y</vt:lpstr>
      <vt:lpstr>'54'!SE_of_y</vt:lpstr>
      <vt:lpstr>'55'!SE_of_y</vt:lpstr>
      <vt:lpstr>'56'!SE_of_y</vt:lpstr>
      <vt:lpstr>'57'!SE_of_y</vt:lpstr>
      <vt:lpstr>'58'!SE_of_y</vt:lpstr>
      <vt:lpstr>'59'!SE_of_y</vt:lpstr>
      <vt:lpstr>'6'!SE_of_y</vt:lpstr>
      <vt:lpstr>'60'!SE_of_y</vt:lpstr>
      <vt:lpstr>'61'!SE_of_y</vt:lpstr>
      <vt:lpstr>'62'!SE_of_y</vt:lpstr>
      <vt:lpstr>'63'!SE_of_y</vt:lpstr>
      <vt:lpstr>'64'!SE_of_y</vt:lpstr>
      <vt:lpstr>'65'!SE_of_y</vt:lpstr>
      <vt:lpstr>'66'!SE_of_y</vt:lpstr>
      <vt:lpstr>'67'!SE_of_y</vt:lpstr>
      <vt:lpstr>'68'!SE_of_y</vt:lpstr>
      <vt:lpstr>'69'!SE_of_y</vt:lpstr>
      <vt:lpstr>'7'!SE_of_y</vt:lpstr>
      <vt:lpstr>'70'!SE_of_y</vt:lpstr>
      <vt:lpstr>'8'!SE_of_y</vt:lpstr>
      <vt:lpstr>'9'!SE_of_y</vt:lpstr>
      <vt:lpstr>SE_of_y</vt:lpstr>
      <vt:lpstr>'1'!SQRbouwDroog</vt:lpstr>
      <vt:lpstr>'10'!SQRbouwDroog</vt:lpstr>
      <vt:lpstr>'11'!SQRbouwDroog</vt:lpstr>
      <vt:lpstr>'12'!SQRbouwDroog</vt:lpstr>
      <vt:lpstr>'13'!SQRbouwDroog</vt:lpstr>
      <vt:lpstr>'14'!SQRbouwDroog</vt:lpstr>
      <vt:lpstr>'15'!SQRbouwDroog</vt:lpstr>
      <vt:lpstr>'16'!SQRbouwDroog</vt:lpstr>
      <vt:lpstr>'17'!SQRbouwDroog</vt:lpstr>
      <vt:lpstr>'18'!SQRbouwDroog</vt:lpstr>
      <vt:lpstr>'19'!SQRbouwDroog</vt:lpstr>
      <vt:lpstr>'2'!SQRbouwDroog</vt:lpstr>
      <vt:lpstr>'20'!SQRbouwDroog</vt:lpstr>
      <vt:lpstr>'21'!SQRbouwDroog</vt:lpstr>
      <vt:lpstr>'22'!SQRbouwDroog</vt:lpstr>
      <vt:lpstr>'23'!SQRbouwDroog</vt:lpstr>
      <vt:lpstr>'24'!SQRbouwDroog</vt:lpstr>
      <vt:lpstr>'25'!SQRbouwDroog</vt:lpstr>
      <vt:lpstr>'26'!SQRbouwDroog</vt:lpstr>
      <vt:lpstr>'27'!SQRbouwDroog</vt:lpstr>
      <vt:lpstr>'28'!SQRbouwDroog</vt:lpstr>
      <vt:lpstr>'29'!SQRbouwDroog</vt:lpstr>
      <vt:lpstr>'3'!SQRbouwDroog</vt:lpstr>
      <vt:lpstr>'30'!SQRbouwDroog</vt:lpstr>
      <vt:lpstr>'31'!SQRbouwDroog</vt:lpstr>
      <vt:lpstr>'32'!SQRbouwDroog</vt:lpstr>
      <vt:lpstr>'33'!SQRbouwDroog</vt:lpstr>
      <vt:lpstr>'34'!SQRbouwDroog</vt:lpstr>
      <vt:lpstr>'35'!SQRbouwDroog</vt:lpstr>
      <vt:lpstr>'36'!SQRbouwDroog</vt:lpstr>
      <vt:lpstr>'37'!SQRbouwDroog</vt:lpstr>
      <vt:lpstr>'38'!SQRbouwDroog</vt:lpstr>
      <vt:lpstr>'39'!SQRbouwDroog</vt:lpstr>
      <vt:lpstr>'4'!SQRbouwDroog</vt:lpstr>
      <vt:lpstr>'40'!SQRbouwDroog</vt:lpstr>
      <vt:lpstr>'41'!SQRbouwDroog</vt:lpstr>
      <vt:lpstr>'42'!SQRbouwDroog</vt:lpstr>
      <vt:lpstr>'43'!SQRbouwDroog</vt:lpstr>
      <vt:lpstr>'44'!SQRbouwDroog</vt:lpstr>
      <vt:lpstr>'45'!SQRbouwDroog</vt:lpstr>
      <vt:lpstr>'46'!SQRbouwDroog</vt:lpstr>
      <vt:lpstr>'47'!SQRbouwDroog</vt:lpstr>
      <vt:lpstr>'48'!SQRbouwDroog</vt:lpstr>
      <vt:lpstr>'49'!SQRbouwDroog</vt:lpstr>
      <vt:lpstr>'5'!SQRbouwDroog</vt:lpstr>
      <vt:lpstr>'50'!SQRbouwDroog</vt:lpstr>
      <vt:lpstr>'51'!SQRbouwDroog</vt:lpstr>
      <vt:lpstr>'52'!SQRbouwDroog</vt:lpstr>
      <vt:lpstr>'53'!SQRbouwDroog</vt:lpstr>
      <vt:lpstr>'54'!SQRbouwDroog</vt:lpstr>
      <vt:lpstr>'55'!SQRbouwDroog</vt:lpstr>
      <vt:lpstr>'56'!SQRbouwDroog</vt:lpstr>
      <vt:lpstr>'57'!SQRbouwDroog</vt:lpstr>
      <vt:lpstr>'58'!SQRbouwDroog</vt:lpstr>
      <vt:lpstr>'59'!SQRbouwDroog</vt:lpstr>
      <vt:lpstr>'6'!SQRbouwDroog</vt:lpstr>
      <vt:lpstr>'60'!SQRbouwDroog</vt:lpstr>
      <vt:lpstr>'61'!SQRbouwDroog</vt:lpstr>
      <vt:lpstr>'62'!SQRbouwDroog</vt:lpstr>
      <vt:lpstr>'63'!SQRbouwDroog</vt:lpstr>
      <vt:lpstr>'64'!SQRbouwDroog</vt:lpstr>
      <vt:lpstr>'65'!SQRbouwDroog</vt:lpstr>
      <vt:lpstr>'66'!SQRbouwDroog</vt:lpstr>
      <vt:lpstr>'67'!SQRbouwDroog</vt:lpstr>
      <vt:lpstr>'68'!SQRbouwDroog</vt:lpstr>
      <vt:lpstr>'69'!SQRbouwDroog</vt:lpstr>
      <vt:lpstr>'7'!SQRbouwDroog</vt:lpstr>
      <vt:lpstr>'70'!SQRbouwDroog</vt:lpstr>
      <vt:lpstr>'8'!SQRbouwDroog</vt:lpstr>
      <vt:lpstr>'9'!SQRbouwDroog</vt:lpstr>
      <vt:lpstr>'1'!SQRbouwNat</vt:lpstr>
      <vt:lpstr>'10'!SQRbouwNat</vt:lpstr>
      <vt:lpstr>'11'!SQRbouwNat</vt:lpstr>
      <vt:lpstr>'12'!SQRbouwNat</vt:lpstr>
      <vt:lpstr>'13'!SQRbouwNat</vt:lpstr>
      <vt:lpstr>'14'!SQRbouwNat</vt:lpstr>
      <vt:lpstr>'15'!SQRbouwNat</vt:lpstr>
      <vt:lpstr>'16'!SQRbouwNat</vt:lpstr>
      <vt:lpstr>'17'!SQRbouwNat</vt:lpstr>
      <vt:lpstr>'18'!SQRbouwNat</vt:lpstr>
      <vt:lpstr>'19'!SQRbouwNat</vt:lpstr>
      <vt:lpstr>'2'!SQRbouwNat</vt:lpstr>
      <vt:lpstr>'20'!SQRbouwNat</vt:lpstr>
      <vt:lpstr>'21'!SQRbouwNat</vt:lpstr>
      <vt:lpstr>'22'!SQRbouwNat</vt:lpstr>
      <vt:lpstr>'23'!SQRbouwNat</vt:lpstr>
      <vt:lpstr>'24'!SQRbouwNat</vt:lpstr>
      <vt:lpstr>'25'!SQRbouwNat</vt:lpstr>
      <vt:lpstr>'26'!SQRbouwNat</vt:lpstr>
      <vt:lpstr>'27'!SQRbouwNat</vt:lpstr>
      <vt:lpstr>'28'!SQRbouwNat</vt:lpstr>
      <vt:lpstr>'29'!SQRbouwNat</vt:lpstr>
      <vt:lpstr>'3'!SQRbouwNat</vt:lpstr>
      <vt:lpstr>'30'!SQRbouwNat</vt:lpstr>
      <vt:lpstr>'31'!SQRbouwNat</vt:lpstr>
      <vt:lpstr>'32'!SQRbouwNat</vt:lpstr>
      <vt:lpstr>'33'!SQRbouwNat</vt:lpstr>
      <vt:lpstr>'34'!SQRbouwNat</vt:lpstr>
      <vt:lpstr>'35'!SQRbouwNat</vt:lpstr>
      <vt:lpstr>'36'!SQRbouwNat</vt:lpstr>
      <vt:lpstr>'37'!SQRbouwNat</vt:lpstr>
      <vt:lpstr>'38'!SQRbouwNat</vt:lpstr>
      <vt:lpstr>'39'!SQRbouwNat</vt:lpstr>
      <vt:lpstr>'4'!SQRbouwNat</vt:lpstr>
      <vt:lpstr>'40'!SQRbouwNat</vt:lpstr>
      <vt:lpstr>'41'!SQRbouwNat</vt:lpstr>
      <vt:lpstr>'42'!SQRbouwNat</vt:lpstr>
      <vt:lpstr>'43'!SQRbouwNat</vt:lpstr>
      <vt:lpstr>'44'!SQRbouwNat</vt:lpstr>
      <vt:lpstr>'45'!SQRbouwNat</vt:lpstr>
      <vt:lpstr>'46'!SQRbouwNat</vt:lpstr>
      <vt:lpstr>'47'!SQRbouwNat</vt:lpstr>
      <vt:lpstr>'48'!SQRbouwNat</vt:lpstr>
      <vt:lpstr>'49'!SQRbouwNat</vt:lpstr>
      <vt:lpstr>'5'!SQRbouwNat</vt:lpstr>
      <vt:lpstr>'50'!SQRbouwNat</vt:lpstr>
      <vt:lpstr>'51'!SQRbouwNat</vt:lpstr>
      <vt:lpstr>'52'!SQRbouwNat</vt:lpstr>
      <vt:lpstr>'53'!SQRbouwNat</vt:lpstr>
      <vt:lpstr>'54'!SQRbouwNat</vt:lpstr>
      <vt:lpstr>'55'!SQRbouwNat</vt:lpstr>
      <vt:lpstr>'56'!SQRbouwNat</vt:lpstr>
      <vt:lpstr>'57'!SQRbouwNat</vt:lpstr>
      <vt:lpstr>'58'!SQRbouwNat</vt:lpstr>
      <vt:lpstr>'59'!SQRbouwNat</vt:lpstr>
      <vt:lpstr>'6'!SQRbouwNat</vt:lpstr>
      <vt:lpstr>'60'!SQRbouwNat</vt:lpstr>
      <vt:lpstr>'61'!SQRbouwNat</vt:lpstr>
      <vt:lpstr>'62'!SQRbouwNat</vt:lpstr>
      <vt:lpstr>'63'!SQRbouwNat</vt:lpstr>
      <vt:lpstr>'64'!SQRbouwNat</vt:lpstr>
      <vt:lpstr>'65'!SQRbouwNat</vt:lpstr>
      <vt:lpstr>'66'!SQRbouwNat</vt:lpstr>
      <vt:lpstr>'67'!SQRbouwNat</vt:lpstr>
      <vt:lpstr>'68'!SQRbouwNat</vt:lpstr>
      <vt:lpstr>'69'!SQRbouwNat</vt:lpstr>
      <vt:lpstr>'7'!SQRbouwNat</vt:lpstr>
      <vt:lpstr>'70'!SQRbouwNat</vt:lpstr>
      <vt:lpstr>'8'!SQRbouwNat</vt:lpstr>
      <vt:lpstr>'9'!SQRbouwNat</vt:lpstr>
      <vt:lpstr>'1'!SQRgraDrg</vt:lpstr>
      <vt:lpstr>'10'!SQRgraDrg</vt:lpstr>
      <vt:lpstr>'11'!SQRgraDrg</vt:lpstr>
      <vt:lpstr>'12'!SQRgraDrg</vt:lpstr>
      <vt:lpstr>'13'!SQRgraDrg</vt:lpstr>
      <vt:lpstr>'14'!SQRgraDrg</vt:lpstr>
      <vt:lpstr>'15'!SQRgraDrg</vt:lpstr>
      <vt:lpstr>'16'!SQRgraDrg</vt:lpstr>
      <vt:lpstr>'17'!SQRgraDrg</vt:lpstr>
      <vt:lpstr>'18'!SQRgraDrg</vt:lpstr>
      <vt:lpstr>'19'!SQRgraDrg</vt:lpstr>
      <vt:lpstr>'2'!SQRgraDrg</vt:lpstr>
      <vt:lpstr>'20'!SQRgraDrg</vt:lpstr>
      <vt:lpstr>'21'!SQRgraDrg</vt:lpstr>
      <vt:lpstr>'22'!SQRgraDrg</vt:lpstr>
      <vt:lpstr>'23'!SQRgraDrg</vt:lpstr>
      <vt:lpstr>'24'!SQRgraDrg</vt:lpstr>
      <vt:lpstr>'25'!SQRgraDrg</vt:lpstr>
      <vt:lpstr>'26'!SQRgraDrg</vt:lpstr>
      <vt:lpstr>'27'!SQRgraDrg</vt:lpstr>
      <vt:lpstr>'28'!SQRgraDrg</vt:lpstr>
      <vt:lpstr>'29'!SQRgraDrg</vt:lpstr>
      <vt:lpstr>'3'!SQRgraDrg</vt:lpstr>
      <vt:lpstr>'30'!SQRgraDrg</vt:lpstr>
      <vt:lpstr>'31'!SQRgraDrg</vt:lpstr>
      <vt:lpstr>'32'!SQRgraDrg</vt:lpstr>
      <vt:lpstr>'33'!SQRgraDrg</vt:lpstr>
      <vt:lpstr>'34'!SQRgraDrg</vt:lpstr>
      <vt:lpstr>'35'!SQRgraDrg</vt:lpstr>
      <vt:lpstr>'36'!SQRgraDrg</vt:lpstr>
      <vt:lpstr>'37'!SQRgraDrg</vt:lpstr>
      <vt:lpstr>'38'!SQRgraDrg</vt:lpstr>
      <vt:lpstr>'39'!SQRgraDrg</vt:lpstr>
      <vt:lpstr>'4'!SQRgraDrg</vt:lpstr>
      <vt:lpstr>'40'!SQRgraDrg</vt:lpstr>
      <vt:lpstr>'41'!SQRgraDrg</vt:lpstr>
      <vt:lpstr>'42'!SQRgraDrg</vt:lpstr>
      <vt:lpstr>'43'!SQRgraDrg</vt:lpstr>
      <vt:lpstr>'44'!SQRgraDrg</vt:lpstr>
      <vt:lpstr>'45'!SQRgraDrg</vt:lpstr>
      <vt:lpstr>'46'!SQRgraDrg</vt:lpstr>
      <vt:lpstr>'47'!SQRgraDrg</vt:lpstr>
      <vt:lpstr>'48'!SQRgraDrg</vt:lpstr>
      <vt:lpstr>'49'!SQRgraDrg</vt:lpstr>
      <vt:lpstr>'5'!SQRgraDrg</vt:lpstr>
      <vt:lpstr>'50'!SQRgraDrg</vt:lpstr>
      <vt:lpstr>'51'!SQRgraDrg</vt:lpstr>
      <vt:lpstr>'52'!SQRgraDrg</vt:lpstr>
      <vt:lpstr>'53'!SQRgraDrg</vt:lpstr>
      <vt:lpstr>'54'!SQRgraDrg</vt:lpstr>
      <vt:lpstr>'55'!SQRgraDrg</vt:lpstr>
      <vt:lpstr>'56'!SQRgraDrg</vt:lpstr>
      <vt:lpstr>'57'!SQRgraDrg</vt:lpstr>
      <vt:lpstr>'58'!SQRgraDrg</vt:lpstr>
      <vt:lpstr>'59'!SQRgraDrg</vt:lpstr>
      <vt:lpstr>'6'!SQRgraDrg</vt:lpstr>
      <vt:lpstr>'60'!SQRgraDrg</vt:lpstr>
      <vt:lpstr>'61'!SQRgraDrg</vt:lpstr>
      <vt:lpstr>'62'!SQRgraDrg</vt:lpstr>
      <vt:lpstr>'63'!SQRgraDrg</vt:lpstr>
      <vt:lpstr>'64'!SQRgraDrg</vt:lpstr>
      <vt:lpstr>'65'!SQRgraDrg</vt:lpstr>
      <vt:lpstr>'66'!SQRgraDrg</vt:lpstr>
      <vt:lpstr>'67'!SQRgraDrg</vt:lpstr>
      <vt:lpstr>'68'!SQRgraDrg</vt:lpstr>
      <vt:lpstr>'69'!SQRgraDrg</vt:lpstr>
      <vt:lpstr>'7'!SQRgraDrg</vt:lpstr>
      <vt:lpstr>'70'!SQRgraDrg</vt:lpstr>
      <vt:lpstr>'8'!SQRgraDrg</vt:lpstr>
      <vt:lpstr>'9'!SQRgraDrg</vt:lpstr>
      <vt:lpstr>'1'!SQRgrasNat</vt:lpstr>
      <vt:lpstr>'10'!SQRgrasNat</vt:lpstr>
      <vt:lpstr>'11'!SQRgrasNat</vt:lpstr>
      <vt:lpstr>'12'!SQRgrasNat</vt:lpstr>
      <vt:lpstr>'13'!SQRgrasNat</vt:lpstr>
      <vt:lpstr>'14'!SQRgrasNat</vt:lpstr>
      <vt:lpstr>'15'!SQRgrasNat</vt:lpstr>
      <vt:lpstr>'16'!SQRgrasNat</vt:lpstr>
      <vt:lpstr>'17'!SQRgrasNat</vt:lpstr>
      <vt:lpstr>'18'!SQRgrasNat</vt:lpstr>
      <vt:lpstr>'19'!SQRgrasNat</vt:lpstr>
      <vt:lpstr>'2'!SQRgrasNat</vt:lpstr>
      <vt:lpstr>'20'!SQRgrasNat</vt:lpstr>
      <vt:lpstr>'21'!SQRgrasNat</vt:lpstr>
      <vt:lpstr>'22'!SQRgrasNat</vt:lpstr>
      <vt:lpstr>'23'!SQRgrasNat</vt:lpstr>
      <vt:lpstr>'24'!SQRgrasNat</vt:lpstr>
      <vt:lpstr>'25'!SQRgrasNat</vt:lpstr>
      <vt:lpstr>'26'!SQRgrasNat</vt:lpstr>
      <vt:lpstr>'27'!SQRgrasNat</vt:lpstr>
      <vt:lpstr>'28'!SQRgrasNat</vt:lpstr>
      <vt:lpstr>'29'!SQRgrasNat</vt:lpstr>
      <vt:lpstr>'3'!SQRgrasNat</vt:lpstr>
      <vt:lpstr>'30'!SQRgrasNat</vt:lpstr>
      <vt:lpstr>'31'!SQRgrasNat</vt:lpstr>
      <vt:lpstr>'32'!SQRgrasNat</vt:lpstr>
      <vt:lpstr>'33'!SQRgrasNat</vt:lpstr>
      <vt:lpstr>'34'!SQRgrasNat</vt:lpstr>
      <vt:lpstr>'35'!SQRgrasNat</vt:lpstr>
      <vt:lpstr>'36'!SQRgrasNat</vt:lpstr>
      <vt:lpstr>'37'!SQRgrasNat</vt:lpstr>
      <vt:lpstr>'38'!SQRgrasNat</vt:lpstr>
      <vt:lpstr>'39'!SQRgrasNat</vt:lpstr>
      <vt:lpstr>'4'!SQRgrasNat</vt:lpstr>
      <vt:lpstr>'40'!SQRgrasNat</vt:lpstr>
      <vt:lpstr>'41'!SQRgrasNat</vt:lpstr>
      <vt:lpstr>'42'!SQRgrasNat</vt:lpstr>
      <vt:lpstr>'43'!SQRgrasNat</vt:lpstr>
      <vt:lpstr>'44'!SQRgrasNat</vt:lpstr>
      <vt:lpstr>'45'!SQRgrasNat</vt:lpstr>
      <vt:lpstr>'46'!SQRgrasNat</vt:lpstr>
      <vt:lpstr>'47'!SQRgrasNat</vt:lpstr>
      <vt:lpstr>'48'!SQRgrasNat</vt:lpstr>
      <vt:lpstr>'49'!SQRgrasNat</vt:lpstr>
      <vt:lpstr>'5'!SQRgrasNat</vt:lpstr>
      <vt:lpstr>'50'!SQRgrasNat</vt:lpstr>
      <vt:lpstr>'51'!SQRgrasNat</vt:lpstr>
      <vt:lpstr>'52'!SQRgrasNat</vt:lpstr>
      <vt:lpstr>'53'!SQRgrasNat</vt:lpstr>
      <vt:lpstr>'54'!SQRgrasNat</vt:lpstr>
      <vt:lpstr>'55'!SQRgrasNat</vt:lpstr>
      <vt:lpstr>'56'!SQRgrasNat</vt:lpstr>
      <vt:lpstr>'57'!SQRgrasNat</vt:lpstr>
      <vt:lpstr>'58'!SQRgrasNat</vt:lpstr>
      <vt:lpstr>'59'!SQRgrasNat</vt:lpstr>
      <vt:lpstr>'6'!SQRgrasNat</vt:lpstr>
      <vt:lpstr>'60'!SQRgrasNat</vt:lpstr>
      <vt:lpstr>'61'!SQRgrasNat</vt:lpstr>
      <vt:lpstr>'62'!SQRgrasNat</vt:lpstr>
      <vt:lpstr>'63'!SQRgrasNat</vt:lpstr>
      <vt:lpstr>'64'!SQRgrasNat</vt:lpstr>
      <vt:lpstr>'65'!SQRgrasNat</vt:lpstr>
      <vt:lpstr>'66'!SQRgrasNat</vt:lpstr>
      <vt:lpstr>'67'!SQRgrasNat</vt:lpstr>
      <vt:lpstr>'68'!SQRgrasNat</vt:lpstr>
      <vt:lpstr>'69'!SQRgrasNat</vt:lpstr>
      <vt:lpstr>'7'!SQRgrasNat</vt:lpstr>
      <vt:lpstr>'70'!SQRgrasNat</vt:lpstr>
      <vt:lpstr>'8'!SQRgrasNat</vt:lpstr>
      <vt:lpstr>'9'!SQRgrasNat</vt:lpstr>
      <vt:lpstr>'1'!wrnBouwDroog</vt:lpstr>
      <vt:lpstr>'10'!wrnBouwDroog</vt:lpstr>
      <vt:lpstr>'11'!wrnBouwDroog</vt:lpstr>
      <vt:lpstr>'12'!wrnBouwDroog</vt:lpstr>
      <vt:lpstr>'13'!wrnBouwDroog</vt:lpstr>
      <vt:lpstr>'14'!wrnBouwDroog</vt:lpstr>
      <vt:lpstr>'15'!wrnBouwDroog</vt:lpstr>
      <vt:lpstr>'16'!wrnBouwDroog</vt:lpstr>
      <vt:lpstr>'17'!wrnBouwDroog</vt:lpstr>
      <vt:lpstr>'18'!wrnBouwDroog</vt:lpstr>
      <vt:lpstr>'19'!wrnBouwDroog</vt:lpstr>
      <vt:lpstr>'2'!wrnBouwDroog</vt:lpstr>
      <vt:lpstr>'20'!wrnBouwDroog</vt:lpstr>
      <vt:lpstr>'21'!wrnBouwDroog</vt:lpstr>
      <vt:lpstr>'22'!wrnBouwDroog</vt:lpstr>
      <vt:lpstr>'23'!wrnBouwDroog</vt:lpstr>
      <vt:lpstr>'24'!wrnBouwDroog</vt:lpstr>
      <vt:lpstr>'25'!wrnBouwDroog</vt:lpstr>
      <vt:lpstr>'26'!wrnBouwDroog</vt:lpstr>
      <vt:lpstr>'27'!wrnBouwDroog</vt:lpstr>
      <vt:lpstr>'28'!wrnBouwDroog</vt:lpstr>
      <vt:lpstr>'29'!wrnBouwDroog</vt:lpstr>
      <vt:lpstr>'3'!wrnBouwDroog</vt:lpstr>
      <vt:lpstr>'30'!wrnBouwDroog</vt:lpstr>
      <vt:lpstr>'31'!wrnBouwDroog</vt:lpstr>
      <vt:lpstr>'32'!wrnBouwDroog</vt:lpstr>
      <vt:lpstr>'33'!wrnBouwDroog</vt:lpstr>
      <vt:lpstr>'34'!wrnBouwDroog</vt:lpstr>
      <vt:lpstr>'35'!wrnBouwDroog</vt:lpstr>
      <vt:lpstr>'36'!wrnBouwDroog</vt:lpstr>
      <vt:lpstr>'37'!wrnBouwDroog</vt:lpstr>
      <vt:lpstr>'38'!wrnBouwDroog</vt:lpstr>
      <vt:lpstr>'39'!wrnBouwDroog</vt:lpstr>
      <vt:lpstr>'4'!wrnBouwDroog</vt:lpstr>
      <vt:lpstr>'40'!wrnBouwDroog</vt:lpstr>
      <vt:lpstr>'41'!wrnBouwDroog</vt:lpstr>
      <vt:lpstr>'42'!wrnBouwDroog</vt:lpstr>
      <vt:lpstr>'43'!wrnBouwDroog</vt:lpstr>
      <vt:lpstr>'44'!wrnBouwDroog</vt:lpstr>
      <vt:lpstr>'45'!wrnBouwDroog</vt:lpstr>
      <vt:lpstr>'46'!wrnBouwDroog</vt:lpstr>
      <vt:lpstr>'47'!wrnBouwDroog</vt:lpstr>
      <vt:lpstr>'48'!wrnBouwDroog</vt:lpstr>
      <vt:lpstr>'49'!wrnBouwDroog</vt:lpstr>
      <vt:lpstr>'5'!wrnBouwDroog</vt:lpstr>
      <vt:lpstr>'50'!wrnBouwDroog</vt:lpstr>
      <vt:lpstr>'51'!wrnBouwDroog</vt:lpstr>
      <vt:lpstr>'52'!wrnBouwDroog</vt:lpstr>
      <vt:lpstr>'53'!wrnBouwDroog</vt:lpstr>
      <vt:lpstr>'54'!wrnBouwDroog</vt:lpstr>
      <vt:lpstr>'55'!wrnBouwDroog</vt:lpstr>
      <vt:lpstr>'56'!wrnBouwDroog</vt:lpstr>
      <vt:lpstr>'57'!wrnBouwDroog</vt:lpstr>
      <vt:lpstr>'58'!wrnBouwDroog</vt:lpstr>
      <vt:lpstr>'59'!wrnBouwDroog</vt:lpstr>
      <vt:lpstr>'6'!wrnBouwDroog</vt:lpstr>
      <vt:lpstr>'60'!wrnBouwDroog</vt:lpstr>
      <vt:lpstr>'61'!wrnBouwDroog</vt:lpstr>
      <vt:lpstr>'62'!wrnBouwDroog</vt:lpstr>
      <vt:lpstr>'63'!wrnBouwDroog</vt:lpstr>
      <vt:lpstr>'64'!wrnBouwDroog</vt:lpstr>
      <vt:lpstr>'65'!wrnBouwDroog</vt:lpstr>
      <vt:lpstr>'66'!wrnBouwDroog</vt:lpstr>
      <vt:lpstr>'67'!wrnBouwDroog</vt:lpstr>
      <vt:lpstr>'68'!wrnBouwDroog</vt:lpstr>
      <vt:lpstr>'69'!wrnBouwDroog</vt:lpstr>
      <vt:lpstr>'7'!wrnBouwDroog</vt:lpstr>
      <vt:lpstr>'70'!wrnBouwDroog</vt:lpstr>
      <vt:lpstr>'8'!wrnBouwDroog</vt:lpstr>
      <vt:lpstr>'9'!wrnBouwDroog</vt:lpstr>
      <vt:lpstr>'1'!wrnBouwNat</vt:lpstr>
      <vt:lpstr>'10'!wrnBouwNat</vt:lpstr>
      <vt:lpstr>'11'!wrnBouwNat</vt:lpstr>
      <vt:lpstr>'12'!wrnBouwNat</vt:lpstr>
      <vt:lpstr>'13'!wrnBouwNat</vt:lpstr>
      <vt:lpstr>'14'!wrnBouwNat</vt:lpstr>
      <vt:lpstr>'15'!wrnBouwNat</vt:lpstr>
      <vt:lpstr>'16'!wrnBouwNat</vt:lpstr>
      <vt:lpstr>'17'!wrnBouwNat</vt:lpstr>
      <vt:lpstr>'18'!wrnBouwNat</vt:lpstr>
      <vt:lpstr>'19'!wrnBouwNat</vt:lpstr>
      <vt:lpstr>'2'!wrnBouwNat</vt:lpstr>
      <vt:lpstr>'20'!wrnBouwNat</vt:lpstr>
      <vt:lpstr>'21'!wrnBouwNat</vt:lpstr>
      <vt:lpstr>'22'!wrnBouwNat</vt:lpstr>
      <vt:lpstr>'23'!wrnBouwNat</vt:lpstr>
      <vt:lpstr>'24'!wrnBouwNat</vt:lpstr>
      <vt:lpstr>'25'!wrnBouwNat</vt:lpstr>
      <vt:lpstr>'26'!wrnBouwNat</vt:lpstr>
      <vt:lpstr>'27'!wrnBouwNat</vt:lpstr>
      <vt:lpstr>'28'!wrnBouwNat</vt:lpstr>
      <vt:lpstr>'29'!wrnBouwNat</vt:lpstr>
      <vt:lpstr>'3'!wrnBouwNat</vt:lpstr>
      <vt:lpstr>'30'!wrnBouwNat</vt:lpstr>
      <vt:lpstr>'31'!wrnBouwNat</vt:lpstr>
      <vt:lpstr>'32'!wrnBouwNat</vt:lpstr>
      <vt:lpstr>'33'!wrnBouwNat</vt:lpstr>
      <vt:lpstr>'34'!wrnBouwNat</vt:lpstr>
      <vt:lpstr>'35'!wrnBouwNat</vt:lpstr>
      <vt:lpstr>'36'!wrnBouwNat</vt:lpstr>
      <vt:lpstr>'37'!wrnBouwNat</vt:lpstr>
      <vt:lpstr>'38'!wrnBouwNat</vt:lpstr>
      <vt:lpstr>'39'!wrnBouwNat</vt:lpstr>
      <vt:lpstr>'4'!wrnBouwNat</vt:lpstr>
      <vt:lpstr>'40'!wrnBouwNat</vt:lpstr>
      <vt:lpstr>'41'!wrnBouwNat</vt:lpstr>
      <vt:lpstr>'42'!wrnBouwNat</vt:lpstr>
      <vt:lpstr>'43'!wrnBouwNat</vt:lpstr>
      <vt:lpstr>'44'!wrnBouwNat</vt:lpstr>
      <vt:lpstr>'45'!wrnBouwNat</vt:lpstr>
      <vt:lpstr>'46'!wrnBouwNat</vt:lpstr>
      <vt:lpstr>'47'!wrnBouwNat</vt:lpstr>
      <vt:lpstr>'48'!wrnBouwNat</vt:lpstr>
      <vt:lpstr>'49'!wrnBouwNat</vt:lpstr>
      <vt:lpstr>'5'!wrnBouwNat</vt:lpstr>
      <vt:lpstr>'50'!wrnBouwNat</vt:lpstr>
      <vt:lpstr>'51'!wrnBouwNat</vt:lpstr>
      <vt:lpstr>'52'!wrnBouwNat</vt:lpstr>
      <vt:lpstr>'53'!wrnBouwNat</vt:lpstr>
      <vt:lpstr>'54'!wrnBouwNat</vt:lpstr>
      <vt:lpstr>'55'!wrnBouwNat</vt:lpstr>
      <vt:lpstr>'56'!wrnBouwNat</vt:lpstr>
      <vt:lpstr>'57'!wrnBouwNat</vt:lpstr>
      <vt:lpstr>'58'!wrnBouwNat</vt:lpstr>
      <vt:lpstr>'59'!wrnBouwNat</vt:lpstr>
      <vt:lpstr>'6'!wrnBouwNat</vt:lpstr>
      <vt:lpstr>'60'!wrnBouwNat</vt:lpstr>
      <vt:lpstr>'61'!wrnBouwNat</vt:lpstr>
      <vt:lpstr>'62'!wrnBouwNat</vt:lpstr>
      <vt:lpstr>'63'!wrnBouwNat</vt:lpstr>
      <vt:lpstr>'64'!wrnBouwNat</vt:lpstr>
      <vt:lpstr>'65'!wrnBouwNat</vt:lpstr>
      <vt:lpstr>'66'!wrnBouwNat</vt:lpstr>
      <vt:lpstr>'67'!wrnBouwNat</vt:lpstr>
      <vt:lpstr>'68'!wrnBouwNat</vt:lpstr>
      <vt:lpstr>'69'!wrnBouwNat</vt:lpstr>
      <vt:lpstr>'7'!wrnBouwNat</vt:lpstr>
      <vt:lpstr>'70'!wrnBouwNat</vt:lpstr>
      <vt:lpstr>'8'!wrnBouwNat</vt:lpstr>
      <vt:lpstr>'9'!wrnBouwNat</vt:lpstr>
      <vt:lpstr>'1'!wrnGrasDroog</vt:lpstr>
      <vt:lpstr>'10'!wrnGrasDroog</vt:lpstr>
      <vt:lpstr>'11'!wrnGrasDroog</vt:lpstr>
      <vt:lpstr>'12'!wrnGrasDroog</vt:lpstr>
      <vt:lpstr>'13'!wrnGrasDroog</vt:lpstr>
      <vt:lpstr>'14'!wrnGrasDroog</vt:lpstr>
      <vt:lpstr>'15'!wrnGrasDroog</vt:lpstr>
      <vt:lpstr>'16'!wrnGrasDroog</vt:lpstr>
      <vt:lpstr>'17'!wrnGrasDroog</vt:lpstr>
      <vt:lpstr>'18'!wrnGrasDroog</vt:lpstr>
      <vt:lpstr>'19'!wrnGrasDroog</vt:lpstr>
      <vt:lpstr>'2'!wrnGrasDroog</vt:lpstr>
      <vt:lpstr>'20'!wrnGrasDroog</vt:lpstr>
      <vt:lpstr>'21'!wrnGrasDroog</vt:lpstr>
      <vt:lpstr>'22'!wrnGrasDroog</vt:lpstr>
      <vt:lpstr>'23'!wrnGrasDroog</vt:lpstr>
      <vt:lpstr>'24'!wrnGrasDroog</vt:lpstr>
      <vt:lpstr>'25'!wrnGrasDroog</vt:lpstr>
      <vt:lpstr>'26'!wrnGrasDroog</vt:lpstr>
      <vt:lpstr>'27'!wrnGrasDroog</vt:lpstr>
      <vt:lpstr>'28'!wrnGrasDroog</vt:lpstr>
      <vt:lpstr>'29'!wrnGrasDroog</vt:lpstr>
      <vt:lpstr>'3'!wrnGrasDroog</vt:lpstr>
      <vt:lpstr>'30'!wrnGrasDroog</vt:lpstr>
      <vt:lpstr>'31'!wrnGrasDroog</vt:lpstr>
      <vt:lpstr>'32'!wrnGrasDroog</vt:lpstr>
      <vt:lpstr>'33'!wrnGrasDroog</vt:lpstr>
      <vt:lpstr>'34'!wrnGrasDroog</vt:lpstr>
      <vt:lpstr>'35'!wrnGrasDroog</vt:lpstr>
      <vt:lpstr>'36'!wrnGrasDroog</vt:lpstr>
      <vt:lpstr>'37'!wrnGrasDroog</vt:lpstr>
      <vt:lpstr>'38'!wrnGrasDroog</vt:lpstr>
      <vt:lpstr>'39'!wrnGrasDroog</vt:lpstr>
      <vt:lpstr>'4'!wrnGrasDroog</vt:lpstr>
      <vt:lpstr>'40'!wrnGrasDroog</vt:lpstr>
      <vt:lpstr>'41'!wrnGrasDroog</vt:lpstr>
      <vt:lpstr>'42'!wrnGrasDroog</vt:lpstr>
      <vt:lpstr>'43'!wrnGrasDroog</vt:lpstr>
      <vt:lpstr>'44'!wrnGrasDroog</vt:lpstr>
      <vt:lpstr>'45'!wrnGrasDroog</vt:lpstr>
      <vt:lpstr>'46'!wrnGrasDroog</vt:lpstr>
      <vt:lpstr>'47'!wrnGrasDroog</vt:lpstr>
      <vt:lpstr>'48'!wrnGrasDroog</vt:lpstr>
      <vt:lpstr>'49'!wrnGrasDroog</vt:lpstr>
      <vt:lpstr>'5'!wrnGrasDroog</vt:lpstr>
      <vt:lpstr>'50'!wrnGrasDroog</vt:lpstr>
      <vt:lpstr>'51'!wrnGrasDroog</vt:lpstr>
      <vt:lpstr>'52'!wrnGrasDroog</vt:lpstr>
      <vt:lpstr>'53'!wrnGrasDroog</vt:lpstr>
      <vt:lpstr>'54'!wrnGrasDroog</vt:lpstr>
      <vt:lpstr>'55'!wrnGrasDroog</vt:lpstr>
      <vt:lpstr>'56'!wrnGrasDroog</vt:lpstr>
      <vt:lpstr>'57'!wrnGrasDroog</vt:lpstr>
      <vt:lpstr>'58'!wrnGrasDroog</vt:lpstr>
      <vt:lpstr>'59'!wrnGrasDroog</vt:lpstr>
      <vt:lpstr>'6'!wrnGrasDroog</vt:lpstr>
      <vt:lpstr>'60'!wrnGrasDroog</vt:lpstr>
      <vt:lpstr>'61'!wrnGrasDroog</vt:lpstr>
      <vt:lpstr>'62'!wrnGrasDroog</vt:lpstr>
      <vt:lpstr>'63'!wrnGrasDroog</vt:lpstr>
      <vt:lpstr>'64'!wrnGrasDroog</vt:lpstr>
      <vt:lpstr>'65'!wrnGrasDroog</vt:lpstr>
      <vt:lpstr>'66'!wrnGrasDroog</vt:lpstr>
      <vt:lpstr>'67'!wrnGrasDroog</vt:lpstr>
      <vt:lpstr>'68'!wrnGrasDroog</vt:lpstr>
      <vt:lpstr>'69'!wrnGrasDroog</vt:lpstr>
      <vt:lpstr>'7'!wrnGrasDroog</vt:lpstr>
      <vt:lpstr>'70'!wrnGrasDroog</vt:lpstr>
      <vt:lpstr>'8'!wrnGrasDroog</vt:lpstr>
      <vt:lpstr>'9'!wrnGrasDroog</vt:lpstr>
      <vt:lpstr>'1'!wrnGrasNat</vt:lpstr>
      <vt:lpstr>'10'!wrnGrasNat</vt:lpstr>
      <vt:lpstr>'11'!wrnGrasNat</vt:lpstr>
      <vt:lpstr>'12'!wrnGrasNat</vt:lpstr>
      <vt:lpstr>'13'!wrnGrasNat</vt:lpstr>
      <vt:lpstr>'14'!wrnGrasNat</vt:lpstr>
      <vt:lpstr>'15'!wrnGrasNat</vt:lpstr>
      <vt:lpstr>'16'!wrnGrasNat</vt:lpstr>
      <vt:lpstr>'17'!wrnGrasNat</vt:lpstr>
      <vt:lpstr>'18'!wrnGrasNat</vt:lpstr>
      <vt:lpstr>'19'!wrnGrasNat</vt:lpstr>
      <vt:lpstr>'2'!wrnGrasNat</vt:lpstr>
      <vt:lpstr>'20'!wrnGrasNat</vt:lpstr>
      <vt:lpstr>'21'!wrnGrasNat</vt:lpstr>
      <vt:lpstr>'22'!wrnGrasNat</vt:lpstr>
      <vt:lpstr>'23'!wrnGrasNat</vt:lpstr>
      <vt:lpstr>'24'!wrnGrasNat</vt:lpstr>
      <vt:lpstr>'25'!wrnGrasNat</vt:lpstr>
      <vt:lpstr>'26'!wrnGrasNat</vt:lpstr>
      <vt:lpstr>'27'!wrnGrasNat</vt:lpstr>
      <vt:lpstr>'28'!wrnGrasNat</vt:lpstr>
      <vt:lpstr>'29'!wrnGrasNat</vt:lpstr>
      <vt:lpstr>'3'!wrnGrasNat</vt:lpstr>
      <vt:lpstr>'30'!wrnGrasNat</vt:lpstr>
      <vt:lpstr>'31'!wrnGrasNat</vt:lpstr>
      <vt:lpstr>'32'!wrnGrasNat</vt:lpstr>
      <vt:lpstr>'33'!wrnGrasNat</vt:lpstr>
      <vt:lpstr>'34'!wrnGrasNat</vt:lpstr>
      <vt:lpstr>'35'!wrnGrasNat</vt:lpstr>
      <vt:lpstr>'36'!wrnGrasNat</vt:lpstr>
      <vt:lpstr>'37'!wrnGrasNat</vt:lpstr>
      <vt:lpstr>'38'!wrnGrasNat</vt:lpstr>
      <vt:lpstr>'39'!wrnGrasNat</vt:lpstr>
      <vt:lpstr>'4'!wrnGrasNat</vt:lpstr>
      <vt:lpstr>'40'!wrnGrasNat</vt:lpstr>
      <vt:lpstr>'41'!wrnGrasNat</vt:lpstr>
      <vt:lpstr>'42'!wrnGrasNat</vt:lpstr>
      <vt:lpstr>'43'!wrnGrasNat</vt:lpstr>
      <vt:lpstr>'44'!wrnGrasNat</vt:lpstr>
      <vt:lpstr>'45'!wrnGrasNat</vt:lpstr>
      <vt:lpstr>'46'!wrnGrasNat</vt:lpstr>
      <vt:lpstr>'47'!wrnGrasNat</vt:lpstr>
      <vt:lpstr>'48'!wrnGrasNat</vt:lpstr>
      <vt:lpstr>'49'!wrnGrasNat</vt:lpstr>
      <vt:lpstr>'5'!wrnGrasNat</vt:lpstr>
      <vt:lpstr>'50'!wrnGrasNat</vt:lpstr>
      <vt:lpstr>'51'!wrnGrasNat</vt:lpstr>
      <vt:lpstr>'52'!wrnGrasNat</vt:lpstr>
      <vt:lpstr>'53'!wrnGrasNat</vt:lpstr>
      <vt:lpstr>'54'!wrnGrasNat</vt:lpstr>
      <vt:lpstr>'55'!wrnGrasNat</vt:lpstr>
      <vt:lpstr>'56'!wrnGrasNat</vt:lpstr>
      <vt:lpstr>'57'!wrnGrasNat</vt:lpstr>
      <vt:lpstr>'58'!wrnGrasNat</vt:lpstr>
      <vt:lpstr>'59'!wrnGrasNat</vt:lpstr>
      <vt:lpstr>'6'!wrnGrasNat</vt:lpstr>
      <vt:lpstr>'60'!wrnGrasNat</vt:lpstr>
      <vt:lpstr>'61'!wrnGrasNat</vt:lpstr>
      <vt:lpstr>'62'!wrnGrasNat</vt:lpstr>
      <vt:lpstr>'63'!wrnGrasNat</vt:lpstr>
      <vt:lpstr>'64'!wrnGrasNat</vt:lpstr>
      <vt:lpstr>'65'!wrnGrasNat</vt:lpstr>
      <vt:lpstr>'66'!wrnGrasNat</vt:lpstr>
      <vt:lpstr>'67'!wrnGrasNat</vt:lpstr>
      <vt:lpstr>'68'!wrnGrasNat</vt:lpstr>
      <vt:lpstr>'69'!wrnGrasNat</vt:lpstr>
      <vt:lpstr>'7'!wrnGrasNat</vt:lpstr>
      <vt:lpstr>'70'!wrnGrasNat</vt:lpstr>
      <vt:lpstr>'8'!wrnGrasNat</vt:lpstr>
      <vt:lpstr>'9'!wrnGrasNat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KvI</dc:creator>
  <cp:lastModifiedBy>Immerzeel, Kees van</cp:lastModifiedBy>
  <dcterms:created xsi:type="dcterms:W3CDTF">2014-11-30T09:47:48Z</dcterms:created>
  <dcterms:modified xsi:type="dcterms:W3CDTF">2022-04-11T17:19:31Z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3f08ec5-d6d9-4227-8387-ccbfcb3632c4_Enabled">
    <vt:lpwstr>true</vt:lpwstr>
  </property>
  <property fmtid="{D5CDD505-2E9C-101B-9397-08002B2CF9AE}" pid="3" name="MSIP_Label_43f08ec5-d6d9-4227-8387-ccbfcb3632c4_SetDate">
    <vt:lpwstr>2022-04-11T14:43:13Z</vt:lpwstr>
  </property>
  <property fmtid="{D5CDD505-2E9C-101B-9397-08002B2CF9AE}" pid="4" name="MSIP_Label_43f08ec5-d6d9-4227-8387-ccbfcb3632c4_Method">
    <vt:lpwstr>Standard</vt:lpwstr>
  </property>
  <property fmtid="{D5CDD505-2E9C-101B-9397-08002B2CF9AE}" pid="5" name="MSIP_Label_43f08ec5-d6d9-4227-8387-ccbfcb3632c4_Name">
    <vt:lpwstr>Sweco Restricted</vt:lpwstr>
  </property>
  <property fmtid="{D5CDD505-2E9C-101B-9397-08002B2CF9AE}" pid="6" name="MSIP_Label_43f08ec5-d6d9-4227-8387-ccbfcb3632c4_SiteId">
    <vt:lpwstr>b7872ef0-9a00-4c18-8a4a-c7d25c778a9e</vt:lpwstr>
  </property>
  <property fmtid="{D5CDD505-2E9C-101B-9397-08002B2CF9AE}" pid="7" name="MSIP_Label_43f08ec5-d6d9-4227-8387-ccbfcb3632c4_ActionId">
    <vt:lpwstr>74b59d36-be05-424d-80c3-4ec3550db690</vt:lpwstr>
  </property>
  <property fmtid="{D5CDD505-2E9C-101B-9397-08002B2CF9AE}" pid="8" name="MSIP_Label_43f08ec5-d6d9-4227-8387-ccbfcb3632c4_ContentBits">
    <vt:lpwstr>0</vt:lpwstr>
  </property>
</Properties>
</file>