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solver_adj" localSheetId="0" hidden="1">Лист1!$P$44:$S$47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Лист1!$P$48:$S$48</definedName>
    <definedName name="solver_lhs2" localSheetId="0" hidden="1">Лист1!$T$44:$T$47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Лист1!$P$50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hs1" localSheetId="0" hidden="1">Лист1!$P$35:$S$35</definedName>
    <definedName name="solver_rhs2" localSheetId="0" hidden="1">Лист1!$T$31:$T$34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P65" i="1" l="1"/>
  <c r="P50" i="1" l="1"/>
  <c r="Q48" i="1"/>
  <c r="R48" i="1"/>
  <c r="S48" i="1"/>
  <c r="P48" i="1"/>
  <c r="T45" i="1"/>
  <c r="T46" i="1"/>
  <c r="T47" i="1"/>
  <c r="T44" i="1"/>
  <c r="R55" i="1"/>
  <c r="T34" i="1"/>
  <c r="H50" i="1"/>
  <c r="D51" i="1"/>
  <c r="E51" i="1"/>
  <c r="F51" i="1"/>
  <c r="G51" i="1"/>
  <c r="C51" i="1"/>
  <c r="H47" i="1"/>
  <c r="H48" i="1"/>
  <c r="H49" i="1"/>
  <c r="H46" i="1"/>
  <c r="E20" i="1" l="1"/>
  <c r="D27" i="1" l="1"/>
  <c r="F27" i="1"/>
  <c r="H27" i="1"/>
  <c r="J27" i="1"/>
  <c r="L27" i="1"/>
  <c r="J18" i="1"/>
  <c r="J17" i="1"/>
  <c r="B17" i="1"/>
  <c r="P35" i="1" l="1"/>
  <c r="C37" i="1"/>
  <c r="S25" i="1" l="1"/>
  <c r="S24" i="1"/>
  <c r="P24" i="1"/>
  <c r="L26" i="1"/>
  <c r="L25" i="1"/>
  <c r="L24" i="1"/>
  <c r="J26" i="1"/>
  <c r="J25" i="1"/>
  <c r="J24" i="1"/>
  <c r="H26" i="1"/>
  <c r="H25" i="1"/>
  <c r="H24" i="1"/>
  <c r="F26" i="1"/>
  <c r="F25" i="1"/>
  <c r="F24" i="1"/>
  <c r="D26" i="1"/>
  <c r="D25" i="1"/>
  <c r="D24" i="1"/>
  <c r="C24" i="1"/>
  <c r="C39" i="1" l="1"/>
  <c r="C58" i="1" s="1"/>
  <c r="C65" i="1" s="1"/>
  <c r="C32" i="1"/>
  <c r="K19" i="1"/>
  <c r="U26" i="1" s="1"/>
  <c r="K17" i="1"/>
  <c r="U24" i="1" s="1"/>
  <c r="L17" i="1"/>
  <c r="M17" i="1"/>
  <c r="W24" i="1" s="1"/>
  <c r="K18" i="1"/>
  <c r="U25" i="1" s="1"/>
  <c r="L18" i="1"/>
  <c r="M18" i="1"/>
  <c r="W25" i="1" s="1"/>
  <c r="L19" i="1"/>
  <c r="M19" i="1"/>
  <c r="W26" i="1" s="1"/>
  <c r="K20" i="1"/>
  <c r="L20" i="1"/>
  <c r="M20" i="1"/>
  <c r="J19" i="1"/>
  <c r="S26" i="1" s="1"/>
  <c r="J20" i="1"/>
  <c r="I20" i="1"/>
  <c r="I18" i="1"/>
  <c r="Q25" i="1" s="1"/>
  <c r="I19" i="1"/>
  <c r="Q26" i="1" s="1"/>
  <c r="I17" i="1"/>
  <c r="Q24" i="1" s="1"/>
  <c r="P31" i="1" s="1"/>
  <c r="S55" i="1" l="1"/>
  <c r="Q55" i="1"/>
  <c r="P55" i="1"/>
  <c r="P61" i="1" s="1"/>
  <c r="T31" i="1"/>
  <c r="G58" i="1"/>
  <c r="F58" i="1"/>
  <c r="E58" i="1"/>
  <c r="D58" i="1"/>
  <c r="H32" i="1"/>
  <c r="T20" i="1"/>
  <c r="T19" i="1"/>
  <c r="T18" i="1"/>
  <c r="T17" i="1"/>
  <c r="S20" i="1"/>
  <c r="S19" i="1"/>
  <c r="S18" i="1"/>
  <c r="S17" i="1"/>
  <c r="R20" i="1"/>
  <c r="R19" i="1"/>
  <c r="R18" i="1"/>
  <c r="R17" i="1"/>
  <c r="Q20" i="1"/>
  <c r="Q19" i="1"/>
  <c r="Q18" i="1"/>
  <c r="Q17" i="1"/>
  <c r="P20" i="1"/>
  <c r="P19" i="1"/>
  <c r="P18" i="1"/>
  <c r="P17" i="1"/>
  <c r="F20" i="1"/>
  <c r="F19" i="1"/>
  <c r="F18" i="1"/>
  <c r="F17" i="1"/>
  <c r="S35" i="1" s="1"/>
  <c r="E19" i="1"/>
  <c r="E18" i="1"/>
  <c r="E17" i="1"/>
  <c r="D20" i="1"/>
  <c r="D19" i="1"/>
  <c r="D18" i="1"/>
  <c r="D17" i="1"/>
  <c r="R35" i="1" s="1"/>
  <c r="C20" i="1"/>
  <c r="C19" i="1"/>
  <c r="C18" i="1"/>
  <c r="C17" i="1"/>
  <c r="B20" i="1"/>
  <c r="B19" i="1"/>
  <c r="B18" i="1"/>
  <c r="E65" i="1" l="1"/>
  <c r="S61" i="1"/>
  <c r="C27" i="1"/>
  <c r="E27" i="1"/>
  <c r="D35" i="1" s="1"/>
  <c r="G27" i="1"/>
  <c r="E35" i="1" s="1"/>
  <c r="I27" i="1"/>
  <c r="F35" i="1" s="1"/>
  <c r="K27" i="1"/>
  <c r="G35" i="1" s="1"/>
  <c r="G65" i="1"/>
  <c r="R61" i="1"/>
  <c r="D65" i="1"/>
  <c r="P25" i="1"/>
  <c r="P32" i="1" s="1"/>
  <c r="C25" i="1"/>
  <c r="C40" i="1" s="1"/>
  <c r="C59" i="1" s="1"/>
  <c r="E25" i="1"/>
  <c r="D33" i="1" s="1"/>
  <c r="R25" i="1"/>
  <c r="Q32" i="1" s="1"/>
  <c r="T25" i="1"/>
  <c r="R32" i="1" s="1"/>
  <c r="G25" i="1"/>
  <c r="E33" i="1" s="1"/>
  <c r="I25" i="1"/>
  <c r="F33" i="1" s="1"/>
  <c r="V25" i="1"/>
  <c r="S32" i="1" s="1"/>
  <c r="K25" i="1"/>
  <c r="G33" i="1" s="1"/>
  <c r="P26" i="1"/>
  <c r="P33" i="1" s="1"/>
  <c r="C26" i="1"/>
  <c r="C41" i="1" s="1"/>
  <c r="R26" i="1"/>
  <c r="Q33" i="1" s="1"/>
  <c r="E26" i="1"/>
  <c r="D34" i="1" s="1"/>
  <c r="T26" i="1"/>
  <c r="R33" i="1" s="1"/>
  <c r="G26" i="1"/>
  <c r="E34" i="1" s="1"/>
  <c r="I26" i="1"/>
  <c r="F34" i="1" s="1"/>
  <c r="V26" i="1"/>
  <c r="S33" i="1" s="1"/>
  <c r="K26" i="1"/>
  <c r="G34" i="1" s="1"/>
  <c r="Q35" i="1"/>
  <c r="T35" i="1" s="1"/>
  <c r="E24" i="1"/>
  <c r="D32" i="1" s="1"/>
  <c r="R24" i="1"/>
  <c r="Q31" i="1" s="1"/>
  <c r="D37" i="1"/>
  <c r="E37" i="1"/>
  <c r="G24" i="1"/>
  <c r="E32" i="1" s="1"/>
  <c r="T24" i="1"/>
  <c r="R31" i="1" s="1"/>
  <c r="F37" i="1"/>
  <c r="I24" i="1"/>
  <c r="F32" i="1" s="1"/>
  <c r="K24" i="1"/>
  <c r="G32" i="1" s="1"/>
  <c r="G37" i="1"/>
  <c r="V24" i="1"/>
  <c r="S31" i="1" s="1"/>
  <c r="F65" i="1"/>
  <c r="Q61" i="1"/>
  <c r="C35" i="1" l="1"/>
  <c r="C42" i="1"/>
  <c r="C34" i="1"/>
  <c r="H37" i="1"/>
  <c r="C33" i="1"/>
  <c r="C53" i="1" l="1"/>
  <c r="D61" i="1"/>
  <c r="D68" i="1" s="1"/>
  <c r="G61" i="1"/>
  <c r="G68" i="1" s="1"/>
  <c r="C61" i="1"/>
  <c r="C68" i="1" s="1"/>
  <c r="F61" i="1"/>
  <c r="F68" i="1" s="1"/>
  <c r="H35" i="1"/>
  <c r="E61" i="1"/>
  <c r="E68" i="1" s="1"/>
  <c r="S56" i="1"/>
  <c r="S62" i="1" s="1"/>
  <c r="R56" i="1"/>
  <c r="R62" i="1" s="1"/>
  <c r="Q56" i="1"/>
  <c r="Q62" i="1" s="1"/>
  <c r="P56" i="1"/>
  <c r="P62" i="1" s="1"/>
  <c r="T32" i="1"/>
  <c r="G59" i="1"/>
  <c r="G66" i="1" s="1"/>
  <c r="F59" i="1"/>
  <c r="F66" i="1" s="1"/>
  <c r="E59" i="1"/>
  <c r="E66" i="1" s="1"/>
  <c r="D59" i="1"/>
  <c r="D66" i="1" s="1"/>
  <c r="C66" i="1"/>
  <c r="H33" i="1"/>
  <c r="S57" i="1"/>
  <c r="S63" i="1" s="1"/>
  <c r="R57" i="1"/>
  <c r="R63" i="1" s="1"/>
  <c r="Q57" i="1"/>
  <c r="Q63" i="1" s="1"/>
  <c r="P57" i="1"/>
  <c r="P63" i="1" s="1"/>
  <c r="C60" i="1"/>
  <c r="C67" i="1" s="1"/>
  <c r="T33" i="1"/>
  <c r="G60" i="1"/>
  <c r="G67" i="1" s="1"/>
  <c r="F60" i="1"/>
  <c r="F67" i="1" s="1"/>
  <c r="E60" i="1"/>
  <c r="E67" i="1" s="1"/>
  <c r="D60" i="1"/>
  <c r="D67" i="1" s="1"/>
  <c r="H34" i="1"/>
  <c r="H36" i="1" l="1"/>
  <c r="C70" i="1"/>
</calcChain>
</file>

<file path=xl/sharedStrings.xml><?xml version="1.0" encoding="utf-8"?>
<sst xmlns="http://schemas.openxmlformats.org/spreadsheetml/2006/main" count="194" uniqueCount="45">
  <si>
    <t xml:space="preserve">Двухиндексная задача </t>
  </si>
  <si>
    <t>Оптовые  цены, фонды времени и план выпуска продукции</t>
  </si>
  <si>
    <t>Оптовые цены Цj [руб./шт.]</t>
  </si>
  <si>
    <t>Фонды времени Fi[ч]</t>
  </si>
  <si>
    <t>План выпуска продукции Рj[шт.]</t>
  </si>
  <si>
    <t>Затраты на производства и трудоемкость выпуска продукции</t>
  </si>
  <si>
    <t>T=(tij) [мин./шт.]</t>
  </si>
  <si>
    <t>И1</t>
  </si>
  <si>
    <t>И2</t>
  </si>
  <si>
    <t>И3</t>
  </si>
  <si>
    <t>И4</t>
  </si>
  <si>
    <t>И5</t>
  </si>
  <si>
    <t>С=(сij) [руб./шт.]</t>
  </si>
  <si>
    <t>S=(sij)[тыс.руб.]</t>
  </si>
  <si>
    <t>Затраты на переоборудование цехов</t>
  </si>
  <si>
    <t>Т= (tij) [ч./шт.]</t>
  </si>
  <si>
    <t>S=(sij)[руб.]</t>
  </si>
  <si>
    <t xml:space="preserve">Уменьшение затрат на </t>
  </si>
  <si>
    <t>С=(сij) [руб./шт.] со спец.</t>
  </si>
  <si>
    <t>Распределительная матрица без специализации</t>
  </si>
  <si>
    <t>Фонд времени</t>
  </si>
  <si>
    <t>План</t>
  </si>
  <si>
    <t>Транспортная матрица без специализации</t>
  </si>
  <si>
    <t>А1</t>
  </si>
  <si>
    <t>А2</t>
  </si>
  <si>
    <t>А3</t>
  </si>
  <si>
    <t>А4</t>
  </si>
  <si>
    <t>X'*</t>
  </si>
  <si>
    <t>X* без округления</t>
  </si>
  <si>
    <t>Xk*  с округлением</t>
  </si>
  <si>
    <t>Цена:</t>
  </si>
  <si>
    <t>L(x)=</t>
  </si>
  <si>
    <t>Распределительная задача со специализации</t>
  </si>
  <si>
    <t>Транспортная матрица со специализации</t>
  </si>
  <si>
    <t>К1</t>
  </si>
  <si>
    <t>К2</t>
  </si>
  <si>
    <t>К3</t>
  </si>
  <si>
    <t>К4</t>
  </si>
  <si>
    <t>Кф</t>
  </si>
  <si>
    <t>Изделия Корпуса</t>
  </si>
  <si>
    <t xml:space="preserve"> </t>
  </si>
  <si>
    <t>Вывод</t>
  </si>
  <si>
    <t>X*спец. без округления</t>
  </si>
  <si>
    <t>Xk*спец.  с округлением</t>
  </si>
  <si>
    <t>X'*спец.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</si>
</sst>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right" indent="1"/>
    </xf>
    <xf numFmtId="0" fontId="1" fillId="3" borderId="1" xfId="0" applyFont="1" applyFill="1" applyBorder="1"/>
    <xf numFmtId="9" fontId="1" fillId="0" borderId="0" xfId="0" applyNumberFormat="1" applyFont="1"/>
    <xf numFmtId="0" fontId="1" fillId="0" borderId="0" xfId="0" applyFont="1" applyAlignment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7" borderId="0" xfId="0" applyFont="1" applyFill="1"/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/>
    <xf numFmtId="0" fontId="1" fillId="8" borderId="0" xfId="0" applyFont="1" applyFill="1"/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9" borderId="0" xfId="0" applyFont="1" applyFill="1"/>
    <xf numFmtId="0" fontId="1" fillId="4" borderId="0" xfId="0" applyFont="1" applyFill="1"/>
    <xf numFmtId="0" fontId="1" fillId="10" borderId="0" xfId="0" applyFont="1" applyFill="1"/>
    <xf numFmtId="0" fontId="1" fillId="6" borderId="2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0" borderId="0" xfId="0" applyFont="1" applyFill="1"/>
    <xf numFmtId="0" fontId="1" fillId="8" borderId="7" xfId="0" applyFont="1" applyFill="1" applyBorder="1" applyAlignment="1">
      <alignment wrapText="1"/>
    </xf>
    <xf numFmtId="0" fontId="1" fillId="8" borderId="7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zoomScale="70" zoomScaleNormal="70" workbookViewId="0">
      <selection activeCell="P65" sqref="P65"/>
    </sheetView>
  </sheetViews>
  <sheetFormatPr defaultRowHeight="15.75" x14ac:dyDescent="0.25"/>
  <cols>
    <col min="1" max="1" width="30.7109375" style="1" customWidth="1"/>
    <col min="2" max="2" width="9.140625" style="1"/>
    <col min="3" max="3" width="14.140625" style="1" customWidth="1"/>
    <col min="4" max="7" width="9.140625" style="1"/>
    <col min="8" max="8" width="12" style="1" customWidth="1"/>
    <col min="9" max="15" width="9.140625" style="1"/>
    <col min="16" max="16" width="22.42578125" style="1" customWidth="1"/>
    <col min="17" max="17" width="10.5703125" style="1" customWidth="1"/>
    <col min="18" max="18" width="14.42578125" style="1" customWidth="1"/>
    <col min="19" max="20" width="9.140625" style="1"/>
    <col min="21" max="21" width="10.28515625" style="1" customWidth="1"/>
    <col min="22" max="16384" width="9.140625" style="1"/>
  </cols>
  <sheetData>
    <row r="1" spans="1:20" x14ac:dyDescent="0.25">
      <c r="G1" s="1" t="s">
        <v>0</v>
      </c>
    </row>
    <row r="2" spans="1:20" x14ac:dyDescent="0.25">
      <c r="B2" s="1" t="s">
        <v>1</v>
      </c>
    </row>
    <row r="3" spans="1:20" x14ac:dyDescent="0.25">
      <c r="A3" s="1" t="s">
        <v>2</v>
      </c>
      <c r="B3" s="2">
        <v>29</v>
      </c>
      <c r="C3" s="2">
        <v>26</v>
      </c>
      <c r="D3" s="2">
        <v>34</v>
      </c>
      <c r="E3" s="2">
        <v>40</v>
      </c>
      <c r="F3" s="2">
        <v>30</v>
      </c>
      <c r="J3" s="1" t="s">
        <v>17</v>
      </c>
      <c r="M3" s="6">
        <v>0.15</v>
      </c>
    </row>
    <row r="4" spans="1:20" x14ac:dyDescent="0.25">
      <c r="A4" s="1" t="s">
        <v>3</v>
      </c>
      <c r="B4" s="2">
        <v>260</v>
      </c>
      <c r="C4" s="2">
        <v>500</v>
      </c>
      <c r="D4" s="2">
        <v>320</v>
      </c>
      <c r="E4" s="2">
        <v>480</v>
      </c>
    </row>
    <row r="5" spans="1:20" x14ac:dyDescent="0.25">
      <c r="A5" s="1" t="s">
        <v>4</v>
      </c>
      <c r="B5" s="2">
        <v>8500</v>
      </c>
      <c r="C5" s="2">
        <v>5700</v>
      </c>
      <c r="D5" s="2">
        <v>14000</v>
      </c>
      <c r="E5" s="2">
        <v>15400</v>
      </c>
      <c r="F5" s="2">
        <v>11650</v>
      </c>
    </row>
    <row r="7" spans="1:20" x14ac:dyDescent="0.25">
      <c r="D7" s="1" t="s">
        <v>5</v>
      </c>
      <c r="P7" s="1" t="s">
        <v>14</v>
      </c>
    </row>
    <row r="8" spans="1:20" x14ac:dyDescent="0.25">
      <c r="A8" s="30" t="s">
        <v>6</v>
      </c>
      <c r="B8" s="31"/>
      <c r="C8" s="31"/>
      <c r="D8" s="31"/>
      <c r="E8" s="31"/>
      <c r="F8" s="32"/>
      <c r="H8" s="30" t="s">
        <v>12</v>
      </c>
      <c r="I8" s="31"/>
      <c r="J8" s="31"/>
      <c r="K8" s="31"/>
      <c r="L8" s="31"/>
      <c r="M8" s="32"/>
      <c r="O8" s="33" t="s">
        <v>13</v>
      </c>
      <c r="P8" s="33"/>
      <c r="Q8" s="33"/>
      <c r="R8" s="33"/>
      <c r="S8" s="33"/>
      <c r="T8" s="33"/>
    </row>
    <row r="9" spans="1:20" x14ac:dyDescent="0.25">
      <c r="A9" s="3"/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H9" s="3"/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O9" s="3"/>
      <c r="P9" s="3" t="s">
        <v>7</v>
      </c>
      <c r="Q9" s="3" t="s">
        <v>8</v>
      </c>
      <c r="R9" s="3" t="s">
        <v>9</v>
      </c>
      <c r="S9" s="3" t="s">
        <v>10</v>
      </c>
      <c r="T9" s="3" t="s">
        <v>11</v>
      </c>
    </row>
    <row r="10" spans="1:20" x14ac:dyDescent="0.25">
      <c r="A10" s="4" t="s">
        <v>34</v>
      </c>
      <c r="B10" s="5">
        <v>1.8</v>
      </c>
      <c r="C10" s="5">
        <v>0.6</v>
      </c>
      <c r="D10" s="5">
        <v>1.2</v>
      </c>
      <c r="E10" s="5">
        <v>2.4</v>
      </c>
      <c r="F10" s="5">
        <v>3.6</v>
      </c>
      <c r="H10" s="3" t="s">
        <v>34</v>
      </c>
      <c r="I10" s="5">
        <v>9</v>
      </c>
      <c r="J10" s="5">
        <v>13</v>
      </c>
      <c r="K10" s="5">
        <v>18</v>
      </c>
      <c r="L10" s="5">
        <v>35</v>
      </c>
      <c r="M10" s="5">
        <v>13</v>
      </c>
      <c r="O10" s="3" t="s">
        <v>34</v>
      </c>
      <c r="P10" s="5">
        <v>52</v>
      </c>
      <c r="Q10" s="5">
        <v>68</v>
      </c>
      <c r="R10" s="5">
        <v>100</v>
      </c>
      <c r="S10" s="5">
        <v>130</v>
      </c>
      <c r="T10" s="5">
        <v>85</v>
      </c>
    </row>
    <row r="11" spans="1:20" x14ac:dyDescent="0.25">
      <c r="A11" s="4" t="s">
        <v>35</v>
      </c>
      <c r="B11" s="5">
        <v>5.4</v>
      </c>
      <c r="C11" s="5">
        <v>1.8</v>
      </c>
      <c r="D11" s="5">
        <v>3.6</v>
      </c>
      <c r="E11" s="5">
        <v>7.2</v>
      </c>
      <c r="F11" s="5">
        <v>10.8</v>
      </c>
      <c r="H11" s="3" t="s">
        <v>35</v>
      </c>
      <c r="I11" s="5">
        <v>16</v>
      </c>
      <c r="J11" s="5">
        <v>29</v>
      </c>
      <c r="K11" s="5">
        <v>27</v>
      </c>
      <c r="L11" s="5">
        <v>32</v>
      </c>
      <c r="M11" s="5">
        <v>24</v>
      </c>
      <c r="O11" s="3" t="s">
        <v>35</v>
      </c>
      <c r="P11" s="5">
        <v>34</v>
      </c>
      <c r="Q11" s="5">
        <v>59</v>
      </c>
      <c r="R11" s="5">
        <v>92</v>
      </c>
      <c r="S11" s="5">
        <v>43</v>
      </c>
      <c r="T11" s="5">
        <v>37</v>
      </c>
    </row>
    <row r="12" spans="1:20" x14ac:dyDescent="0.25">
      <c r="A12" s="4" t="s">
        <v>36</v>
      </c>
      <c r="B12" s="5">
        <v>1.2</v>
      </c>
      <c r="C12" s="5">
        <v>0.4</v>
      </c>
      <c r="D12" s="5">
        <v>0.8</v>
      </c>
      <c r="E12" s="5">
        <v>1.6</v>
      </c>
      <c r="F12" s="5">
        <v>2.4</v>
      </c>
      <c r="H12" s="3" t="s">
        <v>36</v>
      </c>
      <c r="I12" s="5">
        <v>19</v>
      </c>
      <c r="J12" s="5">
        <v>14</v>
      </c>
      <c r="K12" s="5">
        <v>12</v>
      </c>
      <c r="L12" s="5">
        <v>23</v>
      </c>
      <c r="M12" s="5">
        <v>15</v>
      </c>
      <c r="O12" s="3" t="s">
        <v>36</v>
      </c>
      <c r="P12" s="5">
        <v>51</v>
      </c>
      <c r="Q12" s="5">
        <v>66</v>
      </c>
      <c r="R12" s="5">
        <v>134</v>
      </c>
      <c r="S12" s="5">
        <v>49</v>
      </c>
      <c r="T12" s="5">
        <v>27</v>
      </c>
    </row>
    <row r="13" spans="1:20" x14ac:dyDescent="0.25">
      <c r="A13" s="4" t="s">
        <v>37</v>
      </c>
      <c r="B13" s="5">
        <v>0.9</v>
      </c>
      <c r="C13" s="5">
        <v>0.3</v>
      </c>
      <c r="D13" s="5">
        <v>0.6</v>
      </c>
      <c r="E13" s="5">
        <v>1.2</v>
      </c>
      <c r="F13" s="5">
        <v>1.8</v>
      </c>
      <c r="H13" s="3" t="s">
        <v>37</v>
      </c>
      <c r="I13" s="5">
        <v>21</v>
      </c>
      <c r="J13" s="5">
        <v>8</v>
      </c>
      <c r="K13" s="5">
        <v>14</v>
      </c>
      <c r="L13" s="5">
        <v>5</v>
      </c>
      <c r="M13" s="5">
        <v>18</v>
      </c>
      <c r="O13" s="3" t="s">
        <v>37</v>
      </c>
      <c r="P13" s="5">
        <v>106</v>
      </c>
      <c r="Q13" s="5">
        <v>87</v>
      </c>
      <c r="R13" s="5">
        <v>32</v>
      </c>
      <c r="S13" s="5">
        <v>49</v>
      </c>
      <c r="T13" s="5">
        <v>60</v>
      </c>
    </row>
    <row r="15" spans="1:20" x14ac:dyDescent="0.25">
      <c r="B15" s="1" t="s">
        <v>15</v>
      </c>
      <c r="H15" s="30" t="s">
        <v>18</v>
      </c>
      <c r="I15" s="31"/>
      <c r="J15" s="31"/>
      <c r="K15" s="31"/>
      <c r="L15" s="31"/>
      <c r="M15" s="32"/>
      <c r="O15" s="33" t="s">
        <v>16</v>
      </c>
      <c r="P15" s="33"/>
      <c r="Q15" s="33"/>
      <c r="R15" s="33"/>
      <c r="S15" s="33"/>
      <c r="T15" s="33"/>
    </row>
    <row r="16" spans="1:20" x14ac:dyDescent="0.25">
      <c r="A16" s="3"/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H16" s="3"/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O16" s="3"/>
      <c r="P16" s="3" t="s">
        <v>7</v>
      </c>
      <c r="Q16" s="3" t="s">
        <v>8</v>
      </c>
      <c r="R16" s="3" t="s">
        <v>9</v>
      </c>
      <c r="S16" s="3" t="s">
        <v>10</v>
      </c>
      <c r="T16" s="3" t="s">
        <v>11</v>
      </c>
    </row>
    <row r="17" spans="1:24" x14ac:dyDescent="0.25">
      <c r="A17" s="4" t="s">
        <v>34</v>
      </c>
      <c r="B17" s="5">
        <f>1/(B10/60)</f>
        <v>33.333333333333329</v>
      </c>
      <c r="C17" s="5">
        <f t="shared" ref="B17:F20" si="0">1/(C10/60)</f>
        <v>100</v>
      </c>
      <c r="D17" s="5">
        <f t="shared" si="0"/>
        <v>50</v>
      </c>
      <c r="E17" s="5">
        <f t="shared" si="0"/>
        <v>25</v>
      </c>
      <c r="F17" s="5">
        <f t="shared" si="0"/>
        <v>16.666666666666664</v>
      </c>
      <c r="H17" s="3" t="s">
        <v>34</v>
      </c>
      <c r="I17" s="5">
        <f>I10*(1-$M$3)</f>
        <v>7.6499999999999995</v>
      </c>
      <c r="J17" s="5">
        <f>J10*(1-$M$3)</f>
        <v>11.049999999999999</v>
      </c>
      <c r="K17" s="5">
        <f t="shared" ref="K17:M17" si="1">K10*(1-$M$3)</f>
        <v>15.299999999999999</v>
      </c>
      <c r="L17" s="5">
        <f t="shared" si="1"/>
        <v>29.75</v>
      </c>
      <c r="M17" s="5">
        <f t="shared" si="1"/>
        <v>11.049999999999999</v>
      </c>
      <c r="O17" s="3" t="s">
        <v>34</v>
      </c>
      <c r="P17" s="5">
        <f t="shared" ref="P17:T20" si="2">P10*1000</f>
        <v>52000</v>
      </c>
      <c r="Q17" s="5">
        <f t="shared" si="2"/>
        <v>68000</v>
      </c>
      <c r="R17" s="5">
        <f t="shared" si="2"/>
        <v>100000</v>
      </c>
      <c r="S17" s="5">
        <f t="shared" si="2"/>
        <v>130000</v>
      </c>
      <c r="T17" s="5">
        <f t="shared" si="2"/>
        <v>85000</v>
      </c>
    </row>
    <row r="18" spans="1:24" x14ac:dyDescent="0.25">
      <c r="A18" s="4" t="s">
        <v>35</v>
      </c>
      <c r="B18" s="5">
        <f t="shared" si="0"/>
        <v>11.111111111111109</v>
      </c>
      <c r="C18" s="5">
        <f t="shared" si="0"/>
        <v>33.333333333333329</v>
      </c>
      <c r="D18" s="5">
        <f t="shared" si="0"/>
        <v>16.666666666666664</v>
      </c>
      <c r="E18" s="5">
        <f t="shared" si="0"/>
        <v>8.3333333333333321</v>
      </c>
      <c r="F18" s="5">
        <f t="shared" si="0"/>
        <v>5.5555555555555545</v>
      </c>
      <c r="H18" s="3" t="s">
        <v>35</v>
      </c>
      <c r="I18" s="5">
        <f t="shared" ref="I18:M19" si="3">I11*(1-$M$3)</f>
        <v>13.6</v>
      </c>
      <c r="J18" s="5">
        <f>J11*(1-$M$3)</f>
        <v>24.65</v>
      </c>
      <c r="K18" s="5">
        <f t="shared" si="3"/>
        <v>22.95</v>
      </c>
      <c r="L18" s="5">
        <f t="shared" si="3"/>
        <v>27.2</v>
      </c>
      <c r="M18" s="5">
        <f t="shared" si="3"/>
        <v>20.399999999999999</v>
      </c>
      <c r="O18" s="3" t="s">
        <v>35</v>
      </c>
      <c r="P18" s="5">
        <f t="shared" si="2"/>
        <v>34000</v>
      </c>
      <c r="Q18" s="5">
        <f t="shared" si="2"/>
        <v>59000</v>
      </c>
      <c r="R18" s="5">
        <f t="shared" si="2"/>
        <v>92000</v>
      </c>
      <c r="S18" s="5">
        <f t="shared" si="2"/>
        <v>43000</v>
      </c>
      <c r="T18" s="5">
        <f t="shared" si="2"/>
        <v>37000</v>
      </c>
    </row>
    <row r="19" spans="1:24" x14ac:dyDescent="0.25">
      <c r="A19" s="4" t="s">
        <v>36</v>
      </c>
      <c r="B19" s="5">
        <f t="shared" si="0"/>
        <v>50</v>
      </c>
      <c r="C19" s="5">
        <f t="shared" si="0"/>
        <v>150</v>
      </c>
      <c r="D19" s="5">
        <f t="shared" si="0"/>
        <v>75</v>
      </c>
      <c r="E19" s="5">
        <f t="shared" si="0"/>
        <v>37.5</v>
      </c>
      <c r="F19" s="5">
        <f t="shared" si="0"/>
        <v>25</v>
      </c>
      <c r="H19" s="3" t="s">
        <v>36</v>
      </c>
      <c r="I19" s="5">
        <f t="shared" si="3"/>
        <v>16.149999999999999</v>
      </c>
      <c r="J19" s="5">
        <f t="shared" si="3"/>
        <v>11.9</v>
      </c>
      <c r="K19" s="5">
        <f>K12*(1-$M$3)</f>
        <v>10.199999999999999</v>
      </c>
      <c r="L19" s="5">
        <f t="shared" si="3"/>
        <v>19.55</v>
      </c>
      <c r="M19" s="5">
        <f t="shared" si="3"/>
        <v>12.75</v>
      </c>
      <c r="O19" s="3" t="s">
        <v>36</v>
      </c>
      <c r="P19" s="5">
        <f t="shared" si="2"/>
        <v>51000</v>
      </c>
      <c r="Q19" s="5">
        <f t="shared" si="2"/>
        <v>66000</v>
      </c>
      <c r="R19" s="5">
        <f t="shared" si="2"/>
        <v>134000</v>
      </c>
      <c r="S19" s="5">
        <f t="shared" si="2"/>
        <v>49000</v>
      </c>
      <c r="T19" s="5">
        <f t="shared" si="2"/>
        <v>27000</v>
      </c>
    </row>
    <row r="20" spans="1:24" x14ac:dyDescent="0.25">
      <c r="A20" s="4" t="s">
        <v>37</v>
      </c>
      <c r="B20" s="5">
        <f t="shared" si="0"/>
        <v>66.666666666666657</v>
      </c>
      <c r="C20" s="5">
        <f t="shared" si="0"/>
        <v>200</v>
      </c>
      <c r="D20" s="5">
        <f t="shared" si="0"/>
        <v>100</v>
      </c>
      <c r="E20" s="5">
        <f>1/(E13/60)</f>
        <v>50</v>
      </c>
      <c r="F20" s="5">
        <f t="shared" si="0"/>
        <v>33.333333333333329</v>
      </c>
      <c r="H20" s="3" t="s">
        <v>37</v>
      </c>
      <c r="I20" s="5">
        <f>I13*(1-$M$3)</f>
        <v>17.849999999999998</v>
      </c>
      <c r="J20" s="5">
        <f t="shared" ref="J20:M20" si="4">J13*(1-$M$3)</f>
        <v>6.8</v>
      </c>
      <c r="K20" s="5">
        <f t="shared" si="4"/>
        <v>11.9</v>
      </c>
      <c r="L20" s="5">
        <f t="shared" si="4"/>
        <v>4.25</v>
      </c>
      <c r="M20" s="5">
        <f t="shared" si="4"/>
        <v>15.299999999999999</v>
      </c>
      <c r="O20" s="3" t="s">
        <v>37</v>
      </c>
      <c r="P20" s="5">
        <f t="shared" si="2"/>
        <v>106000</v>
      </c>
      <c r="Q20" s="5">
        <f t="shared" si="2"/>
        <v>87000</v>
      </c>
      <c r="R20" s="5">
        <f t="shared" si="2"/>
        <v>32000</v>
      </c>
      <c r="S20" s="5">
        <f t="shared" si="2"/>
        <v>49000</v>
      </c>
      <c r="T20" s="5">
        <f t="shared" si="2"/>
        <v>60000</v>
      </c>
    </row>
    <row r="22" spans="1:24" x14ac:dyDescent="0.25">
      <c r="D22" s="1" t="s">
        <v>19</v>
      </c>
      <c r="Q22" s="1" t="s">
        <v>32</v>
      </c>
    </row>
    <row r="23" spans="1:24" ht="47.25" x14ac:dyDescent="0.25">
      <c r="A23" s="7"/>
      <c r="B23" s="12" t="s">
        <v>39</v>
      </c>
      <c r="C23" s="37" t="s">
        <v>7</v>
      </c>
      <c r="D23" s="37"/>
      <c r="E23" s="37" t="s">
        <v>8</v>
      </c>
      <c r="F23" s="37"/>
      <c r="G23" s="37" t="s">
        <v>9</v>
      </c>
      <c r="H23" s="37"/>
      <c r="I23" s="37" t="s">
        <v>10</v>
      </c>
      <c r="J23" s="37"/>
      <c r="K23" s="37" t="s">
        <v>11</v>
      </c>
      <c r="L23" s="39"/>
      <c r="M23" s="10" t="s">
        <v>20</v>
      </c>
      <c r="O23" s="12" t="s">
        <v>39</v>
      </c>
      <c r="P23" s="37" t="s">
        <v>7</v>
      </c>
      <c r="Q23" s="37"/>
      <c r="R23" s="37" t="s">
        <v>8</v>
      </c>
      <c r="S23" s="37"/>
      <c r="T23" s="37" t="s">
        <v>9</v>
      </c>
      <c r="U23" s="37"/>
      <c r="V23" s="37" t="s">
        <v>11</v>
      </c>
      <c r="W23" s="39"/>
      <c r="X23" s="10" t="s">
        <v>20</v>
      </c>
    </row>
    <row r="24" spans="1:24" x14ac:dyDescent="0.25">
      <c r="A24" s="7"/>
      <c r="B24" s="13" t="s">
        <v>34</v>
      </c>
      <c r="C24" s="13">
        <f>$B$17</f>
        <v>33.333333333333329</v>
      </c>
      <c r="D24" s="13">
        <f>$I$10</f>
        <v>9</v>
      </c>
      <c r="E24" s="13">
        <f>$C$17</f>
        <v>100</v>
      </c>
      <c r="F24" s="13">
        <f>$J$10</f>
        <v>13</v>
      </c>
      <c r="G24" s="13">
        <f>$D$17</f>
        <v>50</v>
      </c>
      <c r="H24" s="13">
        <f>$K$10</f>
        <v>18</v>
      </c>
      <c r="I24" s="13">
        <f>$E$17</f>
        <v>25</v>
      </c>
      <c r="J24" s="13">
        <f>$L$10</f>
        <v>35</v>
      </c>
      <c r="K24" s="13">
        <f>$F$17</f>
        <v>16.666666666666664</v>
      </c>
      <c r="L24" s="23">
        <f>$M$10</f>
        <v>13</v>
      </c>
      <c r="M24" s="11">
        <v>260</v>
      </c>
      <c r="O24" s="13" t="s">
        <v>34</v>
      </c>
      <c r="P24" s="13">
        <f>$B$17</f>
        <v>33.333333333333329</v>
      </c>
      <c r="Q24" s="13">
        <f>$I$17</f>
        <v>7.6499999999999995</v>
      </c>
      <c r="R24" s="13">
        <f>$C$17</f>
        <v>100</v>
      </c>
      <c r="S24" s="13">
        <f>$J$17</f>
        <v>11.049999999999999</v>
      </c>
      <c r="T24" s="13">
        <f>$D$17</f>
        <v>50</v>
      </c>
      <c r="U24" s="13">
        <f>$K$17</f>
        <v>15.299999999999999</v>
      </c>
      <c r="V24" s="13">
        <f>$F$17</f>
        <v>16.666666666666664</v>
      </c>
      <c r="W24" s="23">
        <f>$M$17</f>
        <v>11.049999999999999</v>
      </c>
      <c r="X24" s="11">
        <v>260</v>
      </c>
    </row>
    <row r="25" spans="1:24" x14ac:dyDescent="0.25">
      <c r="B25" s="13" t="s">
        <v>35</v>
      </c>
      <c r="C25" s="13">
        <f>$B$18</f>
        <v>11.111111111111109</v>
      </c>
      <c r="D25" s="13">
        <f>$I$11</f>
        <v>16</v>
      </c>
      <c r="E25" s="13">
        <f>$C$18</f>
        <v>33.333333333333329</v>
      </c>
      <c r="F25" s="13">
        <f>$J$11</f>
        <v>29</v>
      </c>
      <c r="G25" s="13">
        <f>$D$18</f>
        <v>16.666666666666664</v>
      </c>
      <c r="H25" s="13">
        <f>$K$11</f>
        <v>27</v>
      </c>
      <c r="I25" s="13">
        <f>$E$18</f>
        <v>8.3333333333333321</v>
      </c>
      <c r="J25" s="13">
        <f>$L$11</f>
        <v>32</v>
      </c>
      <c r="K25" s="13">
        <f>$F$18</f>
        <v>5.5555555555555545</v>
      </c>
      <c r="L25" s="23">
        <f>$M$11</f>
        <v>24</v>
      </c>
      <c r="M25" s="11">
        <v>500</v>
      </c>
      <c r="O25" s="13" t="s">
        <v>35</v>
      </c>
      <c r="P25" s="13">
        <f>$B$18</f>
        <v>11.111111111111109</v>
      </c>
      <c r="Q25" s="13">
        <f>$I$18</f>
        <v>13.6</v>
      </c>
      <c r="R25" s="13">
        <f>$C$18</f>
        <v>33.333333333333329</v>
      </c>
      <c r="S25" s="13">
        <f>$J$18</f>
        <v>24.65</v>
      </c>
      <c r="T25" s="13">
        <f>$D$18</f>
        <v>16.666666666666664</v>
      </c>
      <c r="U25" s="13">
        <f>$K$18</f>
        <v>22.95</v>
      </c>
      <c r="V25" s="13">
        <f>$F$18</f>
        <v>5.5555555555555545</v>
      </c>
      <c r="W25" s="23">
        <f>$M$18</f>
        <v>20.399999999999999</v>
      </c>
      <c r="X25" s="11">
        <v>500</v>
      </c>
    </row>
    <row r="26" spans="1:24" x14ac:dyDescent="0.25">
      <c r="B26" s="13" t="s">
        <v>36</v>
      </c>
      <c r="C26" s="13">
        <f>$B$19</f>
        <v>50</v>
      </c>
      <c r="D26" s="13">
        <f>$I$12</f>
        <v>19</v>
      </c>
      <c r="E26" s="13">
        <f>$C$19</f>
        <v>150</v>
      </c>
      <c r="F26" s="13">
        <f>$J$12</f>
        <v>14</v>
      </c>
      <c r="G26" s="13">
        <f>$D$19</f>
        <v>75</v>
      </c>
      <c r="H26" s="13">
        <f>$K$12</f>
        <v>12</v>
      </c>
      <c r="I26" s="13">
        <f>$E$19</f>
        <v>37.5</v>
      </c>
      <c r="J26" s="13">
        <f>$L$12</f>
        <v>23</v>
      </c>
      <c r="K26" s="13">
        <f>$F$19</f>
        <v>25</v>
      </c>
      <c r="L26" s="23">
        <f>$M$12</f>
        <v>15</v>
      </c>
      <c r="M26" s="11">
        <v>320</v>
      </c>
      <c r="O26" s="13" t="s">
        <v>36</v>
      </c>
      <c r="P26" s="13">
        <f>$B$19</f>
        <v>50</v>
      </c>
      <c r="Q26" s="13">
        <f>$I$19</f>
        <v>16.149999999999999</v>
      </c>
      <c r="R26" s="13">
        <f>$C$19</f>
        <v>150</v>
      </c>
      <c r="S26" s="13">
        <f>$J$19</f>
        <v>11.9</v>
      </c>
      <c r="T26" s="13">
        <f>$D$19</f>
        <v>75</v>
      </c>
      <c r="U26" s="13">
        <f>$K$19</f>
        <v>10.199999999999999</v>
      </c>
      <c r="V26" s="13">
        <f>$F$19</f>
        <v>25</v>
      </c>
      <c r="W26" s="23">
        <f>$M$19</f>
        <v>12.75</v>
      </c>
      <c r="X26" s="11">
        <v>320</v>
      </c>
    </row>
    <row r="27" spans="1:24" x14ac:dyDescent="0.25">
      <c r="B27" s="13" t="s">
        <v>37</v>
      </c>
      <c r="C27" s="24">
        <f>$B$20</f>
        <v>66.666666666666657</v>
      </c>
      <c r="D27" s="24">
        <f>$I$13</f>
        <v>21</v>
      </c>
      <c r="E27" s="24">
        <f>$C$20</f>
        <v>200</v>
      </c>
      <c r="F27" s="24">
        <f>$J$13</f>
        <v>8</v>
      </c>
      <c r="G27" s="24">
        <f>$D$20</f>
        <v>100</v>
      </c>
      <c r="H27" s="24">
        <f>$K$13</f>
        <v>14</v>
      </c>
      <c r="I27" s="24">
        <f>$E$20</f>
        <v>50</v>
      </c>
      <c r="J27" s="24">
        <f>$L$13</f>
        <v>5</v>
      </c>
      <c r="K27" s="24">
        <f>$F$20</f>
        <v>33.333333333333329</v>
      </c>
      <c r="L27" s="25">
        <f>$M$13</f>
        <v>18</v>
      </c>
      <c r="M27" s="11">
        <v>480</v>
      </c>
      <c r="O27" s="11" t="s">
        <v>21</v>
      </c>
      <c r="P27" s="38">
        <v>8500</v>
      </c>
      <c r="Q27" s="38"/>
      <c r="R27" s="38">
        <v>5700</v>
      </c>
      <c r="S27" s="38"/>
      <c r="T27" s="38">
        <v>14000</v>
      </c>
      <c r="U27" s="38"/>
      <c r="V27" s="38">
        <v>11650</v>
      </c>
      <c r="W27" s="38"/>
      <c r="X27" s="11"/>
    </row>
    <row r="28" spans="1:24" x14ac:dyDescent="0.25">
      <c r="B28" s="11" t="s">
        <v>21</v>
      </c>
      <c r="C28" s="38">
        <v>8500</v>
      </c>
      <c r="D28" s="38"/>
      <c r="E28" s="38">
        <v>5700</v>
      </c>
      <c r="F28" s="38"/>
      <c r="G28" s="38">
        <v>14000</v>
      </c>
      <c r="H28" s="38"/>
      <c r="I28" s="38">
        <v>15400</v>
      </c>
      <c r="J28" s="38"/>
      <c r="K28" s="38">
        <v>11650</v>
      </c>
      <c r="L28" s="38"/>
      <c r="M28" s="11"/>
    </row>
    <row r="29" spans="1:24" x14ac:dyDescent="0.25">
      <c r="O29" s="21"/>
      <c r="P29" s="21" t="s">
        <v>33</v>
      </c>
      <c r="Q29" s="21"/>
      <c r="R29" s="21"/>
      <c r="S29" s="21"/>
      <c r="T29" s="21"/>
      <c r="U29" s="26"/>
    </row>
    <row r="30" spans="1:24" ht="47.25" x14ac:dyDescent="0.25">
      <c r="B30" s="21"/>
      <c r="C30" s="21"/>
      <c r="D30" s="21" t="s">
        <v>22</v>
      </c>
      <c r="E30" s="21"/>
      <c r="F30" s="21"/>
      <c r="G30" s="21"/>
      <c r="H30" s="21"/>
      <c r="O30" s="8" t="s">
        <v>39</v>
      </c>
      <c r="P30" s="9" t="s">
        <v>7</v>
      </c>
      <c r="Q30" s="9" t="s">
        <v>8</v>
      </c>
      <c r="R30" s="9" t="s">
        <v>9</v>
      </c>
      <c r="S30" s="9" t="s">
        <v>11</v>
      </c>
      <c r="T30" s="8" t="s">
        <v>20</v>
      </c>
    </row>
    <row r="31" spans="1:24" ht="31.5" x14ac:dyDescent="0.25">
      <c r="B31" s="8" t="s">
        <v>39</v>
      </c>
      <c r="C31" s="9" t="s">
        <v>7</v>
      </c>
      <c r="D31" s="9" t="s">
        <v>8</v>
      </c>
      <c r="E31" s="9" t="s">
        <v>9</v>
      </c>
      <c r="F31" s="9" t="s">
        <v>10</v>
      </c>
      <c r="G31" s="9" t="s">
        <v>11</v>
      </c>
      <c r="H31" s="8" t="s">
        <v>20</v>
      </c>
      <c r="O31" s="9" t="s">
        <v>34</v>
      </c>
      <c r="P31" s="9">
        <f>P24*Q24</f>
        <v>254.99999999999994</v>
      </c>
      <c r="Q31" s="9">
        <f>R24*S24</f>
        <v>1105</v>
      </c>
      <c r="R31" s="9">
        <f>T24*U24</f>
        <v>765</v>
      </c>
      <c r="S31" s="9">
        <f>V24*W24</f>
        <v>184.16666666666663</v>
      </c>
      <c r="T31" s="9">
        <f>B4*C39</f>
        <v>260</v>
      </c>
    </row>
    <row r="32" spans="1:24" x14ac:dyDescent="0.25">
      <c r="B32" s="9" t="s">
        <v>34</v>
      </c>
      <c r="C32" s="9">
        <f>C24*D24</f>
        <v>299.99999999999994</v>
      </c>
      <c r="D32" s="9">
        <f>E24*F24</f>
        <v>1300</v>
      </c>
      <c r="E32" s="9">
        <f>G24*H24</f>
        <v>900</v>
      </c>
      <c r="F32" s="9">
        <f>I24*J24</f>
        <v>875</v>
      </c>
      <c r="G32" s="9">
        <f>K24*L24</f>
        <v>216.66666666666663</v>
      </c>
      <c r="H32" s="9">
        <f>B4*C39</f>
        <v>260</v>
      </c>
      <c r="O32" s="9" t="s">
        <v>35</v>
      </c>
      <c r="P32" s="9">
        <f>P25*Q25</f>
        <v>151.11111111111109</v>
      </c>
      <c r="Q32" s="9">
        <f>R25*S25</f>
        <v>821.66666666666652</v>
      </c>
      <c r="R32" s="9">
        <f>T25*U25</f>
        <v>382.49999999999994</v>
      </c>
      <c r="S32" s="9">
        <f>V25*W25</f>
        <v>113.3333333333333</v>
      </c>
      <c r="T32" s="9">
        <f>C4*C40</f>
        <v>166.66666666666666</v>
      </c>
    </row>
    <row r="33" spans="2:21" x14ac:dyDescent="0.25">
      <c r="B33" s="9" t="s">
        <v>35</v>
      </c>
      <c r="C33" s="9">
        <f>C25*D25</f>
        <v>177.77777777777774</v>
      </c>
      <c r="D33" s="9">
        <f>E25*F25</f>
        <v>966.66666666666652</v>
      </c>
      <c r="E33" s="9">
        <f>G25*H25</f>
        <v>449.99999999999994</v>
      </c>
      <c r="F33" s="9">
        <f>I25*J25</f>
        <v>266.66666666666663</v>
      </c>
      <c r="G33" s="9">
        <f>K25*L25</f>
        <v>133.33333333333331</v>
      </c>
      <c r="H33" s="9">
        <f>C4*C40</f>
        <v>166.66666666666666</v>
      </c>
      <c r="O33" s="9" t="s">
        <v>36</v>
      </c>
      <c r="P33" s="9">
        <f>P26*Q26</f>
        <v>807.49999999999989</v>
      </c>
      <c r="Q33" s="9">
        <f>R26*S26</f>
        <v>1785</v>
      </c>
      <c r="R33" s="9">
        <f>T26*U26</f>
        <v>765</v>
      </c>
      <c r="S33" s="9">
        <f>V26*W26</f>
        <v>318.75</v>
      </c>
      <c r="T33" s="9">
        <f>D4*C41</f>
        <v>480.00000000000006</v>
      </c>
    </row>
    <row r="34" spans="2:21" x14ac:dyDescent="0.25">
      <c r="B34" s="9" t="s">
        <v>36</v>
      </c>
      <c r="C34" s="9">
        <f>C26*D26</f>
        <v>950</v>
      </c>
      <c r="D34" s="9">
        <f>E26*F26</f>
        <v>2100</v>
      </c>
      <c r="E34" s="9">
        <f>G26*H26</f>
        <v>900</v>
      </c>
      <c r="F34" s="9">
        <f>I26*J26</f>
        <v>862.5</v>
      </c>
      <c r="G34" s="9">
        <f>J26*K26</f>
        <v>575</v>
      </c>
      <c r="H34" s="9">
        <f>D4*C41</f>
        <v>480.00000000000006</v>
      </c>
      <c r="O34" s="9" t="s">
        <v>38</v>
      </c>
      <c r="P34" s="9">
        <v>10000</v>
      </c>
      <c r="Q34" s="9">
        <v>10000</v>
      </c>
      <c r="R34" s="9">
        <v>10000</v>
      </c>
      <c r="S34" s="9">
        <v>10000</v>
      </c>
      <c r="T34" s="9">
        <f>SUM(P35:S35)-SUM(T31:T33)</f>
        <v>384.33333333333326</v>
      </c>
    </row>
    <row r="35" spans="2:21" x14ac:dyDescent="0.25">
      <c r="B35" s="9" t="s">
        <v>37</v>
      </c>
      <c r="C35" s="9">
        <f>C27*D27</f>
        <v>1399.9999999999998</v>
      </c>
      <c r="D35" s="9">
        <f>E27*F27</f>
        <v>1600</v>
      </c>
      <c r="E35" s="9">
        <f>G27*H27</f>
        <v>1400</v>
      </c>
      <c r="F35" s="9">
        <f>I27*J27</f>
        <v>250</v>
      </c>
      <c r="G35" s="9">
        <f>J27*K27</f>
        <v>166.66666666666663</v>
      </c>
      <c r="H35" s="9">
        <f>E4*C42</f>
        <v>960</v>
      </c>
      <c r="O35" s="9" t="s">
        <v>21</v>
      </c>
      <c r="P35" s="9">
        <f>B5/B17</f>
        <v>255.00000000000003</v>
      </c>
      <c r="Q35" s="9">
        <f>C5/C17</f>
        <v>57</v>
      </c>
      <c r="R35" s="9">
        <f>D5/D17</f>
        <v>280</v>
      </c>
      <c r="S35" s="9">
        <f>F5/F17</f>
        <v>699.00000000000011</v>
      </c>
      <c r="T35" s="9">
        <f>SUM(P35:S35)</f>
        <v>1291</v>
      </c>
    </row>
    <row r="36" spans="2:21" x14ac:dyDescent="0.25">
      <c r="B36" s="9" t="s">
        <v>38</v>
      </c>
      <c r="C36" s="9">
        <v>10000</v>
      </c>
      <c r="D36" s="9">
        <v>10000</v>
      </c>
      <c r="E36" s="9">
        <v>10000</v>
      </c>
      <c r="F36" s="9">
        <v>10000</v>
      </c>
      <c r="G36" s="9">
        <v>10000</v>
      </c>
      <c r="H36" s="9">
        <f>SUM(C37:G37)-SUM(H32:H35)</f>
        <v>40.333333333333258</v>
      </c>
    </row>
    <row r="37" spans="2:21" x14ac:dyDescent="0.25">
      <c r="B37" s="9" t="s">
        <v>21</v>
      </c>
      <c r="C37" s="9">
        <f>B5/B17</f>
        <v>255.00000000000003</v>
      </c>
      <c r="D37" s="9">
        <f>C5/C17</f>
        <v>57</v>
      </c>
      <c r="E37" s="9">
        <f>D5/D17</f>
        <v>280</v>
      </c>
      <c r="F37" s="9">
        <f>E5/E17</f>
        <v>616</v>
      </c>
      <c r="G37" s="9">
        <f>F5/F17</f>
        <v>699.00000000000011</v>
      </c>
      <c r="H37" s="9">
        <f>SUM(C37:G37)</f>
        <v>1907</v>
      </c>
    </row>
    <row r="39" spans="2:21" x14ac:dyDescent="0.25">
      <c r="B39" s="11" t="s">
        <v>23</v>
      </c>
      <c r="C39" s="11">
        <f>C24/$C$24</f>
        <v>1</v>
      </c>
    </row>
    <row r="40" spans="2:21" x14ac:dyDescent="0.25">
      <c r="B40" s="11" t="s">
        <v>24</v>
      </c>
      <c r="C40" s="11">
        <f>C25/C24</f>
        <v>0.33333333333333331</v>
      </c>
    </row>
    <row r="41" spans="2:21" x14ac:dyDescent="0.25">
      <c r="B41" s="11" t="s">
        <v>25</v>
      </c>
      <c r="C41" s="11">
        <f>C26/C24</f>
        <v>1.5000000000000002</v>
      </c>
    </row>
    <row r="42" spans="2:21" x14ac:dyDescent="0.25">
      <c r="B42" s="11" t="s">
        <v>26</v>
      </c>
      <c r="C42" s="11">
        <f>C27/C24</f>
        <v>2</v>
      </c>
      <c r="O42" s="40" t="s">
        <v>44</v>
      </c>
      <c r="P42" s="41"/>
      <c r="Q42" s="41"/>
      <c r="R42" s="41"/>
      <c r="S42" s="41"/>
      <c r="T42" s="42"/>
      <c r="U42" s="29"/>
    </row>
    <row r="43" spans="2:21" ht="47.25" x14ac:dyDescent="0.25">
      <c r="O43" s="27" t="s">
        <v>39</v>
      </c>
      <c r="P43" s="28" t="s">
        <v>7</v>
      </c>
      <c r="Q43" s="28" t="s">
        <v>8</v>
      </c>
      <c r="R43" s="28" t="s">
        <v>9</v>
      </c>
      <c r="S43" s="28" t="s">
        <v>11</v>
      </c>
      <c r="T43" s="27" t="s">
        <v>20</v>
      </c>
    </row>
    <row r="44" spans="2:21" x14ac:dyDescent="0.25">
      <c r="B44" s="34" t="s">
        <v>27</v>
      </c>
      <c r="C44" s="35"/>
      <c r="D44" s="35"/>
      <c r="E44" s="35"/>
      <c r="F44" s="35"/>
      <c r="G44" s="35"/>
      <c r="H44" s="36"/>
      <c r="O44" s="19" t="s">
        <v>34</v>
      </c>
      <c r="P44" s="19">
        <v>254.99999999999983</v>
      </c>
      <c r="Q44" s="19">
        <v>0</v>
      </c>
      <c r="R44" s="19">
        <v>-9.9999999925159955E-7</v>
      </c>
      <c r="S44" s="19">
        <v>5.0000010000001396</v>
      </c>
      <c r="T44" s="19">
        <f>SUM(P44:S44)</f>
        <v>260</v>
      </c>
    </row>
    <row r="45" spans="2:21" ht="31.5" x14ac:dyDescent="0.25">
      <c r="B45" s="15" t="s">
        <v>39</v>
      </c>
      <c r="C45" s="16" t="s">
        <v>7</v>
      </c>
      <c r="D45" s="16" t="s">
        <v>8</v>
      </c>
      <c r="E45" s="16" t="s">
        <v>9</v>
      </c>
      <c r="F45" s="16" t="s">
        <v>10</v>
      </c>
      <c r="G45" s="16" t="s">
        <v>11</v>
      </c>
      <c r="H45" s="15" t="s">
        <v>20</v>
      </c>
      <c r="O45" s="19" t="s">
        <v>35</v>
      </c>
      <c r="P45" s="19">
        <v>0</v>
      </c>
      <c r="Q45" s="19">
        <v>0</v>
      </c>
      <c r="R45" s="19">
        <v>0</v>
      </c>
      <c r="S45" s="19">
        <v>166.66666666666663</v>
      </c>
      <c r="T45" s="19">
        <f t="shared" ref="T45:T47" si="5">SUM(P45:S45)</f>
        <v>166.66666666666663</v>
      </c>
    </row>
    <row r="46" spans="2:21" x14ac:dyDescent="0.25">
      <c r="B46" s="16" t="s">
        <v>34</v>
      </c>
      <c r="C46" s="16">
        <v>104.99999999999979</v>
      </c>
      <c r="D46" s="16">
        <v>0</v>
      </c>
      <c r="E46" s="16">
        <v>0</v>
      </c>
      <c r="F46" s="16">
        <v>0</v>
      </c>
      <c r="G46" s="16">
        <v>155.00000000000017</v>
      </c>
      <c r="H46" s="16">
        <f>SUM(C46:G46)</f>
        <v>259.99999999999994</v>
      </c>
      <c r="O46" s="19" t="s">
        <v>36</v>
      </c>
      <c r="P46" s="19">
        <v>0</v>
      </c>
      <c r="Q46" s="19">
        <v>0</v>
      </c>
      <c r="R46" s="19">
        <v>0</v>
      </c>
      <c r="S46" s="19">
        <v>480.00000000000017</v>
      </c>
      <c r="T46" s="19">
        <f t="shared" si="5"/>
        <v>480.00000000000017</v>
      </c>
    </row>
    <row r="47" spans="2:21" x14ac:dyDescent="0.25">
      <c r="B47" s="16" t="s">
        <v>35</v>
      </c>
      <c r="C47" s="16">
        <v>149.99999999999989</v>
      </c>
      <c r="D47" s="16">
        <v>16.666666666666746</v>
      </c>
      <c r="E47" s="16">
        <v>0</v>
      </c>
      <c r="F47" s="16">
        <v>0</v>
      </c>
      <c r="G47" s="16">
        <v>0</v>
      </c>
      <c r="H47" s="16">
        <f t="shared" ref="H47:H50" si="6">SUM(C47:G47)</f>
        <v>166.66666666666663</v>
      </c>
      <c r="O47" s="19" t="s">
        <v>38</v>
      </c>
      <c r="P47" s="19">
        <v>0</v>
      </c>
      <c r="Q47" s="19">
        <v>56.999999999999993</v>
      </c>
      <c r="R47" s="19">
        <v>280.00000100000011</v>
      </c>
      <c r="S47" s="19">
        <v>47.333332333333111</v>
      </c>
      <c r="T47" s="19">
        <f t="shared" si="5"/>
        <v>384.3333333333332</v>
      </c>
    </row>
    <row r="48" spans="2:21" x14ac:dyDescent="0.25">
      <c r="B48" s="16" t="s">
        <v>36</v>
      </c>
      <c r="C48" s="16">
        <v>0</v>
      </c>
      <c r="D48" s="16">
        <v>0</v>
      </c>
      <c r="E48" s="16">
        <v>280</v>
      </c>
      <c r="F48" s="16">
        <v>0</v>
      </c>
      <c r="G48" s="16">
        <v>200.00000000000014</v>
      </c>
      <c r="H48" s="16">
        <f t="shared" si="6"/>
        <v>480.00000000000011</v>
      </c>
      <c r="O48" s="19" t="s">
        <v>21</v>
      </c>
      <c r="P48" s="19">
        <f>SUM(P44:P47)</f>
        <v>254.99999999999983</v>
      </c>
      <c r="Q48" s="19">
        <f t="shared" ref="Q48:S48" si="7">SUM(Q44:Q47)</f>
        <v>56.999999999999993</v>
      </c>
      <c r="R48" s="19">
        <f t="shared" si="7"/>
        <v>280.00000000000011</v>
      </c>
      <c r="S48" s="19">
        <f t="shared" si="7"/>
        <v>699.00000000000011</v>
      </c>
      <c r="T48" s="19"/>
    </row>
    <row r="49" spans="2:20" x14ac:dyDescent="0.25">
      <c r="B49" s="16" t="s">
        <v>37</v>
      </c>
      <c r="C49" s="16">
        <v>0</v>
      </c>
      <c r="D49" s="16">
        <v>0</v>
      </c>
      <c r="E49" s="16">
        <v>0</v>
      </c>
      <c r="F49" s="16">
        <v>616</v>
      </c>
      <c r="G49" s="16">
        <v>343.99999999999983</v>
      </c>
      <c r="H49" s="16">
        <f t="shared" si="6"/>
        <v>959.99999999999977</v>
      </c>
    </row>
    <row r="50" spans="2:20" x14ac:dyDescent="0.25">
      <c r="B50" s="16" t="s">
        <v>38</v>
      </c>
      <c r="C50" s="16">
        <v>0</v>
      </c>
      <c r="D50" s="16">
        <v>40.33333333333325</v>
      </c>
      <c r="E50" s="16">
        <v>0</v>
      </c>
      <c r="F50" s="16">
        <v>0</v>
      </c>
      <c r="G50" s="16">
        <v>0</v>
      </c>
      <c r="H50" s="16">
        <f t="shared" si="6"/>
        <v>40.33333333333325</v>
      </c>
      <c r="O50" s="22" t="s">
        <v>31</v>
      </c>
      <c r="P50" s="22">
        <f>SUMPRODUCT(P44:S46, P31:S33)</f>
        <v>237834.7216413889</v>
      </c>
    </row>
    <row r="51" spans="2:20" x14ac:dyDescent="0.25">
      <c r="B51" s="16" t="s">
        <v>21</v>
      </c>
      <c r="C51" s="16">
        <f>SUM(C46:C50)</f>
        <v>254.99999999999966</v>
      </c>
      <c r="D51" s="16">
        <f t="shared" ref="D51:G51" si="8">SUM(D46:D50)</f>
        <v>57</v>
      </c>
      <c r="E51" s="16">
        <f t="shared" si="8"/>
        <v>280</v>
      </c>
      <c r="F51" s="16">
        <f t="shared" si="8"/>
        <v>616</v>
      </c>
      <c r="G51" s="16">
        <f t="shared" si="8"/>
        <v>699.00000000000023</v>
      </c>
      <c r="H51" s="16"/>
    </row>
    <row r="52" spans="2:20" x14ac:dyDescent="0.25">
      <c r="O52" s="43" t="s">
        <v>42</v>
      </c>
      <c r="P52" s="43"/>
      <c r="Q52" s="43"/>
      <c r="R52" s="43"/>
      <c r="S52" s="43"/>
      <c r="T52" s="29"/>
    </row>
    <row r="53" spans="2:20" x14ac:dyDescent="0.25">
      <c r="B53" s="22" t="s">
        <v>31</v>
      </c>
      <c r="C53" s="22">
        <f>SUMPRODUCT(C46:G49, C32:G35)</f>
        <v>686194.4444444445</v>
      </c>
      <c r="O53" s="43"/>
      <c r="P53" s="43"/>
      <c r="Q53" s="43"/>
      <c r="R53" s="43"/>
      <c r="S53" s="43"/>
      <c r="T53" s="29"/>
    </row>
    <row r="54" spans="2:20" ht="31.5" x14ac:dyDescent="0.25">
      <c r="O54" s="18" t="s">
        <v>39</v>
      </c>
      <c r="P54" s="19" t="s">
        <v>7</v>
      </c>
      <c r="Q54" s="19" t="s">
        <v>8</v>
      </c>
      <c r="R54" s="19" t="s">
        <v>9</v>
      </c>
      <c r="S54" s="19" t="s">
        <v>11</v>
      </c>
    </row>
    <row r="55" spans="2:20" x14ac:dyDescent="0.25">
      <c r="B55" s="14"/>
      <c r="C55" s="14" t="s">
        <v>28</v>
      </c>
      <c r="D55" s="14"/>
      <c r="E55" s="14"/>
      <c r="F55" s="14"/>
      <c r="G55" s="14"/>
      <c r="O55" s="19" t="s">
        <v>34</v>
      </c>
      <c r="P55" s="19">
        <f>P44/C39</f>
        <v>254.99999999999983</v>
      </c>
      <c r="Q55" s="19">
        <f>Q44/C39</f>
        <v>0</v>
      </c>
      <c r="R55" s="19">
        <f>R44/C39</f>
        <v>-9.9999999925159955E-7</v>
      </c>
      <c r="S55" s="19">
        <f>S44/C39</f>
        <v>5.0000010000001396</v>
      </c>
    </row>
    <row r="56" spans="2:20" x14ac:dyDescent="0.25">
      <c r="B56" s="14"/>
      <c r="C56" s="14"/>
      <c r="D56" s="14"/>
      <c r="E56" s="14"/>
      <c r="F56" s="14"/>
      <c r="G56" s="14"/>
      <c r="O56" s="19" t="s">
        <v>35</v>
      </c>
      <c r="P56" s="19">
        <f>P45/C40</f>
        <v>0</v>
      </c>
      <c r="Q56" s="19">
        <f>Q45/C40</f>
        <v>0</v>
      </c>
      <c r="R56" s="19">
        <f>R45/C40</f>
        <v>0</v>
      </c>
      <c r="S56" s="19">
        <f>S45/C40</f>
        <v>499.99999999999989</v>
      </c>
    </row>
    <row r="57" spans="2:20" ht="31.5" x14ac:dyDescent="0.25">
      <c r="B57" s="15" t="s">
        <v>39</v>
      </c>
      <c r="C57" s="16" t="s">
        <v>7</v>
      </c>
      <c r="D57" s="16" t="s">
        <v>8</v>
      </c>
      <c r="E57" s="16" t="s">
        <v>9</v>
      </c>
      <c r="F57" s="16" t="s">
        <v>10</v>
      </c>
      <c r="G57" s="16" t="s">
        <v>11</v>
      </c>
      <c r="O57" s="19" t="s">
        <v>36</v>
      </c>
      <c r="P57" s="19">
        <f>P46/C41</f>
        <v>0</v>
      </c>
      <c r="Q57" s="19">
        <f>Q46/C41</f>
        <v>0</v>
      </c>
      <c r="R57" s="19">
        <f>R46/C41</f>
        <v>0</v>
      </c>
      <c r="S57" s="19">
        <f>S46/C41</f>
        <v>320.00000000000006</v>
      </c>
    </row>
    <row r="58" spans="2:20" x14ac:dyDescent="0.25">
      <c r="B58" s="16" t="s">
        <v>34</v>
      </c>
      <c r="C58" s="16">
        <f>C46/C39</f>
        <v>104.99999999999979</v>
      </c>
      <c r="D58" s="16">
        <f>D46/C39</f>
        <v>0</v>
      </c>
      <c r="E58" s="16">
        <f>E46/C39</f>
        <v>0</v>
      </c>
      <c r="F58" s="16">
        <f>F46/C39</f>
        <v>0</v>
      </c>
      <c r="G58" s="16">
        <f>G46/C39</f>
        <v>155.00000000000017</v>
      </c>
    </row>
    <row r="59" spans="2:20" x14ac:dyDescent="0.25">
      <c r="B59" s="16" t="s">
        <v>35</v>
      </c>
      <c r="C59" s="16">
        <f>C47/C40</f>
        <v>449.99999999999966</v>
      </c>
      <c r="D59" s="16">
        <f>D47/C40</f>
        <v>50.000000000000242</v>
      </c>
      <c r="E59" s="16">
        <f>E47/C40</f>
        <v>0</v>
      </c>
      <c r="F59" s="16">
        <f>F47/C40</f>
        <v>0</v>
      </c>
      <c r="G59" s="16">
        <f>G47/C40</f>
        <v>0</v>
      </c>
      <c r="O59" s="17"/>
      <c r="P59" s="17" t="s">
        <v>43</v>
      </c>
      <c r="Q59" s="17"/>
      <c r="R59" s="17"/>
      <c r="S59" s="17"/>
      <c r="T59" s="26"/>
    </row>
    <row r="60" spans="2:20" ht="31.5" x14ac:dyDescent="0.25">
      <c r="B60" s="16" t="s">
        <v>36</v>
      </c>
      <c r="C60" s="16">
        <f>C48/C41</f>
        <v>0</v>
      </c>
      <c r="D60" s="16">
        <f>D48/C41</f>
        <v>0</v>
      </c>
      <c r="E60" s="16">
        <f>E48/C41</f>
        <v>186.66666666666663</v>
      </c>
      <c r="F60" s="16">
        <f>F48/C41</f>
        <v>0</v>
      </c>
      <c r="G60" s="16">
        <f>G48/C41</f>
        <v>133.3333333333334</v>
      </c>
      <c r="O60" s="18" t="s">
        <v>39</v>
      </c>
      <c r="P60" s="19" t="s">
        <v>7</v>
      </c>
      <c r="Q60" s="19" t="s">
        <v>8</v>
      </c>
      <c r="R60" s="19" t="s">
        <v>9</v>
      </c>
      <c r="S60" s="19" t="s">
        <v>11</v>
      </c>
    </row>
    <row r="61" spans="2:20" x14ac:dyDescent="0.25">
      <c r="B61" s="16" t="s">
        <v>37</v>
      </c>
      <c r="C61" s="16">
        <f>C49/C42</f>
        <v>0</v>
      </c>
      <c r="D61" s="16">
        <f>D50/C42</f>
        <v>20.166666666666625</v>
      </c>
      <c r="E61" s="16">
        <f>E49/C42</f>
        <v>0</v>
      </c>
      <c r="F61" s="16">
        <f>F49/C42</f>
        <v>308</v>
      </c>
      <c r="G61" s="16">
        <f>G49/C42</f>
        <v>171.99999999999991</v>
      </c>
      <c r="O61" s="19" t="s">
        <v>34</v>
      </c>
      <c r="P61" s="19">
        <f t="shared" ref="P61:R63" si="9">ROUNDDOWN(P55*B17,0)</f>
        <v>8499</v>
      </c>
      <c r="Q61" s="19">
        <f t="shared" si="9"/>
        <v>0</v>
      </c>
      <c r="R61" s="19">
        <f t="shared" si="9"/>
        <v>0</v>
      </c>
      <c r="S61" s="19">
        <f>ROUNDDOWN(S55*F17,0)</f>
        <v>83</v>
      </c>
    </row>
    <row r="62" spans="2:20" x14ac:dyDescent="0.25">
      <c r="O62" s="19" t="s">
        <v>35</v>
      </c>
      <c r="P62" s="19">
        <f t="shared" si="9"/>
        <v>0</v>
      </c>
      <c r="Q62" s="19">
        <f t="shared" si="9"/>
        <v>0</v>
      </c>
      <c r="R62" s="19">
        <f t="shared" si="9"/>
        <v>0</v>
      </c>
      <c r="S62" s="19">
        <f>ROUNDDOWN(S56*F18,0)</f>
        <v>2777</v>
      </c>
    </row>
    <row r="63" spans="2:20" x14ac:dyDescent="0.25">
      <c r="B63" s="14"/>
      <c r="C63" s="14" t="s">
        <v>29</v>
      </c>
      <c r="D63" s="14"/>
      <c r="E63" s="14"/>
      <c r="F63" s="14"/>
      <c r="G63" s="14"/>
      <c r="O63" s="19" t="s">
        <v>36</v>
      </c>
      <c r="P63" s="19">
        <f t="shared" si="9"/>
        <v>0</v>
      </c>
      <c r="Q63" s="19">
        <f t="shared" si="9"/>
        <v>0</v>
      </c>
      <c r="R63" s="19">
        <f t="shared" si="9"/>
        <v>0</v>
      </c>
      <c r="S63" s="19">
        <f>ROUNDDOWN(S57*F19,0)</f>
        <v>8000</v>
      </c>
    </row>
    <row r="64" spans="2:20" ht="31.5" x14ac:dyDescent="0.25">
      <c r="B64" s="15" t="s">
        <v>39</v>
      </c>
      <c r="C64" s="16" t="s">
        <v>7</v>
      </c>
      <c r="D64" s="16" t="s">
        <v>8</v>
      </c>
      <c r="E64" s="16" t="s">
        <v>9</v>
      </c>
      <c r="F64" s="16" t="s">
        <v>10</v>
      </c>
      <c r="G64" s="16" t="s">
        <v>11</v>
      </c>
    </row>
    <row r="65" spans="2:16" x14ac:dyDescent="0.25">
      <c r="B65" s="16" t="s">
        <v>34</v>
      </c>
      <c r="C65" s="16">
        <f>ROUNDDOWN(C58*B17,0)</f>
        <v>3499</v>
      </c>
      <c r="D65" s="16">
        <f t="shared" ref="C65:F68" si="10">ROUNDDOWN(D58*C17,0)</f>
        <v>0</v>
      </c>
      <c r="E65" s="16">
        <f t="shared" si="10"/>
        <v>0</v>
      </c>
      <c r="F65" s="16">
        <f t="shared" si="10"/>
        <v>0</v>
      </c>
      <c r="G65" s="16">
        <f>ROUND(G58*F17,0)</f>
        <v>2583</v>
      </c>
      <c r="O65" s="20" t="s">
        <v>30</v>
      </c>
      <c r="P65" s="20" t="e">
        <f>E4*E20*L20+SUMPRODUCT(P61:S63, I17:M19)+S20</f>
        <v>#VALUE!</v>
      </c>
    </row>
    <row r="66" spans="2:16" x14ac:dyDescent="0.25">
      <c r="B66" s="16" t="s">
        <v>35</v>
      </c>
      <c r="C66" s="16">
        <f t="shared" si="10"/>
        <v>5000</v>
      </c>
      <c r="D66" s="16">
        <f t="shared" si="10"/>
        <v>1666</v>
      </c>
      <c r="E66" s="16">
        <f t="shared" si="10"/>
        <v>0</v>
      </c>
      <c r="F66" s="16">
        <f t="shared" si="10"/>
        <v>0</v>
      </c>
      <c r="G66" s="16">
        <f>ROUNDDOWN(G59*F18,0)</f>
        <v>0</v>
      </c>
    </row>
    <row r="67" spans="2:16" x14ac:dyDescent="0.25">
      <c r="B67" s="16" t="s">
        <v>36</v>
      </c>
      <c r="C67" s="16">
        <f t="shared" si="10"/>
        <v>0</v>
      </c>
      <c r="D67" s="16">
        <f t="shared" si="10"/>
        <v>0</v>
      </c>
      <c r="E67" s="16">
        <f t="shared" si="10"/>
        <v>14000</v>
      </c>
      <c r="F67" s="16">
        <f t="shared" si="10"/>
        <v>0</v>
      </c>
      <c r="G67" s="16">
        <f>ROUNDDOWN(G60*F19,0)</f>
        <v>3333</v>
      </c>
    </row>
    <row r="68" spans="2:16" x14ac:dyDescent="0.25">
      <c r="B68" s="16" t="s">
        <v>37</v>
      </c>
      <c r="C68" s="16">
        <f t="shared" si="10"/>
        <v>0</v>
      </c>
      <c r="D68" s="16">
        <f t="shared" si="10"/>
        <v>4033</v>
      </c>
      <c r="E68" s="16">
        <f t="shared" si="10"/>
        <v>0</v>
      </c>
      <c r="F68" s="16">
        <f t="shared" si="10"/>
        <v>15400</v>
      </c>
      <c r="G68" s="16">
        <f>ROUNDDOWN(G61*F20,0)</f>
        <v>5733</v>
      </c>
      <c r="H68" s="1" t="s">
        <v>40</v>
      </c>
      <c r="O68" s="1" t="s">
        <v>41</v>
      </c>
    </row>
    <row r="70" spans="2:16" x14ac:dyDescent="0.25">
      <c r="B70" s="22" t="s">
        <v>30</v>
      </c>
      <c r="C70" s="22">
        <f>SUMPRODUCT(C65:G68, I10:M13)</f>
        <v>623837</v>
      </c>
    </row>
  </sheetData>
  <mergeCells count="26">
    <mergeCell ref="O52:S53"/>
    <mergeCell ref="V23:W23"/>
    <mergeCell ref="P27:Q27"/>
    <mergeCell ref="R27:S27"/>
    <mergeCell ref="T27:U27"/>
    <mergeCell ref="V27:W27"/>
    <mergeCell ref="B44:H44"/>
    <mergeCell ref="P23:Q23"/>
    <mergeCell ref="R23:S23"/>
    <mergeCell ref="T23:U23"/>
    <mergeCell ref="C28:D28"/>
    <mergeCell ref="E28:F28"/>
    <mergeCell ref="G28:H28"/>
    <mergeCell ref="I28:J28"/>
    <mergeCell ref="K28:L28"/>
    <mergeCell ref="C23:D23"/>
    <mergeCell ref="E23:F23"/>
    <mergeCell ref="G23:H23"/>
    <mergeCell ref="I23:J23"/>
    <mergeCell ref="K23:L23"/>
    <mergeCell ref="O42:T42"/>
    <mergeCell ref="A8:F8"/>
    <mergeCell ref="H8:M8"/>
    <mergeCell ref="O8:T8"/>
    <mergeCell ref="H15:M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2016-11-05T04:35:55Z</dcterms:modified>
</cp:coreProperties>
</file>