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mc:AlternateContent xmlns:mc="http://schemas.openxmlformats.org/markup-compatibility/2006">
    <mc:Choice Requires="x15">
      <x15ac:absPath xmlns:x15ac="http://schemas.microsoft.com/office/spreadsheetml/2010/11/ac" url="D:\Desktop\NYUSH\Synchronization &amp; Oscillation\AllenInstitute\"/>
    </mc:Choice>
  </mc:AlternateContent>
  <xr:revisionPtr revIDLastSave="0" documentId="13_ncr:1_{06562712-1824-459F-92E3-A9065E273BC7}" xr6:coauthVersionLast="47" xr6:coauthVersionMax="47" xr10:uidLastSave="{00000000-0000-0000-0000-000000000000}"/>
  <bookViews>
    <workbookView xWindow="-28920" yWindow="-120" windowWidth="29040" windowHeight="15720" tabRatio="500" xr2:uid="{00000000-000D-0000-FFFF-FFFF00000000}"/>
  </bookViews>
  <sheets>
    <sheet name="Sheet3" sheetId="3"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1" i="3" l="1"/>
  <c r="C10" i="3"/>
  <c r="C9" i="3"/>
  <c r="C8" i="3"/>
  <c r="C7" i="3"/>
  <c r="C6" i="3"/>
  <c r="C5" i="3"/>
  <c r="C4" i="3"/>
  <c r="B11" i="3"/>
  <c r="B10" i="3"/>
  <c r="B9" i="3"/>
  <c r="B8" i="3"/>
  <c r="B7" i="3"/>
  <c r="B6" i="3"/>
  <c r="B5" i="3"/>
  <c r="B4" i="3"/>
  <c r="E3" i="3"/>
  <c r="E29" i="3"/>
  <c r="D4" i="3"/>
  <c r="E4" i="3"/>
  <c r="F30" i="3"/>
  <c r="F31" i="3"/>
  <c r="D5" i="3"/>
  <c r="G30" i="3"/>
  <c r="E5" i="3"/>
  <c r="G31" i="3"/>
  <c r="G32" i="3"/>
  <c r="H31" i="3"/>
  <c r="H32" i="3"/>
  <c r="H33" i="3"/>
  <c r="I32" i="3"/>
  <c r="I33" i="3"/>
  <c r="I34" i="3"/>
  <c r="J33" i="3"/>
  <c r="J34" i="3"/>
  <c r="J35" i="3"/>
  <c r="K34" i="3"/>
  <c r="K35" i="3"/>
  <c r="D10" i="3"/>
  <c r="E10" i="3"/>
  <c r="L36" i="3"/>
  <c r="L37" i="3"/>
  <c r="D11" i="3"/>
  <c r="M36" i="3"/>
  <c r="E11" i="3"/>
  <c r="M37" i="3"/>
  <c r="R19" i="3" a="1"/>
  <c r="R19" i="3"/>
  <c r="S19" i="3"/>
  <c r="T19" i="3"/>
  <c r="U19" i="3"/>
  <c r="V19" i="3"/>
  <c r="W19" i="3"/>
  <c r="X19" i="3"/>
  <c r="Y19" i="3"/>
  <c r="Z19" i="3"/>
  <c r="R20" i="3"/>
  <c r="S20" i="3"/>
  <c r="T20" i="3"/>
  <c r="U20" i="3"/>
  <c r="V20" i="3"/>
  <c r="W20" i="3"/>
  <c r="X20" i="3"/>
  <c r="Y20" i="3"/>
  <c r="Z20" i="3"/>
  <c r="R21" i="3"/>
  <c r="S21" i="3"/>
  <c r="T21" i="3"/>
  <c r="U21" i="3"/>
  <c r="V21" i="3"/>
  <c r="W21" i="3"/>
  <c r="X21" i="3"/>
  <c r="Y21" i="3"/>
  <c r="Z21" i="3"/>
  <c r="R22" i="3"/>
  <c r="S22" i="3"/>
  <c r="T22" i="3"/>
  <c r="U22" i="3"/>
  <c r="V22" i="3"/>
  <c r="W22" i="3"/>
  <c r="X22" i="3"/>
  <c r="Y22" i="3"/>
  <c r="Z22" i="3"/>
  <c r="R23" i="3"/>
  <c r="S23" i="3"/>
  <c r="T23" i="3"/>
  <c r="U23" i="3"/>
  <c r="V23" i="3"/>
  <c r="W23" i="3"/>
  <c r="X23" i="3"/>
  <c r="Y23" i="3"/>
  <c r="Z23" i="3"/>
  <c r="R24" i="3"/>
  <c r="S24" i="3"/>
  <c r="T24" i="3"/>
  <c r="U24" i="3"/>
  <c r="V24" i="3"/>
  <c r="W24" i="3"/>
  <c r="X24" i="3"/>
  <c r="Y24" i="3"/>
  <c r="Z24" i="3"/>
  <c r="R25" i="3"/>
  <c r="S25" i="3"/>
  <c r="T25" i="3"/>
  <c r="U25" i="3"/>
  <c r="V25" i="3"/>
  <c r="W25" i="3"/>
  <c r="X25" i="3"/>
  <c r="Y25" i="3"/>
  <c r="Z25" i="3"/>
  <c r="R26" i="3"/>
  <c r="S26" i="3"/>
  <c r="T26" i="3"/>
  <c r="U26" i="3"/>
  <c r="V26" i="3"/>
  <c r="W26" i="3"/>
  <c r="X26" i="3"/>
  <c r="Y26" i="3"/>
  <c r="Z26" i="3"/>
  <c r="R27" i="3"/>
  <c r="S27" i="3"/>
  <c r="T27" i="3"/>
  <c r="U27" i="3"/>
  <c r="V27" i="3"/>
  <c r="W27" i="3"/>
  <c r="X27" i="3"/>
  <c r="Y27" i="3"/>
  <c r="Z27" i="3"/>
  <c r="R29" i="3" a="1"/>
  <c r="R30" i="3"/>
  <c r="R32" i="3"/>
  <c r="R33" i="3"/>
  <c r="R39" i="3"/>
  <c r="T39" i="3"/>
  <c r="R41" i="3"/>
  <c r="R43" i="3"/>
  <c r="R44" i="3"/>
  <c r="U44" i="3"/>
  <c r="R31" i="3"/>
  <c r="R42" i="3"/>
  <c r="U43" i="3"/>
  <c r="R36" i="3"/>
  <c r="R47" i="3"/>
  <c r="R37" i="3"/>
  <c r="R48" i="3"/>
  <c r="U46" i="3"/>
  <c r="R34" i="3"/>
  <c r="R45" i="3"/>
  <c r="R35" i="3"/>
  <c r="R46" i="3"/>
  <c r="U45" i="3"/>
  <c r="R29" i="3"/>
  <c r="R40" i="3"/>
  <c r="U47" i="3"/>
</calcChain>
</file>

<file path=xl/sharedStrings.xml><?xml version="1.0" encoding="utf-8"?>
<sst xmlns="http://schemas.openxmlformats.org/spreadsheetml/2006/main" count="82" uniqueCount="49">
  <si>
    <t>Layer</t>
  </si>
  <si>
    <t>L2/3</t>
  </si>
  <si>
    <t>L4</t>
  </si>
  <si>
    <t>L5</t>
  </si>
  <si>
    <t>L6</t>
  </si>
  <si>
    <t>Number of Neurons</t>
  </si>
  <si>
    <t>Exc</t>
  </si>
  <si>
    <t>F-innervated (Ji et al)</t>
  </si>
  <si>
    <t>S-n (number of synapses)</t>
  </si>
  <si>
    <t>x1</t>
  </si>
  <si>
    <t>x2</t>
  </si>
  <si>
    <t>x3</t>
  </si>
  <si>
    <t>x4</t>
  </si>
  <si>
    <t>x5</t>
  </si>
  <si>
    <t>x6</t>
  </si>
  <si>
    <t>x7</t>
  </si>
  <si>
    <t>PV</t>
  </si>
  <si>
    <t>Fluorescence Ratio</t>
  </si>
  <si>
    <t>Matrix Inverse</t>
  </si>
  <si>
    <t>Mat-Inv * Fluor Ratio</t>
  </si>
  <si>
    <t>Solve for unknowns</t>
  </si>
  <si>
    <t>L2/3  A</t>
  </si>
  <si>
    <t>L2/3  B</t>
  </si>
  <si>
    <t>L4  A</t>
  </si>
  <si>
    <t>L4  B</t>
  </si>
  <si>
    <t>L5  A</t>
  </si>
  <si>
    <t>L5  B</t>
  </si>
  <si>
    <t>L6  A</t>
  </si>
  <si>
    <t>L6  B</t>
  </si>
  <si>
    <t>L2/3 A</t>
  </si>
  <si>
    <t>L2/3 B</t>
  </si>
  <si>
    <t>L4 A</t>
  </si>
  <si>
    <t>L4 B</t>
  </si>
  <si>
    <t>L5 A</t>
  </si>
  <si>
    <t>L6 A</t>
  </si>
  <si>
    <t>L6 B</t>
  </si>
  <si>
    <t>L5 B</t>
  </si>
  <si>
    <t>Numbers from Sergey</t>
  </si>
  <si>
    <t>x8</t>
  </si>
  <si>
    <t xml:space="preserve">x3&amp;x4 avg </t>
  </si>
  <si>
    <t>scaling factor</t>
  </si>
  <si>
    <t>Num syns</t>
  </si>
  <si>
    <t xml:space="preserve">This is now from Sergey's sheet divided by 2 for every layer. </t>
  </si>
  <si>
    <t>I-pyr (TC synapse contribution across layers)</t>
  </si>
  <si>
    <t>L1</t>
  </si>
  <si>
    <t>x0</t>
  </si>
  <si>
    <t>These number were approximated. The way to read this section is by noticing every row sums to one. If we consider the first row, we are assuming that the fluoresence in L2/3A is caused by
 0.8 of synapses onto L2/3A cells and 0.2 onto L2/3B cells that have synapses extending into each other. For inhibitory neurons, assume ones along the diagonal.</t>
    <phoneticPr fontId="9" type="noConversion"/>
  </si>
  <si>
    <t>This was approximated to be able to solve the equation. It was just assumed the same number of synapses for pyramids is on PV cells. Can change to fraction.</t>
    <phoneticPr fontId="9" type="noConversion"/>
  </si>
  <si>
    <t>This was approximated from the Petreanu lab paper. Can be done at higher resolution without a problem and would just involved adding more rows if we choose to in the future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</si>
</sst>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宋体"/>
      <family val="2"/>
      <scheme val="minor"/>
    </font>
    <font>
      <b/>
      <sz val="12"/>
      <color theme="1"/>
      <name val="宋体"/>
      <family val="2"/>
      <scheme val="minor"/>
    </font>
    <font>
      <u/>
      <sz val="12"/>
      <color theme="10"/>
      <name val="宋体"/>
      <family val="2"/>
      <scheme val="minor"/>
    </font>
    <font>
      <u/>
      <sz val="12"/>
      <color theme="11"/>
      <name val="宋体"/>
      <family val="2"/>
      <scheme val="minor"/>
    </font>
    <font>
      <i/>
      <sz val="12"/>
      <color theme="1"/>
      <name val="宋体"/>
      <scheme val="minor"/>
    </font>
    <font>
      <sz val="12"/>
      <color rgb="FF000000"/>
      <name val="宋体"/>
      <family val="2"/>
      <scheme val="minor"/>
    </font>
    <font>
      <sz val="10"/>
      <color rgb="FF000000"/>
      <name val="Arial"/>
      <family val="2"/>
    </font>
    <font>
      <b/>
      <u/>
      <sz val="12"/>
      <color theme="1"/>
      <name val="宋体"/>
      <scheme val="minor"/>
    </font>
    <font>
      <b/>
      <i/>
      <sz val="12"/>
      <color theme="1"/>
      <name val="宋体"/>
      <scheme val="minor"/>
    </font>
    <font>
      <sz val="9"/>
      <name val="宋体"/>
      <family val="3"/>
      <charset val="134"/>
      <scheme val="minor"/>
    </font>
  </fonts>
  <fills count="8">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2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1"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2" borderId="0" xfId="0" applyFill="1"/>
    <xf numFmtId="0" fontId="0" fillId="3" borderId="0" xfId="0" applyFill="1"/>
    <xf numFmtId="0" fontId="4" fillId="0" borderId="0" xfId="0" applyFont="1"/>
    <xf numFmtId="0" fontId="0" fillId="0" borderId="0" xfId="0" applyAlignment="1"/>
    <xf numFmtId="0" fontId="0" fillId="4" borderId="0" xfId="0" applyFill="1"/>
    <xf numFmtId="0" fontId="0" fillId="0" borderId="0" xfId="0" applyFill="1"/>
    <xf numFmtId="0" fontId="4" fillId="0" borderId="0" xfId="0" applyFont="1" applyFill="1" applyBorder="1" applyAlignment="1">
      <alignment horizontal="left"/>
    </xf>
    <xf numFmtId="0" fontId="0" fillId="0" borderId="0" xfId="0" applyAlignment="1">
      <alignment wrapText="1"/>
    </xf>
    <xf numFmtId="0" fontId="0" fillId="0" borderId="0" xfId="0" applyAlignment="1">
      <alignment horizontal="center" wrapText="1"/>
    </xf>
    <xf numFmtId="0" fontId="6" fillId="0" borderId="1" xfId="0" applyFont="1" applyBorder="1"/>
    <xf numFmtId="0" fontId="6" fillId="0" borderId="3" xfId="0" applyFont="1" applyBorder="1"/>
    <xf numFmtId="0" fontId="0" fillId="5" borderId="1" xfId="0" applyFill="1" applyBorder="1"/>
    <xf numFmtId="0" fontId="1" fillId="5" borderId="1" xfId="0" applyFont="1" applyFill="1" applyBorder="1" applyAlignment="1">
      <alignment horizontal="center"/>
    </xf>
    <xf numFmtId="0" fontId="8" fillId="5" borderId="1" xfId="0" applyFont="1" applyFill="1" applyBorder="1" applyAlignment="1">
      <alignment horizontal="center"/>
    </xf>
    <xf numFmtId="0" fontId="0" fillId="6" borderId="0" xfId="0" applyFill="1" applyBorder="1"/>
    <xf numFmtId="0" fontId="0" fillId="6" borderId="0" xfId="0" applyFill="1"/>
    <xf numFmtId="0" fontId="0" fillId="0" borderId="0" xfId="0" applyAlignment="1"/>
    <xf numFmtId="0" fontId="0" fillId="0" borderId="0" xfId="0" applyAlignment="1">
      <alignment horizontal="left"/>
    </xf>
    <xf numFmtId="0" fontId="1" fillId="0" borderId="0" xfId="0" applyFont="1" applyAlignment="1">
      <alignment horizontal="center"/>
    </xf>
    <xf numFmtId="0" fontId="0" fillId="0" borderId="0" xfId="0" applyFont="1" applyAlignment="1">
      <alignment horizontal="right"/>
    </xf>
    <xf numFmtId="0" fontId="0" fillId="0" borderId="0" xfId="0" applyFont="1" applyAlignment="1">
      <alignment horizontal="left"/>
    </xf>
    <xf numFmtId="0" fontId="0" fillId="3" borderId="0" xfId="0" applyFont="1" applyFill="1" applyAlignment="1">
      <alignment horizontal="left"/>
    </xf>
    <xf numFmtId="0" fontId="0" fillId="2" borderId="0" xfId="0" applyFont="1" applyFill="1" applyAlignment="1">
      <alignment horizontal="right"/>
    </xf>
    <xf numFmtId="0" fontId="1" fillId="0" borderId="0" xfId="0" applyFont="1" applyAlignment="1">
      <alignment horizontal="center" wrapText="1"/>
    </xf>
    <xf numFmtId="0" fontId="0" fillId="7" borderId="0" xfId="0" applyFill="1" applyAlignment="1">
      <alignment horizontal="center"/>
    </xf>
    <xf numFmtId="0" fontId="0" fillId="6" borderId="0" xfId="0" applyFill="1" applyAlignment="1">
      <alignment horizontal="center"/>
    </xf>
    <xf numFmtId="0" fontId="0" fillId="7" borderId="0" xfId="0" applyFill="1"/>
    <xf numFmtId="0" fontId="0" fillId="0" borderId="0" xfId="0" applyFill="1" applyAlignment="1"/>
    <xf numFmtId="0" fontId="1" fillId="0" borderId="0" xfId="0" applyFont="1" applyFill="1" applyAlignment="1">
      <alignment horizontal="center"/>
    </xf>
    <xf numFmtId="0" fontId="0" fillId="0" borderId="0" xfId="0" applyFont="1" applyFill="1" applyAlignment="1">
      <alignment horizontal="center"/>
    </xf>
    <xf numFmtId="0" fontId="0" fillId="0" borderId="0" xfId="0" applyFill="1" applyAlignment="1">
      <alignment horizontal="center"/>
    </xf>
    <xf numFmtId="0" fontId="0" fillId="0" borderId="0" xfId="0" applyAlignment="1"/>
    <xf numFmtId="0" fontId="1" fillId="0" borderId="0" xfId="0" applyFont="1" applyAlignment="1">
      <alignment horizontal="center"/>
    </xf>
    <xf numFmtId="0" fontId="1" fillId="0" borderId="0" xfId="0" applyFont="1" applyAlignment="1"/>
    <xf numFmtId="0" fontId="1" fillId="0" borderId="0" xfId="0" applyFont="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vertical="center"/>
    </xf>
    <xf numFmtId="11" fontId="0" fillId="0" borderId="0" xfId="0" applyNumberFormat="1" applyAlignment="1"/>
    <xf numFmtId="11" fontId="5" fillId="0" borderId="0" xfId="0" applyNumberFormat="1" applyFont="1" applyAlignment="1"/>
    <xf numFmtId="0" fontId="7" fillId="0" borderId="2" xfId="0" applyFont="1" applyBorder="1" applyAlignment="1">
      <alignment horizontal="center"/>
    </xf>
    <xf numFmtId="0" fontId="4" fillId="0" borderId="0" xfId="0" applyFont="1" applyAlignment="1">
      <alignment horizontal="left"/>
    </xf>
  </cellXfs>
  <cellStyles count="21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8"/>
  <sheetViews>
    <sheetView tabSelected="1" zoomScale="115" zoomScaleNormal="115" workbookViewId="0">
      <selection activeCell="I23" sqref="I23:J23"/>
    </sheetView>
  </sheetViews>
  <sheetFormatPr defaultColWidth="11" defaultRowHeight="14.25" x14ac:dyDescent="0.15"/>
  <cols>
    <col min="16" max="16" width="17" bestFit="1" customWidth="1"/>
    <col min="17" max="17" width="18.5" bestFit="1" customWidth="1"/>
    <col min="18" max="18" width="12.375" bestFit="1" customWidth="1"/>
    <col min="19" max="19" width="12.875" bestFit="1" customWidth="1"/>
    <col min="20" max="20" width="12" customWidth="1"/>
    <col min="21" max="26" width="12.875" bestFit="1" customWidth="1"/>
  </cols>
  <sheetData>
    <row r="1" spans="1:24" x14ac:dyDescent="0.15">
      <c r="A1" s="1" t="s">
        <v>0</v>
      </c>
      <c r="B1" s="36" t="s">
        <v>5</v>
      </c>
      <c r="C1" s="36"/>
      <c r="D1" s="36" t="s">
        <v>7</v>
      </c>
      <c r="E1" s="37"/>
      <c r="F1" s="38" t="s">
        <v>8</v>
      </c>
      <c r="G1" s="39"/>
      <c r="H1" s="21"/>
      <c r="I1" s="36" t="s">
        <v>43</v>
      </c>
      <c r="J1" s="36"/>
      <c r="K1" s="36"/>
      <c r="L1" s="36"/>
      <c r="Q1" s="1" t="s">
        <v>17</v>
      </c>
    </row>
    <row r="2" spans="1:24" x14ac:dyDescent="0.15">
      <c r="B2" s="3" t="s">
        <v>6</v>
      </c>
      <c r="C2" s="3" t="s">
        <v>16</v>
      </c>
      <c r="D2" s="3" t="s">
        <v>6</v>
      </c>
      <c r="E2" s="3" t="s">
        <v>16</v>
      </c>
      <c r="F2" s="3" t="s">
        <v>6</v>
      </c>
      <c r="G2" s="3" t="s">
        <v>16</v>
      </c>
      <c r="H2" s="3" t="s">
        <v>44</v>
      </c>
      <c r="I2" s="3" t="s">
        <v>29</v>
      </c>
      <c r="J2" s="3" t="s">
        <v>30</v>
      </c>
      <c r="K2" s="3" t="s">
        <v>31</v>
      </c>
      <c r="L2" s="3" t="s">
        <v>32</v>
      </c>
      <c r="M2" s="3" t="s">
        <v>33</v>
      </c>
      <c r="N2" s="3" t="s">
        <v>36</v>
      </c>
      <c r="O2" s="3" t="s">
        <v>34</v>
      </c>
      <c r="P2" s="3" t="s">
        <v>35</v>
      </c>
      <c r="Q2" s="2"/>
    </row>
    <row r="3" spans="1:24" x14ac:dyDescent="0.15">
      <c r="A3" s="2" t="s">
        <v>44</v>
      </c>
      <c r="B3" s="23">
        <v>0</v>
      </c>
      <c r="C3" s="23">
        <v>4363</v>
      </c>
      <c r="D3" s="23">
        <v>0</v>
      </c>
      <c r="E3" s="23">
        <f>10/17</f>
        <v>0.58823529411764708</v>
      </c>
      <c r="F3" s="24" t="s">
        <v>45</v>
      </c>
      <c r="G3" s="25" t="s">
        <v>45</v>
      </c>
      <c r="H3" s="26">
        <v>1</v>
      </c>
      <c r="I3" s="26">
        <v>0</v>
      </c>
      <c r="J3" s="26">
        <v>0</v>
      </c>
      <c r="K3" s="26">
        <v>0</v>
      </c>
      <c r="L3" s="26">
        <v>0</v>
      </c>
      <c r="M3" s="26">
        <v>0</v>
      </c>
      <c r="N3" s="26">
        <v>0</v>
      </c>
      <c r="O3" s="26">
        <v>0</v>
      </c>
      <c r="P3" s="26">
        <v>0</v>
      </c>
      <c r="Q3" s="28">
        <v>1.4999999999999999E-2</v>
      </c>
    </row>
    <row r="4" spans="1:24" x14ac:dyDescent="0.15">
      <c r="A4" s="3" t="s">
        <v>21</v>
      </c>
      <c r="B4" s="8">
        <f>0.5*(N21)</f>
        <v>28028.5</v>
      </c>
      <c r="C4" s="8">
        <f>0.5*(O21)</f>
        <v>1463.5</v>
      </c>
      <c r="D4">
        <f>15/19</f>
        <v>0.78947368421052633</v>
      </c>
      <c r="E4">
        <f>14/17</f>
        <v>0.82352941176470584</v>
      </c>
      <c r="F4" t="s">
        <v>9</v>
      </c>
      <c r="G4" s="5" t="s">
        <v>9</v>
      </c>
      <c r="H4" s="4">
        <v>0</v>
      </c>
      <c r="I4" s="4">
        <v>0.8</v>
      </c>
      <c r="J4" s="4">
        <v>0.2</v>
      </c>
      <c r="K4" s="4">
        <v>0</v>
      </c>
      <c r="L4" s="4">
        <v>0</v>
      </c>
      <c r="M4" s="4">
        <v>0</v>
      </c>
      <c r="N4" s="4">
        <v>0</v>
      </c>
      <c r="O4" s="4">
        <v>0</v>
      </c>
      <c r="P4" s="4">
        <v>0</v>
      </c>
      <c r="Q4" s="28">
        <v>0.15</v>
      </c>
    </row>
    <row r="5" spans="1:24" x14ac:dyDescent="0.15">
      <c r="A5" s="3" t="s">
        <v>22</v>
      </c>
      <c r="B5" s="8">
        <f>0.5*(N21)</f>
        <v>28028.5</v>
      </c>
      <c r="C5" s="8">
        <f>0.5*(O21)</f>
        <v>1463.5</v>
      </c>
      <c r="D5">
        <f>15/19</f>
        <v>0.78947368421052633</v>
      </c>
      <c r="E5">
        <f>14/17</f>
        <v>0.82352941176470584</v>
      </c>
      <c r="F5" t="s">
        <v>10</v>
      </c>
      <c r="G5" s="5" t="s">
        <v>10</v>
      </c>
      <c r="H5" s="4">
        <v>0</v>
      </c>
      <c r="I5" s="4">
        <v>0.2</v>
      </c>
      <c r="J5" s="4">
        <v>0.7</v>
      </c>
      <c r="K5" s="4">
        <v>0.1</v>
      </c>
      <c r="L5" s="4">
        <v>0</v>
      </c>
      <c r="M5" s="4">
        <v>0</v>
      </c>
      <c r="N5" s="4">
        <v>0</v>
      </c>
      <c r="O5" s="4">
        <v>0</v>
      </c>
      <c r="P5" s="4">
        <v>0</v>
      </c>
      <c r="Q5" s="28">
        <v>0.25</v>
      </c>
    </row>
    <row r="6" spans="1:24" x14ac:dyDescent="0.15">
      <c r="A6" s="3" t="s">
        <v>23</v>
      </c>
      <c r="B6" s="8">
        <f>0.5*(N22)</f>
        <v>22880.5</v>
      </c>
      <c r="C6" s="8">
        <f>0.5*(O22)</f>
        <v>2230.5</v>
      </c>
      <c r="D6">
        <v>1</v>
      </c>
      <c r="E6">
        <v>1</v>
      </c>
      <c r="F6" t="s">
        <v>11</v>
      </c>
      <c r="G6" s="5" t="s">
        <v>11</v>
      </c>
      <c r="H6" s="4">
        <v>0</v>
      </c>
      <c r="I6" s="4">
        <v>0</v>
      </c>
      <c r="J6" s="4">
        <v>0.1</v>
      </c>
      <c r="K6" s="4">
        <v>0.6</v>
      </c>
      <c r="L6" s="4">
        <v>0.3</v>
      </c>
      <c r="M6" s="4">
        <v>0</v>
      </c>
      <c r="N6" s="4">
        <v>0</v>
      </c>
      <c r="O6" s="4">
        <v>0</v>
      </c>
      <c r="P6" s="4">
        <v>0</v>
      </c>
      <c r="Q6" s="28">
        <v>0.85</v>
      </c>
    </row>
    <row r="7" spans="1:24" x14ac:dyDescent="0.15">
      <c r="A7" s="3" t="s">
        <v>24</v>
      </c>
      <c r="B7" s="8">
        <f>0.5*(N22)</f>
        <v>22880.5</v>
      </c>
      <c r="C7" s="8">
        <f>0.5*(O22)</f>
        <v>2230.5</v>
      </c>
      <c r="D7">
        <v>1</v>
      </c>
      <c r="E7">
        <v>1</v>
      </c>
      <c r="F7" t="s">
        <v>12</v>
      </c>
      <c r="G7" s="5" t="s">
        <v>12</v>
      </c>
      <c r="H7" s="4">
        <v>0</v>
      </c>
      <c r="I7" s="4">
        <v>0</v>
      </c>
      <c r="J7" s="4">
        <v>0</v>
      </c>
      <c r="K7" s="4">
        <v>0.3</v>
      </c>
      <c r="L7" s="4">
        <v>0.6</v>
      </c>
      <c r="M7" s="4">
        <v>0.1</v>
      </c>
      <c r="N7" s="4">
        <v>0</v>
      </c>
      <c r="O7" s="4">
        <v>0</v>
      </c>
      <c r="P7" s="4">
        <v>0</v>
      </c>
      <c r="Q7" s="28">
        <v>1</v>
      </c>
    </row>
    <row r="8" spans="1:24" x14ac:dyDescent="0.15">
      <c r="A8" s="3" t="s">
        <v>25</v>
      </c>
      <c r="B8" s="8">
        <f>0.5*(N23)</f>
        <v>16779</v>
      </c>
      <c r="C8" s="8">
        <f>0.5*(O23)</f>
        <v>1438</v>
      </c>
      <c r="D8">
        <v>1</v>
      </c>
      <c r="E8">
        <v>1</v>
      </c>
      <c r="F8" t="s">
        <v>13</v>
      </c>
      <c r="G8" s="5" t="s">
        <v>13</v>
      </c>
      <c r="H8" s="4">
        <v>0</v>
      </c>
      <c r="I8" s="4">
        <v>0</v>
      </c>
      <c r="J8" s="4">
        <v>0</v>
      </c>
      <c r="K8" s="4">
        <v>0</v>
      </c>
      <c r="L8" s="4">
        <v>0.1</v>
      </c>
      <c r="M8" s="4">
        <v>0.7</v>
      </c>
      <c r="N8" s="4">
        <v>0.2</v>
      </c>
      <c r="O8" s="4">
        <v>0</v>
      </c>
      <c r="P8" s="4">
        <v>0</v>
      </c>
      <c r="Q8" s="28">
        <v>0.3</v>
      </c>
    </row>
    <row r="9" spans="1:24" x14ac:dyDescent="0.15">
      <c r="A9" s="3" t="s">
        <v>26</v>
      </c>
      <c r="B9" s="8">
        <f>0.5*(N23)</f>
        <v>16779</v>
      </c>
      <c r="C9" s="8">
        <f>0.5*(O23)</f>
        <v>1438</v>
      </c>
      <c r="D9">
        <v>1</v>
      </c>
      <c r="E9">
        <v>1</v>
      </c>
      <c r="F9" t="s">
        <v>14</v>
      </c>
      <c r="G9" s="5" t="s">
        <v>14</v>
      </c>
      <c r="H9" s="4">
        <v>0</v>
      </c>
      <c r="I9" s="4">
        <v>0</v>
      </c>
      <c r="J9" s="4">
        <v>0</v>
      </c>
      <c r="K9" s="4">
        <v>0</v>
      </c>
      <c r="L9" s="4">
        <v>0</v>
      </c>
      <c r="M9" s="4">
        <v>0.2</v>
      </c>
      <c r="N9" s="4">
        <v>0.8</v>
      </c>
      <c r="O9" s="4">
        <v>0</v>
      </c>
      <c r="P9" s="4">
        <v>0</v>
      </c>
      <c r="Q9" s="28">
        <v>0.25</v>
      </c>
    </row>
    <row r="10" spans="1:24" x14ac:dyDescent="0.15">
      <c r="A10" s="3" t="s">
        <v>27</v>
      </c>
      <c r="B10" s="8">
        <f>0.5*(N24)</f>
        <v>28601</v>
      </c>
      <c r="C10" s="8">
        <f>0.5*(O24)</f>
        <v>2313</v>
      </c>
      <c r="D10">
        <f>7/9</f>
        <v>0.77777777777777779</v>
      </c>
      <c r="E10">
        <f>9/11</f>
        <v>0.81818181818181823</v>
      </c>
      <c r="F10" t="s">
        <v>15</v>
      </c>
      <c r="G10" s="5" t="s">
        <v>15</v>
      </c>
      <c r="H10" s="4">
        <v>0</v>
      </c>
      <c r="I10" s="4">
        <v>0</v>
      </c>
      <c r="J10" s="4">
        <v>0</v>
      </c>
      <c r="K10" s="4">
        <v>0</v>
      </c>
      <c r="L10" s="4">
        <v>0</v>
      </c>
      <c r="M10" s="4">
        <v>0</v>
      </c>
      <c r="N10" s="4">
        <v>0</v>
      </c>
      <c r="O10" s="4">
        <v>0.75</v>
      </c>
      <c r="P10" s="4">
        <v>0.25</v>
      </c>
      <c r="Q10" s="28">
        <v>0.2</v>
      </c>
    </row>
    <row r="11" spans="1:24" x14ac:dyDescent="0.15">
      <c r="A11" s="3" t="s">
        <v>28</v>
      </c>
      <c r="B11" s="8">
        <f>0.5*(N24)</f>
        <v>28601</v>
      </c>
      <c r="C11" s="8">
        <f>0.5*(O24)</f>
        <v>2313</v>
      </c>
      <c r="D11">
        <f>7/9</f>
        <v>0.77777777777777779</v>
      </c>
      <c r="E11">
        <f>9/11</f>
        <v>0.81818181818181823</v>
      </c>
      <c r="F11" t="s">
        <v>38</v>
      </c>
      <c r="G11" s="5" t="s">
        <v>38</v>
      </c>
      <c r="H11" s="4">
        <v>0</v>
      </c>
      <c r="I11" s="4">
        <v>0</v>
      </c>
      <c r="J11" s="4">
        <v>0</v>
      </c>
      <c r="K11" s="4">
        <v>0</v>
      </c>
      <c r="L11" s="4">
        <v>0</v>
      </c>
      <c r="M11" s="4">
        <v>0</v>
      </c>
      <c r="N11" s="4">
        <v>0</v>
      </c>
      <c r="O11" s="4">
        <v>0.25</v>
      </c>
      <c r="P11" s="4">
        <v>0.75</v>
      </c>
      <c r="Q11" s="28">
        <v>0.15</v>
      </c>
    </row>
    <row r="13" spans="1:24" ht="30" customHeight="1" x14ac:dyDescent="0.15">
      <c r="A13" s="4"/>
      <c r="B13" s="40" t="s">
        <v>46</v>
      </c>
      <c r="C13" s="41"/>
      <c r="D13" s="41"/>
      <c r="E13" s="41"/>
      <c r="F13" s="41"/>
      <c r="G13" s="41"/>
      <c r="H13" s="41"/>
      <c r="I13" s="41"/>
      <c r="J13" s="41"/>
      <c r="K13" s="41"/>
      <c r="L13" s="41"/>
      <c r="M13" s="41"/>
      <c r="N13" s="41"/>
      <c r="O13" s="41"/>
      <c r="P13" s="41"/>
      <c r="Q13" s="41"/>
      <c r="R13" s="41"/>
      <c r="S13" s="41"/>
      <c r="T13" s="41"/>
      <c r="U13" s="41"/>
      <c r="V13" s="41"/>
      <c r="W13" s="41"/>
      <c r="X13" s="41"/>
    </row>
    <row r="14" spans="1:24" x14ac:dyDescent="0.15">
      <c r="A14" s="5"/>
      <c r="B14" s="35" t="s">
        <v>47</v>
      </c>
      <c r="C14" s="35"/>
      <c r="D14" s="35"/>
      <c r="E14" s="35"/>
      <c r="F14" s="35"/>
      <c r="G14" s="35"/>
      <c r="H14" s="35"/>
      <c r="I14" s="35"/>
      <c r="J14" s="35"/>
      <c r="K14" s="35"/>
      <c r="L14" s="35"/>
      <c r="M14" s="35"/>
      <c r="N14" s="35"/>
    </row>
    <row r="15" spans="1:24" x14ac:dyDescent="0.15">
      <c r="A15" s="30"/>
      <c r="B15" s="35" t="s">
        <v>48</v>
      </c>
      <c r="C15" s="35"/>
      <c r="D15" s="35"/>
      <c r="E15" s="35"/>
      <c r="F15" s="35"/>
      <c r="G15" s="35"/>
      <c r="H15" s="35"/>
      <c r="I15" s="35"/>
      <c r="J15" s="35"/>
      <c r="K15" s="35"/>
      <c r="L15" s="35"/>
      <c r="M15" s="35"/>
      <c r="N15" s="35"/>
      <c r="O15" s="35"/>
      <c r="P15" s="35"/>
    </row>
    <row r="16" spans="1:24" x14ac:dyDescent="0.15">
      <c r="A16" s="8"/>
      <c r="B16" s="35" t="s">
        <v>42</v>
      </c>
      <c r="C16" s="35"/>
      <c r="D16" s="35"/>
      <c r="E16" s="35"/>
      <c r="F16" s="35"/>
      <c r="G16" s="35"/>
      <c r="H16" s="35"/>
      <c r="I16" s="35"/>
      <c r="J16" s="35"/>
      <c r="K16" s="35"/>
      <c r="L16" s="35"/>
      <c r="M16" s="35"/>
      <c r="N16" s="35"/>
    </row>
    <row r="17" spans="1:26" x14ac:dyDescent="0.15">
      <c r="A17" s="9"/>
    </row>
    <row r="18" spans="1:26" x14ac:dyDescent="0.15">
      <c r="A18" s="11"/>
      <c r="B18" s="7"/>
      <c r="C18" s="7"/>
      <c r="D18" s="7"/>
      <c r="E18" s="7"/>
      <c r="F18" s="7"/>
      <c r="G18" s="7"/>
      <c r="H18" s="20"/>
      <c r="I18" s="7"/>
    </row>
    <row r="19" spans="1:26" x14ac:dyDescent="0.15">
      <c r="B19" s="36"/>
      <c r="C19" s="36"/>
      <c r="D19" s="36"/>
      <c r="E19" s="36"/>
      <c r="F19" s="36"/>
      <c r="G19" s="36"/>
      <c r="H19" s="22"/>
      <c r="I19" s="36"/>
      <c r="J19" s="36"/>
      <c r="Q19" s="3" t="s">
        <v>18</v>
      </c>
      <c r="R19">
        <f t="array" ref="R19:Z27">MINVERSE(E29:M37)</f>
        <v>3.8964015585606234E-4</v>
      </c>
      <c r="S19">
        <v>0</v>
      </c>
      <c r="T19">
        <v>0</v>
      </c>
      <c r="U19">
        <v>0</v>
      </c>
      <c r="V19">
        <v>0</v>
      </c>
      <c r="W19">
        <v>0</v>
      </c>
      <c r="X19">
        <v>0</v>
      </c>
      <c r="Y19">
        <v>0</v>
      </c>
      <c r="Z19">
        <v>0</v>
      </c>
    </row>
    <row r="20" spans="1:26" x14ac:dyDescent="0.15">
      <c r="A20" s="3"/>
      <c r="B20" s="35"/>
      <c r="C20" s="35"/>
      <c r="D20" s="43"/>
      <c r="E20" s="35"/>
      <c r="F20" s="42"/>
      <c r="G20" s="35"/>
      <c r="H20" s="20"/>
      <c r="I20" s="35"/>
      <c r="J20" s="35"/>
      <c r="L20" s="44" t="s">
        <v>37</v>
      </c>
      <c r="M20" s="44"/>
      <c r="N20" s="44"/>
      <c r="O20" s="44"/>
      <c r="R20">
        <v>0</v>
      </c>
      <c r="S20">
        <v>5.647755296177251E-5</v>
      </c>
      <c r="T20">
        <v>-1.5330576392030747E-5</v>
      </c>
      <c r="U20">
        <v>2.7090506178885824E-6</v>
      </c>
      <c r="V20">
        <v>-1.1882129159436121E-6</v>
      </c>
      <c r="W20">
        <v>1.6045212481414574E-7</v>
      </c>
      <c r="X20">
        <v>-3.6231612551564488E-8</v>
      </c>
      <c r="Y20">
        <v>0</v>
      </c>
      <c r="Z20">
        <v>0</v>
      </c>
    </row>
    <row r="21" spans="1:26" ht="15" x14ac:dyDescent="0.2">
      <c r="A21" s="3"/>
      <c r="B21" s="35"/>
      <c r="C21" s="35"/>
      <c r="D21" s="42"/>
      <c r="E21" s="35"/>
      <c r="F21" s="42"/>
      <c r="G21" s="35"/>
      <c r="H21" s="20"/>
      <c r="I21" s="35"/>
      <c r="J21" s="35"/>
      <c r="L21" s="13">
        <v>12561</v>
      </c>
      <c r="M21" s="13">
        <v>656</v>
      </c>
      <c r="N21" s="13">
        <v>56057</v>
      </c>
      <c r="O21" s="13">
        <v>2927</v>
      </c>
      <c r="R21">
        <v>0</v>
      </c>
      <c r="S21">
        <v>-1.5330576392030751E-5</v>
      </c>
      <c r="T21">
        <v>6.5497366466732177E-5</v>
      </c>
      <c r="U21">
        <v>-1.1573973251847961E-5</v>
      </c>
      <c r="V21">
        <v>5.0764442774975283E-6</v>
      </c>
      <c r="W21">
        <v>-6.8550531634159034E-7</v>
      </c>
      <c r="X21">
        <v>1.5479360620805239E-7</v>
      </c>
      <c r="Y21">
        <v>0</v>
      </c>
      <c r="Z21">
        <v>0</v>
      </c>
    </row>
    <row r="22" spans="1:26" ht="15" x14ac:dyDescent="0.2">
      <c r="A22" s="3"/>
      <c r="B22" s="35"/>
      <c r="C22" s="35"/>
      <c r="D22" s="42"/>
      <c r="E22" s="35"/>
      <c r="F22" s="42"/>
      <c r="G22" s="35"/>
      <c r="H22" s="20"/>
      <c r="I22" s="35"/>
      <c r="J22" s="35"/>
      <c r="L22" s="14">
        <v>10254</v>
      </c>
      <c r="M22" s="14">
        <v>1000</v>
      </c>
      <c r="N22" s="14">
        <v>45761</v>
      </c>
      <c r="O22" s="14">
        <v>4461</v>
      </c>
      <c r="R22">
        <v>0</v>
      </c>
      <c r="S22">
        <v>2.6199265949339803E-6</v>
      </c>
      <c r="T22">
        <v>-1.1193205520539344E-5</v>
      </c>
      <c r="U22">
        <v>7.920920093709214E-5</v>
      </c>
      <c r="V22">
        <v>-3.4741837230188144E-5</v>
      </c>
      <c r="W22">
        <v>4.6914164361729781E-6</v>
      </c>
      <c r="X22">
        <v>-1.0593663551065375E-6</v>
      </c>
      <c r="Y22">
        <v>0</v>
      </c>
      <c r="Z22">
        <v>0</v>
      </c>
    </row>
    <row r="23" spans="1:26" ht="15" x14ac:dyDescent="0.2">
      <c r="A23" s="3"/>
      <c r="B23" s="35"/>
      <c r="C23" s="35"/>
      <c r="D23" s="42"/>
      <c r="E23" s="35"/>
      <c r="F23" s="42"/>
      <c r="G23" s="35"/>
      <c r="H23" s="20"/>
      <c r="I23" s="35"/>
      <c r="J23" s="35"/>
      <c r="L23" s="14">
        <v>7520</v>
      </c>
      <c r="M23" s="14">
        <v>645</v>
      </c>
      <c r="N23" s="14">
        <v>33558</v>
      </c>
      <c r="O23" s="14">
        <v>2876</v>
      </c>
      <c r="R23">
        <v>0</v>
      </c>
      <c r="S23">
        <v>-1.1491223524464822E-6</v>
      </c>
      <c r="T23">
        <v>4.9094362735392751E-6</v>
      </c>
      <c r="U23">
        <v>-3.474183723018815E-5</v>
      </c>
      <c r="V23">
        <v>7.9136527657970034E-5</v>
      </c>
      <c r="W23">
        <v>-1.0686320475696027E-5</v>
      </c>
      <c r="X23">
        <v>2.4130725817794471E-6</v>
      </c>
      <c r="Y23">
        <v>0</v>
      </c>
      <c r="Z23">
        <v>0</v>
      </c>
    </row>
    <row r="24" spans="1:26" ht="15" x14ac:dyDescent="0.2">
      <c r="A24" s="3"/>
      <c r="B24" s="35"/>
      <c r="C24" s="35"/>
      <c r="D24" s="42"/>
      <c r="E24" s="35"/>
      <c r="F24" s="42"/>
      <c r="G24" s="35"/>
      <c r="H24" s="20"/>
      <c r="I24" s="35"/>
      <c r="J24" s="35"/>
      <c r="L24" s="14">
        <v>12818</v>
      </c>
      <c r="M24" s="14">
        <v>1037</v>
      </c>
      <c r="N24" s="14">
        <v>57202</v>
      </c>
      <c r="O24" s="14">
        <v>4626</v>
      </c>
      <c r="R24">
        <v>0</v>
      </c>
      <c r="S24">
        <v>2.116006088603839E-7</v>
      </c>
      <c r="T24">
        <v>-9.0402880287766952E-7</v>
      </c>
      <c r="U24">
        <v>6.3973987584394668E-6</v>
      </c>
      <c r="V24">
        <v>-1.4572284143522436E-5</v>
      </c>
      <c r="W24">
        <v>8.2447264483688536E-5</v>
      </c>
      <c r="X24">
        <v>-1.8617374784967697E-5</v>
      </c>
      <c r="Y24">
        <v>0</v>
      </c>
      <c r="Z24">
        <v>0</v>
      </c>
    </row>
    <row r="25" spans="1:26" x14ac:dyDescent="0.15">
      <c r="R25">
        <v>0</v>
      </c>
      <c r="S25">
        <v>-4.7781425673140547E-8</v>
      </c>
      <c r="T25">
        <v>2.0413828336183373E-7</v>
      </c>
      <c r="U25">
        <v>-1.4445933540744463E-6</v>
      </c>
      <c r="V25">
        <v>3.2905600576556795E-6</v>
      </c>
      <c r="W25">
        <v>-1.8617374784967697E-5</v>
      </c>
      <c r="X25">
        <v>7.1493297062376828E-5</v>
      </c>
      <c r="Y25">
        <v>0</v>
      </c>
      <c r="Z25">
        <v>0</v>
      </c>
    </row>
    <row r="26" spans="1:26" x14ac:dyDescent="0.15">
      <c r="A26" s="45"/>
      <c r="B26" s="39"/>
      <c r="C26" s="39"/>
      <c r="D26" s="39"/>
      <c r="E26" s="39"/>
      <c r="F26" s="39"/>
      <c r="G26" s="39"/>
      <c r="H26" s="39"/>
      <c r="I26" s="39"/>
      <c r="J26" s="39"/>
      <c r="R26">
        <v>0</v>
      </c>
      <c r="S26">
        <v>0</v>
      </c>
      <c r="T26">
        <v>0</v>
      </c>
      <c r="U26">
        <v>0</v>
      </c>
      <c r="V26">
        <v>0</v>
      </c>
      <c r="W26">
        <v>0</v>
      </c>
      <c r="X26">
        <v>0</v>
      </c>
      <c r="Y26">
        <v>5.9131521027783093E-5</v>
      </c>
      <c r="Z26">
        <v>-1.7702513189749584E-5</v>
      </c>
    </row>
    <row r="27" spans="1:26" x14ac:dyDescent="0.15">
      <c r="A27" s="10"/>
      <c r="B27" s="7"/>
      <c r="C27" s="31"/>
      <c r="D27" s="7"/>
      <c r="E27" s="7"/>
      <c r="F27" s="7"/>
      <c r="G27" s="7"/>
      <c r="H27" s="20"/>
      <c r="I27" s="7"/>
      <c r="J27" s="7"/>
      <c r="R27">
        <v>0</v>
      </c>
      <c r="S27">
        <v>0</v>
      </c>
      <c r="T27">
        <v>0</v>
      </c>
      <c r="U27">
        <v>0</v>
      </c>
      <c r="V27">
        <v>0</v>
      </c>
      <c r="W27">
        <v>0</v>
      </c>
      <c r="X27">
        <v>0</v>
      </c>
      <c r="Y27">
        <v>-1.7702513189749588E-5</v>
      </c>
      <c r="Z27">
        <v>5.9131521027783086E-5</v>
      </c>
    </row>
    <row r="28" spans="1:26" s="2" customFormat="1" x14ac:dyDescent="0.15">
      <c r="A28" s="12"/>
      <c r="C28" s="32"/>
      <c r="E28" s="2" t="s">
        <v>45</v>
      </c>
      <c r="F28" s="2" t="s">
        <v>9</v>
      </c>
      <c r="G28" s="2" t="s">
        <v>10</v>
      </c>
      <c r="H28" s="2" t="s">
        <v>11</v>
      </c>
      <c r="I28" s="2" t="s">
        <v>12</v>
      </c>
      <c r="J28" s="2" t="s">
        <v>13</v>
      </c>
      <c r="K28" s="2" t="s">
        <v>14</v>
      </c>
      <c r="L28" s="2" t="s">
        <v>15</v>
      </c>
      <c r="M28" s="2" t="s">
        <v>38</v>
      </c>
    </row>
    <row r="29" spans="1:26" s="2" customFormat="1" x14ac:dyDescent="0.15">
      <c r="A29" s="27"/>
      <c r="B29" s="22"/>
      <c r="C29" s="33"/>
      <c r="E29" s="29">
        <f>C3*E3*H3</f>
        <v>2566.4705882352941</v>
      </c>
      <c r="F29" s="29">
        <v>0</v>
      </c>
      <c r="G29" s="29">
        <v>0</v>
      </c>
      <c r="H29" s="29">
        <v>0</v>
      </c>
      <c r="I29" s="29">
        <v>0</v>
      </c>
      <c r="J29" s="29">
        <v>0</v>
      </c>
      <c r="K29" s="29">
        <v>0</v>
      </c>
      <c r="L29" s="29">
        <v>0</v>
      </c>
      <c r="M29" s="29">
        <v>0</v>
      </c>
      <c r="Q29" s="3" t="s">
        <v>19</v>
      </c>
      <c r="R29" s="2">
        <f t="array" ref="R29:R37">MMULT(R19:Z27,Q3:Q11)</f>
        <v>5.8446023378409345E-6</v>
      </c>
    </row>
    <row r="30" spans="1:26" x14ac:dyDescent="0.15">
      <c r="B30" s="1"/>
      <c r="C30" s="34"/>
      <c r="E30" s="18">
        <v>0</v>
      </c>
      <c r="F30" s="18">
        <f>B4*D4*I4 + C4*E4*1</f>
        <v>18907.445820433437</v>
      </c>
      <c r="G30" s="18">
        <f>B5*D5*J4</f>
        <v>4425.5526315789475</v>
      </c>
      <c r="H30" s="19">
        <v>0</v>
      </c>
      <c r="I30" s="19">
        <v>0</v>
      </c>
      <c r="J30" s="18">
        <v>0</v>
      </c>
      <c r="K30" s="18">
        <v>0</v>
      </c>
      <c r="L30" s="18">
        <v>0</v>
      </c>
      <c r="M30" s="18">
        <v>0</v>
      </c>
      <c r="Q30" s="3"/>
      <c r="R30" s="2">
        <v>5.792546689826225E-6</v>
      </c>
    </row>
    <row r="31" spans="1:26" x14ac:dyDescent="0.15">
      <c r="B31" s="1"/>
      <c r="C31" s="34"/>
      <c r="E31" s="18">
        <v>0</v>
      </c>
      <c r="F31" s="18">
        <f>B4*D4*I5</f>
        <v>4425.5526315789475</v>
      </c>
      <c r="G31" s="18">
        <f>B5*D5*J5 + C5*E5*1</f>
        <v>16694.669504643964</v>
      </c>
      <c r="H31" s="19">
        <f>B6*D6*K5</f>
        <v>2288.0500000000002</v>
      </c>
      <c r="I31" s="19">
        <v>0</v>
      </c>
      <c r="J31" s="18">
        <v>0</v>
      </c>
      <c r="K31" s="18">
        <v>0</v>
      </c>
      <c r="L31" s="18">
        <v>0</v>
      </c>
      <c r="M31" s="18">
        <v>0</v>
      </c>
      <c r="R31" s="2">
        <v>9.1463689779547305E-6</v>
      </c>
    </row>
    <row r="32" spans="1:26" x14ac:dyDescent="0.15">
      <c r="B32" s="1"/>
      <c r="C32" s="34"/>
      <c r="E32" s="18">
        <v>0</v>
      </c>
      <c r="F32" s="18">
        <v>0</v>
      </c>
      <c r="G32" s="18">
        <f>B5*D5*J6</f>
        <v>2212.7763157894738</v>
      </c>
      <c r="H32" s="19">
        <f>B6*D6*K6+C6*E6*1</f>
        <v>15958.8</v>
      </c>
      <c r="I32" s="19">
        <f>B7*D7*L6</f>
        <v>6864.15</v>
      </c>
      <c r="J32" s="18">
        <v>0</v>
      </c>
      <c r="K32" s="18">
        <v>0</v>
      </c>
      <c r="L32" s="18">
        <v>0</v>
      </c>
      <c r="M32" s="18">
        <v>0</v>
      </c>
      <c r="R32" s="2">
        <v>3.1323254517520691E-5</v>
      </c>
    </row>
    <row r="33" spans="2:21" x14ac:dyDescent="0.15">
      <c r="B33" s="1"/>
      <c r="C33" s="34"/>
      <c r="E33" s="18">
        <v>0</v>
      </c>
      <c r="F33" s="18">
        <v>0</v>
      </c>
      <c r="G33" s="18">
        <v>0</v>
      </c>
      <c r="H33" s="19">
        <f>B6*D6*K7</f>
        <v>6864.15</v>
      </c>
      <c r="I33" s="19">
        <f>B7*D7*L7+C7*E7*1</f>
        <v>15958.8</v>
      </c>
      <c r="J33" s="18">
        <f>B8*D8*M7</f>
        <v>1677.9</v>
      </c>
      <c r="K33" s="18">
        <v>0</v>
      </c>
      <c r="L33" s="18">
        <v>0</v>
      </c>
      <c r="M33" s="18">
        <v>0</v>
      </c>
      <c r="R33" s="2">
        <v>4.805832873056401E-5</v>
      </c>
    </row>
    <row r="34" spans="2:21" x14ac:dyDescent="0.15">
      <c r="B34" s="1"/>
      <c r="C34" s="34"/>
      <c r="E34" s="18">
        <v>0</v>
      </c>
      <c r="F34" s="18">
        <v>0</v>
      </c>
      <c r="G34" s="18">
        <v>0</v>
      </c>
      <c r="H34" s="18">
        <v>0</v>
      </c>
      <c r="I34" s="19">
        <f>B7*D7*L8</f>
        <v>2288.0500000000002</v>
      </c>
      <c r="J34" s="18">
        <f>B8*D8*M8 + C8*E8*1</f>
        <v>13183.3</v>
      </c>
      <c r="K34" s="18">
        <f>B9*D9*N8</f>
        <v>3355.8</v>
      </c>
      <c r="L34" s="18">
        <v>0</v>
      </c>
      <c r="M34" s="18">
        <v>0</v>
      </c>
      <c r="R34" s="2">
        <v>1.0751073340625388E-5</v>
      </c>
    </row>
    <row r="35" spans="2:21" x14ac:dyDescent="0.15">
      <c r="B35" s="1"/>
      <c r="C35" s="34"/>
      <c r="E35" s="18">
        <v>0</v>
      </c>
      <c r="F35" s="18">
        <v>0</v>
      </c>
      <c r="G35" s="18">
        <v>0</v>
      </c>
      <c r="H35" s="18">
        <v>0</v>
      </c>
      <c r="I35" s="18">
        <v>0</v>
      </c>
      <c r="J35" s="18">
        <f>B8*D8*M9</f>
        <v>3355.8</v>
      </c>
      <c r="K35" s="18">
        <f>B9*D9*N9+C9*E9*1</f>
        <v>14861.2</v>
      </c>
      <c r="L35" s="18">
        <v>0</v>
      </c>
      <c r="M35" s="18">
        <v>0</v>
      </c>
      <c r="R35" s="2">
        <v>1.4394634893785785E-5</v>
      </c>
    </row>
    <row r="36" spans="2:21" x14ac:dyDescent="0.15">
      <c r="B36" s="1"/>
      <c r="C36" s="34"/>
      <c r="E36" s="18">
        <v>0</v>
      </c>
      <c r="F36" s="18">
        <v>0</v>
      </c>
      <c r="G36" s="18">
        <v>0</v>
      </c>
      <c r="H36" s="18">
        <v>0</v>
      </c>
      <c r="I36" s="18">
        <v>0</v>
      </c>
      <c r="J36" s="18">
        <v>0</v>
      </c>
      <c r="K36" s="18">
        <v>0</v>
      </c>
      <c r="L36" s="18">
        <f>B10*D10*O10+C10*E10*1</f>
        <v>18576.371212121212</v>
      </c>
      <c r="M36" s="18">
        <f>B11*D11*P10</f>
        <v>5561.3055555555557</v>
      </c>
      <c r="R36" s="2">
        <v>9.1709272270941811E-6</v>
      </c>
    </row>
    <row r="37" spans="2:21" x14ac:dyDescent="0.15">
      <c r="B37" s="1"/>
      <c r="C37" s="34"/>
      <c r="E37" s="18">
        <v>0</v>
      </c>
      <c r="F37" s="18">
        <v>0</v>
      </c>
      <c r="G37" s="18">
        <v>0</v>
      </c>
      <c r="H37" s="18">
        <v>0</v>
      </c>
      <c r="I37" s="18">
        <v>0</v>
      </c>
      <c r="J37" s="18">
        <v>0</v>
      </c>
      <c r="K37" s="18">
        <v>0</v>
      </c>
      <c r="L37" s="18">
        <f>B10*D10*O11</f>
        <v>5561.3055555555557</v>
      </c>
      <c r="M37" s="18">
        <f>B11*D11*P11+C11*E11*1</f>
        <v>18576.371212121212</v>
      </c>
      <c r="R37" s="2">
        <v>5.3292255162175447E-6</v>
      </c>
    </row>
    <row r="38" spans="2:21" x14ac:dyDescent="0.15">
      <c r="C38" s="9"/>
      <c r="T38" t="s">
        <v>40</v>
      </c>
    </row>
    <row r="39" spans="2:21" x14ac:dyDescent="0.15">
      <c r="P39" s="3" t="s">
        <v>20</v>
      </c>
      <c r="Q39" s="6" t="s">
        <v>39</v>
      </c>
      <c r="R39">
        <f>(R32+R33)/2</f>
        <v>3.9690791624042354E-5</v>
      </c>
      <c r="S39">
        <v>1200</v>
      </c>
      <c r="T39">
        <f>S39/R39</f>
        <v>30233712.931870837</v>
      </c>
    </row>
    <row r="40" spans="2:21" x14ac:dyDescent="0.15">
      <c r="Q40" t="s">
        <v>45</v>
      </c>
      <c r="R40">
        <f>R29*T39</f>
        <v>176.70402928322397</v>
      </c>
    </row>
    <row r="41" spans="2:21" x14ac:dyDescent="0.15">
      <c r="Q41" t="s">
        <v>9</v>
      </c>
      <c r="R41">
        <f>R30*T39</f>
        <v>175.13019376466474</v>
      </c>
    </row>
    <row r="42" spans="2:21" x14ac:dyDescent="0.15">
      <c r="Q42" t="s">
        <v>10</v>
      </c>
      <c r="R42">
        <f>R31*T39</f>
        <v>276.52869404845217</v>
      </c>
      <c r="T42" s="15"/>
      <c r="U42" s="16" t="s">
        <v>41</v>
      </c>
    </row>
    <row r="43" spans="2:21" x14ac:dyDescent="0.15">
      <c r="Q43" t="s">
        <v>11</v>
      </c>
      <c r="R43">
        <f>R32*T39</f>
        <v>947.01828517464696</v>
      </c>
      <c r="T43" s="17" t="s">
        <v>1</v>
      </c>
      <c r="U43" s="15">
        <f>0.5*(R41 + R42)</f>
        <v>225.82944390655845</v>
      </c>
    </row>
    <row r="44" spans="2:21" x14ac:dyDescent="0.15">
      <c r="Q44" t="s">
        <v>12</v>
      </c>
      <c r="R44">
        <f>R33*T39</f>
        <v>1452.9817148253528</v>
      </c>
      <c r="T44" s="17" t="s">
        <v>2</v>
      </c>
      <c r="U44" s="15">
        <f>0.5*(R43+R44)</f>
        <v>1200</v>
      </c>
    </row>
    <row r="45" spans="2:21" x14ac:dyDescent="0.15">
      <c r="Q45" t="s">
        <v>13</v>
      </c>
      <c r="R45">
        <f>R34*T39</f>
        <v>325.04486508995757</v>
      </c>
      <c r="T45" s="17" t="s">
        <v>3</v>
      </c>
      <c r="U45" s="15">
        <f>0.5*(R45+R46)</f>
        <v>380.12406211388407</v>
      </c>
    </row>
    <row r="46" spans="2:21" x14ac:dyDescent="0.15">
      <c r="Q46" t="s">
        <v>14</v>
      </c>
      <c r="R46">
        <f>R35*T39</f>
        <v>435.20325913781051</v>
      </c>
      <c r="T46" s="17" t="s">
        <v>4</v>
      </c>
      <c r="U46" s="15">
        <f>0.5*(R47+R48)</f>
        <v>219.19672775478307</v>
      </c>
    </row>
    <row r="47" spans="2:21" x14ac:dyDescent="0.15">
      <c r="Q47" t="s">
        <v>15</v>
      </c>
      <c r="R47">
        <f>R36*T39</f>
        <v>277.27118110304372</v>
      </c>
      <c r="T47" s="17" t="s">
        <v>44</v>
      </c>
      <c r="U47" s="15">
        <f>R40</f>
        <v>176.70402928322397</v>
      </c>
    </row>
    <row r="48" spans="2:21" x14ac:dyDescent="0.15">
      <c r="Q48" t="s">
        <v>38</v>
      </c>
      <c r="R48">
        <f>R37*T39</f>
        <v>161.12227440652242</v>
      </c>
    </row>
  </sheetData>
  <mergeCells count="34">
    <mergeCell ref="B24:C24"/>
    <mergeCell ref="D24:E24"/>
    <mergeCell ref="F24:G24"/>
    <mergeCell ref="I24:J24"/>
    <mergeCell ref="A26:J26"/>
    <mergeCell ref="B22:C22"/>
    <mergeCell ref="D22:E22"/>
    <mergeCell ref="F22:G22"/>
    <mergeCell ref="I22:J22"/>
    <mergeCell ref="B23:C23"/>
    <mergeCell ref="D23:E23"/>
    <mergeCell ref="F23:G23"/>
    <mergeCell ref="I23:J23"/>
    <mergeCell ref="B21:C21"/>
    <mergeCell ref="D21:E21"/>
    <mergeCell ref="F21:G21"/>
    <mergeCell ref="I21:J21"/>
    <mergeCell ref="B16:N16"/>
    <mergeCell ref="B19:C19"/>
    <mergeCell ref="D19:E19"/>
    <mergeCell ref="F19:G19"/>
    <mergeCell ref="I19:J19"/>
    <mergeCell ref="B20:C20"/>
    <mergeCell ref="D20:E20"/>
    <mergeCell ref="F20:G20"/>
    <mergeCell ref="I20:J20"/>
    <mergeCell ref="L20:O20"/>
    <mergeCell ref="B14:N14"/>
    <mergeCell ref="B15:P15"/>
    <mergeCell ref="B1:C1"/>
    <mergeCell ref="D1:E1"/>
    <mergeCell ref="F1:G1"/>
    <mergeCell ref="I1:L1"/>
    <mergeCell ref="B13:X13"/>
  </mergeCells>
  <phoneticPr fontId="9"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Yazan Billeh</dc:creator>
  <cp:lastModifiedBy>Jiatong Guo</cp:lastModifiedBy>
  <dcterms:created xsi:type="dcterms:W3CDTF">2016-08-18T20:33:44Z</dcterms:created>
  <dcterms:modified xsi:type="dcterms:W3CDTF">2024-08-27T13:11:55Z</dcterms:modified>
</cp:coreProperties>
</file>