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c82dc3b9c19c9/Documents/"/>
    </mc:Choice>
  </mc:AlternateContent>
  <xr:revisionPtr revIDLastSave="286" documentId="8_{19BD93F0-2473-445B-9587-A1847B763000}" xr6:coauthVersionLast="47" xr6:coauthVersionMax="47" xr10:uidLastSave="{7FB71AA6-5443-452F-B4CD-C069C64B984B}"/>
  <bookViews>
    <workbookView xWindow="-120" yWindow="-120" windowWidth="20730" windowHeight="11040" firstSheet="2" activeTab="2" xr2:uid="{AD7D2F3E-A223-4B17-BB99-F36C18F9029F}"/>
  </bookViews>
  <sheets>
    <sheet name="Payroll" sheetId="1" r:id="rId1"/>
    <sheet name="Gradebook" sheetId="2" r:id="rId2"/>
    <sheet name="Music Pivot Table" sheetId="5" r:id="rId3"/>
    <sheet name="Music Store" sheetId="3" r:id="rId4"/>
    <sheet name="Car Inventory" sheetId="9" r:id="rId5"/>
    <sheet name="Sheet1" sheetId="6" r:id="rId6"/>
  </sheets>
  <definedNames>
    <definedName name="_xlnm._FilterDatabase" localSheetId="3" hidden="1">'Music Store'!$A$1:$K$176</definedName>
    <definedName name="ExternalData_1" localSheetId="4" hidden="1">'Car Inventory'!$A$1:$O$66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2" i="9"/>
  <c r="F2" i="9"/>
  <c r="G2" i="9" s="1"/>
  <c r="I2" i="9" s="1"/>
  <c r="F15" i="9"/>
  <c r="G15" i="9" s="1"/>
  <c r="I15" i="9" s="1"/>
  <c r="F38" i="9"/>
  <c r="G38" i="9" s="1"/>
  <c r="I38" i="9" s="1"/>
  <c r="F3" i="9"/>
  <c r="G3" i="9" s="1"/>
  <c r="I3" i="9" s="1"/>
  <c r="F4" i="9"/>
  <c r="G4" i="9" s="1"/>
  <c r="I4" i="9" s="1"/>
  <c r="F5" i="9"/>
  <c r="G5" i="9" s="1"/>
  <c r="I5" i="9" s="1"/>
  <c r="F6" i="9"/>
  <c r="G6" i="9" s="1"/>
  <c r="I6" i="9" s="1"/>
  <c r="F7" i="9"/>
  <c r="G7" i="9" s="1"/>
  <c r="I7" i="9" s="1"/>
  <c r="F8" i="9"/>
  <c r="G8" i="9" s="1"/>
  <c r="I8" i="9" s="1"/>
  <c r="F9" i="9"/>
  <c r="G9" i="9" s="1"/>
  <c r="I9" i="9" s="1"/>
  <c r="F10" i="9"/>
  <c r="G10" i="9" s="1"/>
  <c r="I10" i="9" s="1"/>
  <c r="F11" i="9"/>
  <c r="G11" i="9" s="1"/>
  <c r="I11" i="9" s="1"/>
  <c r="F12" i="9"/>
  <c r="G12" i="9" s="1"/>
  <c r="I12" i="9" s="1"/>
  <c r="F13" i="9"/>
  <c r="G13" i="9" s="1"/>
  <c r="I13" i="9" s="1"/>
  <c r="F14" i="9"/>
  <c r="G14" i="9" s="1"/>
  <c r="I14" i="9" s="1"/>
  <c r="F16" i="9"/>
  <c r="G16" i="9" s="1"/>
  <c r="I16" i="9" s="1"/>
  <c r="F17" i="9"/>
  <c r="G17" i="9" s="1"/>
  <c r="I17" i="9" s="1"/>
  <c r="F18" i="9"/>
  <c r="G18" i="9" s="1"/>
  <c r="I18" i="9" s="1"/>
  <c r="F19" i="9"/>
  <c r="G19" i="9" s="1"/>
  <c r="I19" i="9" s="1"/>
  <c r="F20" i="9"/>
  <c r="G20" i="9" s="1"/>
  <c r="I20" i="9" s="1"/>
  <c r="F21" i="9"/>
  <c r="G21" i="9" s="1"/>
  <c r="I21" i="9" s="1"/>
  <c r="F22" i="9"/>
  <c r="G22" i="9" s="1"/>
  <c r="I22" i="9" s="1"/>
  <c r="F23" i="9"/>
  <c r="G23" i="9" s="1"/>
  <c r="I23" i="9" s="1"/>
  <c r="F24" i="9"/>
  <c r="G24" i="9" s="1"/>
  <c r="I24" i="9" s="1"/>
  <c r="F25" i="9"/>
  <c r="G25" i="9" s="1"/>
  <c r="I25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30" i="9"/>
  <c r="G30" i="9" s="1"/>
  <c r="I30" i="9" s="1"/>
  <c r="F31" i="9"/>
  <c r="G31" i="9" s="1"/>
  <c r="I31" i="9" s="1"/>
  <c r="F32" i="9"/>
  <c r="G32" i="9" s="1"/>
  <c r="I32" i="9" s="1"/>
  <c r="F33" i="9"/>
  <c r="G33" i="9" s="1"/>
  <c r="I33" i="9" s="1"/>
  <c r="F34" i="9"/>
  <c r="G34" i="9" s="1"/>
  <c r="I34" i="9" s="1"/>
  <c r="F35" i="9"/>
  <c r="G35" i="9" s="1"/>
  <c r="I35" i="9" s="1"/>
  <c r="F36" i="9"/>
  <c r="G36" i="9" s="1"/>
  <c r="I36" i="9" s="1"/>
  <c r="F37" i="9"/>
  <c r="G37" i="9" s="1"/>
  <c r="I37" i="9" s="1"/>
  <c r="F39" i="9"/>
  <c r="G39" i="9" s="1"/>
  <c r="I39" i="9" s="1"/>
  <c r="F40" i="9"/>
  <c r="G40" i="9" s="1"/>
  <c r="I40" i="9" s="1"/>
  <c r="F41" i="9"/>
  <c r="G41" i="9" s="1"/>
  <c r="I41" i="9" s="1"/>
  <c r="F42" i="9"/>
  <c r="G42" i="9" s="1"/>
  <c r="I42" i="9" s="1"/>
  <c r="F43" i="9"/>
  <c r="G43" i="9" s="1"/>
  <c r="I43" i="9" s="1"/>
  <c r="F44" i="9"/>
  <c r="G44" i="9" s="1"/>
  <c r="I44" i="9" s="1"/>
  <c r="F45" i="9"/>
  <c r="G45" i="9" s="1"/>
  <c r="I45" i="9" s="1"/>
  <c r="F46" i="9"/>
  <c r="G46" i="9" s="1"/>
  <c r="I46" i="9" s="1"/>
  <c r="F47" i="9"/>
  <c r="G47" i="9" s="1"/>
  <c r="I47" i="9" s="1"/>
  <c r="F48" i="9"/>
  <c r="G48" i="9" s="1"/>
  <c r="I48" i="9" s="1"/>
  <c r="F49" i="9"/>
  <c r="G49" i="9" s="1"/>
  <c r="I49" i="9" s="1"/>
  <c r="F50" i="9"/>
  <c r="G50" i="9" s="1"/>
  <c r="I50" i="9" s="1"/>
  <c r="F51" i="9"/>
  <c r="G51" i="9" s="1"/>
  <c r="I51" i="9" s="1"/>
  <c r="F52" i="9"/>
  <c r="G52" i="9" s="1"/>
  <c r="I52" i="9" s="1"/>
  <c r="F53" i="9"/>
  <c r="G53" i="9" s="1"/>
  <c r="I53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2" i="9"/>
  <c r="D43" i="9"/>
  <c r="D44" i="9"/>
  <c r="D45" i="9"/>
  <c r="D46" i="9"/>
  <c r="D47" i="9"/>
  <c r="D48" i="9"/>
  <c r="D49" i="9"/>
  <c r="D50" i="9"/>
  <c r="D51" i="9"/>
  <c r="D52" i="9"/>
  <c r="D53" i="9"/>
  <c r="D2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9" i="9"/>
  <c r="B10" i="9"/>
  <c r="B11" i="9"/>
  <c r="B12" i="9"/>
  <c r="B13" i="9"/>
  <c r="B14" i="9"/>
  <c r="B15" i="9"/>
  <c r="B16" i="9"/>
  <c r="B17" i="9"/>
  <c r="B3" i="9"/>
  <c r="B4" i="9"/>
  <c r="B5" i="9"/>
  <c r="B6" i="9"/>
  <c r="B7" i="9"/>
  <c r="B8" i="9"/>
  <c r="B2" i="9"/>
  <c r="F176" i="3"/>
  <c r="F175" i="3"/>
  <c r="F174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4" i="3"/>
  <c r="H158" i="3"/>
  <c r="H166" i="3"/>
  <c r="H170" i="3"/>
  <c r="G3" i="3"/>
  <c r="H3" i="3" s="1"/>
  <c r="G4" i="3"/>
  <c r="H4" i="3" s="1"/>
  <c r="G5" i="3"/>
  <c r="H5" i="3" s="1"/>
  <c r="G6" i="3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G151" i="3"/>
  <c r="H151" i="3" s="1"/>
  <c r="G152" i="3"/>
  <c r="H152" i="3" s="1"/>
  <c r="G153" i="3"/>
  <c r="H153" i="3" s="1"/>
  <c r="G154" i="3"/>
  <c r="G155" i="3"/>
  <c r="H155" i="3" s="1"/>
  <c r="G156" i="3"/>
  <c r="H156" i="3" s="1"/>
  <c r="G157" i="3"/>
  <c r="H157" i="3" s="1"/>
  <c r="G158" i="3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G167" i="3"/>
  <c r="H167" i="3" s="1"/>
  <c r="G168" i="3"/>
  <c r="H168" i="3" s="1"/>
  <c r="G169" i="3"/>
  <c r="H169" i="3" s="1"/>
  <c r="G170" i="3"/>
  <c r="G171" i="3"/>
  <c r="H171" i="3" s="1"/>
  <c r="G172" i="3"/>
  <c r="H172" i="3" s="1"/>
  <c r="H2" i="3"/>
  <c r="G2" i="3"/>
  <c r="F3" i="1"/>
  <c r="G3" i="1"/>
  <c r="H3" i="1" s="1"/>
  <c r="E3" i="1"/>
  <c r="D26" i="1"/>
  <c r="D27" i="1"/>
  <c r="D28" i="1"/>
  <c r="D29" i="1"/>
  <c r="C29" i="1"/>
  <c r="C28" i="1"/>
  <c r="C27" i="1"/>
  <c r="C26" i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4" i="1"/>
  <c r="J4" i="1" s="1"/>
  <c r="K4" i="1" s="1"/>
  <c r="E36" i="9" l="1"/>
  <c r="E34" i="9"/>
  <c r="E32" i="9"/>
  <c r="E30" i="9"/>
  <c r="E24" i="9"/>
  <c r="E22" i="9"/>
  <c r="E16" i="9"/>
  <c r="E37" i="9"/>
  <c r="E35" i="9"/>
  <c r="E33" i="9"/>
  <c r="E31" i="9"/>
  <c r="E25" i="9"/>
  <c r="E23" i="9"/>
  <c r="E21" i="9"/>
  <c r="E17" i="9"/>
  <c r="E15" i="9"/>
  <c r="K26" i="1"/>
  <c r="K29" i="1"/>
  <c r="I29" i="1"/>
  <c r="K28" i="1"/>
  <c r="I28" i="1"/>
  <c r="K27" i="1"/>
  <c r="I27" i="1"/>
  <c r="I26" i="1"/>
  <c r="J29" i="1"/>
  <c r="J28" i="1"/>
  <c r="J27" i="1"/>
  <c r="J26" i="1"/>
  <c r="C2" i="9"/>
  <c r="C5" i="9"/>
  <c r="C12" i="9"/>
  <c r="C45" i="9"/>
  <c r="C37" i="9"/>
  <c r="C4" i="9"/>
  <c r="C11" i="9"/>
  <c r="C44" i="9"/>
  <c r="C36" i="9"/>
  <c r="C20" i="9"/>
  <c r="C7" i="9"/>
  <c r="C14" i="9"/>
  <c r="C39" i="9"/>
  <c r="C31" i="9"/>
  <c r="C6" i="9"/>
  <c r="C13" i="9"/>
  <c r="C38" i="9"/>
  <c r="C47" i="9"/>
  <c r="C16" i="9"/>
  <c r="C41" i="9"/>
  <c r="C33" i="9"/>
  <c r="C8" i="9"/>
  <c r="C15" i="9"/>
  <c r="C40" i="9"/>
  <c r="C32" i="9"/>
  <c r="C49" i="9"/>
  <c r="C3" i="9"/>
  <c r="C10" i="9"/>
  <c r="C43" i="9"/>
  <c r="C35" i="9"/>
  <c r="C19" i="9"/>
  <c r="C17" i="9"/>
  <c r="C9" i="9"/>
  <c r="C42" i="9"/>
  <c r="C34" i="9"/>
  <c r="C18" i="9"/>
  <c r="C48" i="9"/>
  <c r="C46" i="9"/>
  <c r="E2" i="9"/>
  <c r="E19" i="9"/>
  <c r="E14" i="9"/>
  <c r="E51" i="9"/>
  <c r="E4" i="9"/>
  <c r="E20" i="9"/>
  <c r="E39" i="9"/>
  <c r="E11" i="9"/>
  <c r="E38" i="9"/>
  <c r="E46" i="9"/>
  <c r="E8" i="9"/>
  <c r="E5" i="9"/>
  <c r="E40" i="9"/>
  <c r="E6" i="9"/>
  <c r="E44" i="9"/>
  <c r="E48" i="9"/>
  <c r="E7" i="9"/>
  <c r="E43" i="9"/>
  <c r="E12" i="9"/>
  <c r="E50" i="9"/>
  <c r="E9" i="9"/>
  <c r="E45" i="9"/>
  <c r="E10" i="9"/>
  <c r="E3" i="9"/>
  <c r="E47" i="9"/>
  <c r="E13" i="9"/>
  <c r="E49" i="9"/>
  <c r="E52" i="9"/>
  <c r="E18" i="9"/>
  <c r="E42" i="9"/>
  <c r="E53" i="9"/>
  <c r="E29" i="9"/>
  <c r="E41" i="9"/>
  <c r="E26" i="9"/>
  <c r="E27" i="9"/>
  <c r="E28" i="9"/>
  <c r="C21" i="9"/>
  <c r="C23" i="9"/>
  <c r="C25" i="9"/>
  <c r="C26" i="9"/>
  <c r="C28" i="9"/>
  <c r="C22" i="9"/>
  <c r="C24" i="9"/>
  <c r="C29" i="9"/>
  <c r="C27" i="9"/>
  <c r="C30" i="9"/>
  <c r="C51" i="9"/>
  <c r="C52" i="9"/>
  <c r="C53" i="9"/>
  <c r="C5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48345-B66E-4F89-B6D6-17533CA40EB9}" keepAlive="1" name="Query - car inventory" description="Connection to the 'car inventory' query in the workbook." type="5" refreshedVersion="0" background="1" saveData="1">
    <dbPr connection="Provider=Microsoft.Mashup.OleDb.1;Data Source=$Workbook$;Location=&quot;car inventory&quot;;Extended Properties=&quot;&quot;" command="SELECT * FROM [car inventory]"/>
  </connection>
  <connection id="2" xr16:uid="{882A5BFC-AA3E-40E1-9CCE-B13E77159C56}" keepAlive="1" name="Query - car inventory (2)" description="Connection to the 'car inventory (2)' query in the workbook." type="5" refreshedVersion="0" background="1" saveData="1">
    <dbPr connection="Provider=Microsoft.Mashup.OleDb.1;Data Source=$Workbook$;Location=&quot;car inventory (2)&quot;;Extended Properties=&quot;&quot;" command="SELECT * FROM [car inventory (2)]"/>
  </connection>
  <connection id="3" xr16:uid="{2F45B895-86ED-4136-94A9-7A4BFAECC40B}" keepAlive="1" name="Query - car inventory (3)" description="Connection to the 'car inventory (3)' query in the workbook." type="5" refreshedVersion="7" background="1" saveData="1">
    <dbPr connection="Provider=Microsoft.Mashup.OleDb.1;Data Source=$Workbook$;Location=&quot;car inventory (3)&quot;;Extended Properties=&quot;&quot;" command="SELECT * FROM [car inventory (3)]"/>
  </connection>
</connections>
</file>

<file path=xl/sharedStrings.xml><?xml version="1.0" encoding="utf-8"?>
<sst xmlns="http://schemas.openxmlformats.org/spreadsheetml/2006/main" count="1306" uniqueCount="198">
  <si>
    <t>Employee Payroll</t>
  </si>
  <si>
    <t>Kehinde Ariyo</t>
  </si>
  <si>
    <t>Last Name</t>
  </si>
  <si>
    <t>First Name</t>
  </si>
  <si>
    <t>Hourly Wage</t>
  </si>
  <si>
    <t>Hours Worked</t>
  </si>
  <si>
    <t>Blair</t>
  </si>
  <si>
    <t>Brandon</t>
  </si>
  <si>
    <t xml:space="preserve">Brian </t>
  </si>
  <si>
    <t>Christopher</t>
  </si>
  <si>
    <t>Christian</t>
  </si>
  <si>
    <t>Derek</t>
  </si>
  <si>
    <t>Dylan</t>
  </si>
  <si>
    <t>Katie</t>
  </si>
  <si>
    <t>Todd</t>
  </si>
  <si>
    <t>Terrell</t>
  </si>
  <si>
    <t>Tatyna</t>
  </si>
  <si>
    <t>Overtime</t>
  </si>
  <si>
    <t>Bonus</t>
  </si>
  <si>
    <t>Total Pay</t>
  </si>
  <si>
    <t>Shoha</t>
  </si>
  <si>
    <t>Max</t>
  </si>
  <si>
    <t>Min</t>
  </si>
  <si>
    <t>Average</t>
  </si>
  <si>
    <t>Total</t>
  </si>
  <si>
    <t>Gradebook</t>
  </si>
  <si>
    <t>Safety test</t>
  </si>
  <si>
    <t>Drug test</t>
  </si>
  <si>
    <t>Financial test</t>
  </si>
  <si>
    <t>CompanyPhilosophy test</t>
  </si>
  <si>
    <t>Points possible</t>
  </si>
  <si>
    <t>Fire Employee?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</si>
  <si>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</si>
  <si>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</si>
  <si>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</si>
  <si>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</si>
  <si>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</si>
  <si>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</si>
  <si>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</si>
  <si>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 for items less than $50. For items over $50, commission at 20%.</t>
  </si>
  <si>
    <t>Sale Location</t>
  </si>
  <si>
    <t>Jan</t>
  </si>
  <si>
    <t>Wah Pedal</t>
  </si>
  <si>
    <t>NM</t>
  </si>
  <si>
    <t>Drumsticks</t>
  </si>
  <si>
    <t>CA</t>
  </si>
  <si>
    <t>6 ft Instrument Cable</t>
  </si>
  <si>
    <t>AZ</t>
  </si>
  <si>
    <t>Electric Guitar</t>
  </si>
  <si>
    <t>Stickers</t>
  </si>
  <si>
    <t>CO</t>
  </si>
  <si>
    <t>Practice Amp</t>
  </si>
  <si>
    <t>Guitar Picks</t>
  </si>
  <si>
    <t>Feb</t>
  </si>
  <si>
    <t>Overdrive Pedal</t>
  </si>
  <si>
    <t>NV</t>
  </si>
  <si>
    <t>UT</t>
  </si>
  <si>
    <t>Acoustic Guitar Strings</t>
  </si>
  <si>
    <t>Mar</t>
  </si>
  <si>
    <t>18ft XLR Cable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</si>
  <si>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</si>
  <si>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</si>
  <si>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</si>
  <si>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</si>
  <si>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</si>
  <si>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</si>
  <si>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</si>
  <si>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</si>
  <si>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</si>
  <si>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Chuck</t>
  </si>
  <si>
    <t>Jones</t>
  </si>
  <si>
    <t>Silvio</t>
  </si>
  <si>
    <t>Hernandez</t>
  </si>
  <si>
    <t>Jeremy</t>
  </si>
  <si>
    <t>Smith</t>
  </si>
  <si>
    <t>Patricia</t>
  </si>
  <si>
    <t>Johnson</t>
  </si>
  <si>
    <t>Row Labels</t>
  </si>
  <si>
    <t>Grand Total</t>
  </si>
  <si>
    <t>Sum of Profit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</si>
  <si>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</si>
  <si>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</si>
  <si>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</si>
  <si>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</si>
  <si>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</si>
  <si>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</si>
  <si>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</si>
  <si>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</si>
  <si>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</si>
  <si>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</si>
  <si>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</si>
  <si>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Warranty</t>
  </si>
  <si>
    <t xml:space="preserve"> Miles</t>
  </si>
  <si>
    <t>Covered?</t>
  </si>
  <si>
    <t>New Car ID</t>
  </si>
  <si>
    <t>FD06MTG001</t>
  </si>
  <si>
    <t/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</si>
  <si>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</si>
  <si>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</si>
  <si>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</si>
  <si>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</si>
  <si>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</si>
  <si>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</si>
  <si>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</si>
  <si>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</si>
  <si>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</si>
  <si>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</si>
  <si>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</si>
  <si>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</si>
  <si>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</si>
  <si>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</si>
  <si>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</si>
  <si>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</si>
  <si>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</si>
  <si>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</si>
  <si>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</si>
  <si>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</si>
  <si>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</si>
  <si>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</si>
  <si>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</si>
  <si>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</si>
  <si>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</si>
  <si>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</si>
  <si>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</si>
  <si>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</si>
  <si>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</si>
  <si>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</si>
  <si>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</si>
  <si>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</si>
  <si>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</si>
  <si>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</si>
  <si>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</si>
  <si>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</si>
  <si>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</si>
  <si>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</si>
  <si>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</si>
  <si>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</si>
  <si>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</si>
  <si>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</si>
  <si>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</si>
  <si>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</si>
  <si>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</si>
  <si>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</si>
  <si>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</si>
  <si>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</si>
  <si>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</si>
  <si>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</si>
  <si>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</si>
  <si>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</si>
  <si>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</si>
  <si>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</si>
  <si>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</si>
  <si>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</si>
  <si>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</si>
  <si>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</si>
  <si>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</si>
  <si>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</si>
  <si>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HY11ELA049</t>
  </si>
  <si>
    <t>HY12ELA050</t>
  </si>
  <si>
    <t>HY13ELA051</t>
  </si>
  <si>
    <t>HY13ELA052</t>
  </si>
  <si>
    <t>FD</t>
  </si>
  <si>
    <t>GM</t>
  </si>
  <si>
    <t>TY</t>
  </si>
  <si>
    <t>CR</t>
  </si>
  <si>
    <t>HD</t>
  </si>
  <si>
    <t>HY</t>
  </si>
  <si>
    <t>Toyota</t>
  </si>
  <si>
    <t>Hyundai</t>
  </si>
  <si>
    <t>Honda</t>
  </si>
  <si>
    <t>Corolla</t>
  </si>
  <si>
    <t>Ford</t>
  </si>
  <si>
    <t>General Motors</t>
  </si>
  <si>
    <t>MTG</t>
  </si>
  <si>
    <t>FCS</t>
  </si>
  <si>
    <t>CMR</t>
  </si>
  <si>
    <t>SLV</t>
  </si>
  <si>
    <t>CAM</t>
  </si>
  <si>
    <t>COR</t>
  </si>
  <si>
    <t>CIV</t>
  </si>
  <si>
    <t>ODY</t>
  </si>
  <si>
    <t>Chrysler</t>
  </si>
  <si>
    <t>PTC</t>
  </si>
  <si>
    <t>CR99PTC045</t>
  </si>
  <si>
    <t>CR00PTC046</t>
  </si>
  <si>
    <t>CR04PTC047</t>
  </si>
  <si>
    <t>CR04PTC048</t>
  </si>
  <si>
    <t>Camry</t>
  </si>
  <si>
    <t>Civic</t>
  </si>
  <si>
    <t>Camaro</t>
  </si>
  <si>
    <t>Focus</t>
  </si>
  <si>
    <t>Mustang</t>
  </si>
  <si>
    <t>Odyssey</t>
  </si>
  <si>
    <t>PT Crysler</t>
  </si>
  <si>
    <t>Silverado</t>
  </si>
  <si>
    <t>GM09CMR014</t>
  </si>
  <si>
    <t>HO05ODY037</t>
  </si>
  <si>
    <t>FD06FCS006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</si>
</sst>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2" borderId="1" xfId="2"/>
    <xf numFmtId="16" fontId="2" fillId="2" borderId="1" xfId="2" applyNumberFormat="1"/>
    <xf numFmtId="0" fontId="0" fillId="0" borderId="0" xfId="0" applyAlignment="1">
      <alignment textRotation="90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3" applyFont="1"/>
  </cellXfs>
  <cellStyles count="4">
    <cellStyle name="Comma" xfId="3" builtinId="3"/>
    <cellStyle name="Currency" xfId="1" builtinId="4"/>
    <cellStyle name="Input" xfId="2" builtinId="20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Inventory'!$G$2:$G$53</c:f>
              <c:numCache>
                <c:formatCode>General</c:formatCode>
                <c:ptCount val="52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8</c:v>
                </c:pt>
                <c:pt idx="16">
                  <c:v>12</c:v>
                </c:pt>
                <c:pt idx="17">
                  <c:v>24</c:v>
                </c:pt>
                <c:pt idx="18">
                  <c:v>22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13</c:v>
                </c:pt>
                <c:pt idx="24">
                  <c:v>20</c:v>
                </c:pt>
                <c:pt idx="25">
                  <c:v>19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23</c:v>
                </c:pt>
                <c:pt idx="30">
                  <c:v>21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21</c:v>
                </c:pt>
                <c:pt idx="40">
                  <c:v>8</c:v>
                </c:pt>
                <c:pt idx="41">
                  <c:v>18</c:v>
                </c:pt>
                <c:pt idx="42">
                  <c:v>15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18</c:v>
                </c:pt>
                <c:pt idx="47">
                  <c:v>18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C54-8066-76CC62A7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65743"/>
        <c:axId val="1489466991"/>
      </c:scatterChart>
      <c:valAx>
        <c:axId val="14894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66991"/>
        <c:crosses val="autoZero"/>
        <c:crossBetween val="midCat"/>
      </c:valAx>
      <c:valAx>
        <c:axId val="14894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54</xdr:row>
      <xdr:rowOff>14287</xdr:rowOff>
    </xdr:from>
    <xdr:to>
      <xdr:col>11</xdr:col>
      <xdr:colOff>66675</xdr:colOff>
      <xdr:row>68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BD5A2-07E6-4484-8FBE-3F3B5DF81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25.705120601851" createdVersion="7" refreshedVersion="7" minRefreshableVersion="3" recordCount="171" xr:uid="{9BF03BDF-7D68-44DC-BBD4-3AC42BBBF0BB}">
  <cacheSource type="worksheet">
    <worksheetSource ref="A1:K172" sheet="Music Store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For items over $50, commission at 20%." numFmtId="44">
      <sharedItems containsSemiMixedTypes="0" containsString="0" containsNumber="1" minValue="0.29999999999999993" maxValue="31.6"/>
    </cacheField>
    <cacheField name="First Name" numFmtId="0">
      <sharedItems count="4">
        <s v="Chuck"/>
        <s v="Silvio"/>
        <s v="Jeremy"/>
        <s v="Patricia"/>
      </sharedItems>
    </cacheField>
    <cacheField name="Last Name" numFmtId="0">
      <sharedItems count="4">
        <s v="Jone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Wah Pedal"/>
    <n v="58.3"/>
    <n v="98.4"/>
    <n v="40.100000000000009"/>
    <n v="8.0200000000000014"/>
    <x v="0"/>
    <x v="0"/>
    <s v="NM"/>
  </r>
  <r>
    <s v="Jan"/>
    <n v="1002"/>
    <n v="2877"/>
    <s v="Drumsticks"/>
    <n v="11.4"/>
    <n v="16.3"/>
    <n v="4.9000000000000004"/>
    <n v="0.49000000000000005"/>
    <x v="1"/>
    <x v="1"/>
    <s v="CA"/>
  </r>
  <r>
    <s v="Jan"/>
    <n v="1003"/>
    <n v="2499"/>
    <s v="6 ft Instrument Cable"/>
    <n v="6.2"/>
    <n v="9.1999999999999993"/>
    <n v="2.9999999999999991"/>
    <n v="0.29999999999999993"/>
    <x v="2"/>
    <x v="2"/>
    <s v="AZ"/>
  </r>
  <r>
    <s v="Jan"/>
    <n v="1004"/>
    <n v="8722"/>
    <s v="Electric Guitar"/>
    <n v="344"/>
    <n v="502"/>
    <n v="158"/>
    <n v="31.6"/>
    <x v="0"/>
    <x v="0"/>
    <s v="AZ"/>
  </r>
  <r>
    <s v="Jan"/>
    <n v="1005"/>
    <n v="1109"/>
    <s v="Stickers"/>
    <n v="3"/>
    <n v="8"/>
    <n v="5"/>
    <n v="0.5"/>
    <x v="2"/>
    <x v="2"/>
    <s v="AZ"/>
  </r>
  <r>
    <s v="Jan"/>
    <n v="1006"/>
    <n v="9822"/>
    <s v="Wah Pedal"/>
    <n v="58.3"/>
    <n v="98.4"/>
    <n v="40.100000000000009"/>
    <n v="8.0200000000000014"/>
    <x v="2"/>
    <x v="2"/>
    <s v="AZ"/>
  </r>
  <r>
    <s v="Jan"/>
    <n v="1007"/>
    <n v="1109"/>
    <s v="Stickers"/>
    <n v="3"/>
    <n v="8"/>
    <n v="5"/>
    <n v="0.5"/>
    <x v="3"/>
    <x v="3"/>
    <s v="NM"/>
  </r>
  <r>
    <s v="Jan"/>
    <n v="1008"/>
    <n v="2877"/>
    <s v="Drumsticks"/>
    <n v="11.4"/>
    <n v="16.3"/>
    <n v="4.9000000000000004"/>
    <n v="0.49000000000000005"/>
    <x v="2"/>
    <x v="2"/>
    <s v="NM"/>
  </r>
  <r>
    <s v="Jan"/>
    <n v="1009"/>
    <n v="1109"/>
    <s v="Stickers"/>
    <n v="3"/>
    <n v="8"/>
    <n v="5"/>
    <n v="0.5"/>
    <x v="2"/>
    <x v="2"/>
    <s v="AZ"/>
  </r>
  <r>
    <s v="Jan"/>
    <n v="1010"/>
    <n v="2877"/>
    <s v="Drumsticks"/>
    <n v="11.4"/>
    <n v="16.3"/>
    <n v="4.9000000000000004"/>
    <n v="0.49000000000000005"/>
    <x v="1"/>
    <x v="1"/>
    <s v="CO"/>
  </r>
  <r>
    <s v="Jan"/>
    <n v="1011"/>
    <n v="2877"/>
    <s v="Drumsticks"/>
    <n v="11.4"/>
    <n v="16.3"/>
    <n v="4.9000000000000004"/>
    <n v="0.49000000000000005"/>
    <x v="1"/>
    <x v="1"/>
    <s v="AZ"/>
  </r>
  <r>
    <s v="Jan"/>
    <n v="1012"/>
    <n v="4421"/>
    <s v="Practice Amp"/>
    <n v="45"/>
    <n v="87"/>
    <n v="42"/>
    <n v="8.4"/>
    <x v="2"/>
    <x v="2"/>
    <s v="NM"/>
  </r>
  <r>
    <s v="Jan"/>
    <n v="1013"/>
    <n v="9212"/>
    <s v="Guitar Picks"/>
    <n v="4"/>
    <n v="7"/>
    <n v="3"/>
    <n v="0.30000000000000004"/>
    <x v="3"/>
    <x v="3"/>
    <s v="CO"/>
  </r>
  <r>
    <s v="Jan"/>
    <n v="1014"/>
    <n v="8722"/>
    <s v="Electric Guitar"/>
    <n v="344"/>
    <n v="502"/>
    <n v="158"/>
    <n v="31.6"/>
    <x v="0"/>
    <x v="0"/>
    <s v="CA"/>
  </r>
  <r>
    <s v="Jan"/>
    <n v="1015"/>
    <n v="2877"/>
    <s v="Drumsticks"/>
    <n v="11.4"/>
    <n v="16.3"/>
    <n v="4.9000000000000004"/>
    <n v="0.49000000000000005"/>
    <x v="3"/>
    <x v="3"/>
    <s v="AZ"/>
  </r>
  <r>
    <s v="Jan"/>
    <n v="1016"/>
    <n v="2499"/>
    <s v="6 ft Instrument Cable"/>
    <n v="6.2"/>
    <n v="9.1999999999999993"/>
    <n v="2.9999999999999991"/>
    <n v="0.29999999999999993"/>
    <x v="2"/>
    <x v="2"/>
    <s v="CA"/>
  </r>
  <r>
    <s v="Feb"/>
    <n v="1017"/>
    <n v="2242"/>
    <s v="Overdrive Pedal"/>
    <n v="60"/>
    <n v="124"/>
    <n v="64"/>
    <n v="12.8"/>
    <x v="1"/>
    <x v="1"/>
    <s v="NM"/>
  </r>
  <r>
    <s v="Feb"/>
    <n v="1018"/>
    <n v="1109"/>
    <s v="Stickers"/>
    <n v="3"/>
    <n v="8"/>
    <n v="5"/>
    <n v="0.5"/>
    <x v="2"/>
    <x v="2"/>
    <s v="CA"/>
  </r>
  <r>
    <s v="Feb"/>
    <n v="1019"/>
    <n v="2499"/>
    <s v="6 ft Instrument Cable"/>
    <n v="6.2"/>
    <n v="9.1999999999999993"/>
    <n v="2.9999999999999991"/>
    <n v="0.29999999999999993"/>
    <x v="2"/>
    <x v="2"/>
    <s v="CO"/>
  </r>
  <r>
    <s v="Feb"/>
    <n v="1020"/>
    <n v="2499"/>
    <s v="6 ft Instrument Cable"/>
    <n v="6.2"/>
    <n v="9.1999999999999993"/>
    <n v="2.9999999999999991"/>
    <n v="0.29999999999999993"/>
    <x v="2"/>
    <x v="2"/>
    <s v="NV"/>
  </r>
  <r>
    <s v="Feb"/>
    <n v="1021"/>
    <n v="1109"/>
    <s v="Stickers"/>
    <n v="3"/>
    <n v="8"/>
    <n v="5"/>
    <n v="0.5"/>
    <x v="1"/>
    <x v="1"/>
    <s v="CO"/>
  </r>
  <r>
    <s v="Feb"/>
    <n v="1022"/>
    <n v="2877"/>
    <s v="Drumsticks"/>
    <n v="11.4"/>
    <n v="16.3"/>
    <n v="4.9000000000000004"/>
    <n v="0.49000000000000005"/>
    <x v="2"/>
    <x v="2"/>
    <s v="UT"/>
  </r>
  <r>
    <s v="Feb"/>
    <n v="1023"/>
    <n v="1109"/>
    <s v="Stickers"/>
    <n v="3"/>
    <n v="8"/>
    <n v="5"/>
    <n v="0.5"/>
    <x v="3"/>
    <x v="3"/>
    <s v="NM"/>
  </r>
  <r>
    <s v="Feb"/>
    <n v="1024"/>
    <n v="9212"/>
    <s v="Guitar Picks"/>
    <n v="4"/>
    <n v="7"/>
    <n v="3"/>
    <n v="0.30000000000000004"/>
    <x v="1"/>
    <x v="1"/>
    <s v="UT"/>
  </r>
  <r>
    <s v="Feb"/>
    <n v="1025"/>
    <n v="2877"/>
    <s v="Drumsticks"/>
    <n v="11.4"/>
    <n v="16.3"/>
    <n v="4.9000000000000004"/>
    <n v="0.49000000000000005"/>
    <x v="3"/>
    <x v="3"/>
    <s v="NV"/>
  </r>
  <r>
    <s v="Feb"/>
    <n v="1026"/>
    <n v="6119"/>
    <s v="Acoustic Guitar Strings"/>
    <n v="9"/>
    <n v="14"/>
    <n v="5"/>
    <n v="0.5"/>
    <x v="3"/>
    <x v="3"/>
    <s v="NM"/>
  </r>
  <r>
    <s v="Feb"/>
    <n v="1027"/>
    <n v="6119"/>
    <s v="Acoustic Guitar Strings"/>
    <n v="9"/>
    <n v="14"/>
    <n v="5"/>
    <n v="0.5"/>
    <x v="0"/>
    <x v="0"/>
    <s v="NV"/>
  </r>
  <r>
    <s v="Feb"/>
    <n v="1028"/>
    <n v="8722"/>
    <s v="Electric Guitar"/>
    <n v="344"/>
    <n v="502"/>
    <n v="158"/>
    <n v="31.6"/>
    <x v="0"/>
    <x v="0"/>
    <s v="AZ"/>
  </r>
  <r>
    <s v="Feb"/>
    <n v="1029"/>
    <n v="2499"/>
    <s v="6 ft Instrument Cable"/>
    <n v="6.2"/>
    <n v="9.1999999999999993"/>
    <n v="2.9999999999999991"/>
    <n v="0.29999999999999993"/>
    <x v="1"/>
    <x v="1"/>
    <s v="AZ"/>
  </r>
  <r>
    <s v="Feb"/>
    <n v="1030"/>
    <n v="4421"/>
    <s v="Practice Amp"/>
    <n v="45"/>
    <n v="87"/>
    <n v="42"/>
    <n v="8.4"/>
    <x v="1"/>
    <x v="1"/>
    <s v="NV"/>
  </r>
  <r>
    <s v="Feb"/>
    <n v="1031"/>
    <n v="1109"/>
    <s v="Stickers"/>
    <n v="3"/>
    <n v="8"/>
    <n v="5"/>
    <n v="0.5"/>
    <x v="1"/>
    <x v="1"/>
    <s v="CA"/>
  </r>
  <r>
    <s v="Feb"/>
    <n v="1032"/>
    <n v="2877"/>
    <s v="Drumsticks"/>
    <n v="11.4"/>
    <n v="16.3"/>
    <n v="4.9000000000000004"/>
    <n v="0.49000000000000005"/>
    <x v="0"/>
    <x v="0"/>
    <s v="AZ"/>
  </r>
  <r>
    <s v="Feb"/>
    <n v="1033"/>
    <n v="9822"/>
    <s v="Wah Pedal"/>
    <n v="58.3"/>
    <n v="98.4"/>
    <n v="40.100000000000009"/>
    <n v="8.0200000000000014"/>
    <x v="1"/>
    <x v="1"/>
    <s v="CA"/>
  </r>
  <r>
    <s v="Feb"/>
    <n v="1034"/>
    <n v="2877"/>
    <s v="Drumsticks"/>
    <n v="11.4"/>
    <n v="16.3"/>
    <n v="4.9000000000000004"/>
    <n v="0.49000000000000005"/>
    <x v="1"/>
    <x v="1"/>
    <s v="CO"/>
  </r>
  <r>
    <s v="Mar"/>
    <n v="1035"/>
    <n v="2499"/>
    <s v="6 ft Instrument Cable"/>
    <n v="6.2"/>
    <n v="9.1999999999999993"/>
    <n v="2.9999999999999991"/>
    <n v="0.29999999999999993"/>
    <x v="3"/>
    <x v="3"/>
    <s v="CA"/>
  </r>
  <r>
    <s v="Mar"/>
    <n v="1036"/>
    <n v="2499"/>
    <s v="6 ft Instrument Cable"/>
    <n v="6.2"/>
    <n v="9.1999999999999993"/>
    <n v="2.9999999999999991"/>
    <n v="0.29999999999999993"/>
    <x v="1"/>
    <x v="1"/>
    <s v="NV"/>
  </r>
  <r>
    <s v="Mar"/>
    <n v="1037"/>
    <n v="6622"/>
    <s v="18ft XLR Cable"/>
    <n v="42"/>
    <n v="77"/>
    <n v="35"/>
    <n v="7"/>
    <x v="1"/>
    <x v="1"/>
    <s v="NV"/>
  </r>
  <r>
    <s v="Mar"/>
    <n v="1038"/>
    <n v="2499"/>
    <s v="6 ft Instrument Cable"/>
    <n v="6.2"/>
    <n v="9.1999999999999993"/>
    <n v="2.9999999999999991"/>
    <n v="0.29999999999999993"/>
    <x v="1"/>
    <x v="1"/>
    <s v="NV"/>
  </r>
  <r>
    <s v="Mar"/>
    <n v="1039"/>
    <n v="2877"/>
    <s v="Drumsticks"/>
    <n v="11.4"/>
    <n v="16.3"/>
    <n v="4.9000000000000004"/>
    <n v="0.49000000000000005"/>
    <x v="1"/>
    <x v="1"/>
    <s v="CA"/>
  </r>
  <r>
    <s v="Mar"/>
    <n v="1040"/>
    <n v="1109"/>
    <s v="Stickers"/>
    <n v="3"/>
    <n v="8"/>
    <n v="5"/>
    <n v="0.5"/>
    <x v="1"/>
    <x v="1"/>
    <s v="AZ"/>
  </r>
  <r>
    <s v="Mar"/>
    <n v="1041"/>
    <n v="2499"/>
    <s v="6 ft Instrument Cable"/>
    <n v="6.2"/>
    <n v="9.1999999999999993"/>
    <n v="2.9999999999999991"/>
    <n v="0.29999999999999993"/>
    <x v="0"/>
    <x v="0"/>
    <s v="NM"/>
  </r>
  <r>
    <s v="Mar"/>
    <n v="1042"/>
    <n v="8722"/>
    <s v="Electric Guitar"/>
    <n v="344"/>
    <n v="502"/>
    <n v="158"/>
    <n v="31.6"/>
    <x v="2"/>
    <x v="2"/>
    <s v="NM"/>
  </r>
  <r>
    <s v="Mar"/>
    <n v="1043"/>
    <n v="2242"/>
    <s v="Overdrive Pedal"/>
    <n v="60"/>
    <n v="124"/>
    <n v="64"/>
    <n v="12.8"/>
    <x v="2"/>
    <x v="2"/>
    <s v="CA"/>
  </r>
  <r>
    <s v="Mar"/>
    <n v="1044"/>
    <n v="2877"/>
    <s v="Drumsticks"/>
    <n v="11.4"/>
    <n v="16.3"/>
    <n v="4.9000000000000004"/>
    <n v="0.49000000000000005"/>
    <x v="2"/>
    <x v="2"/>
    <s v="CA"/>
  </r>
  <r>
    <s v="Mar"/>
    <n v="1045"/>
    <n v="8722"/>
    <s v="Electric Guitar"/>
    <n v="344"/>
    <n v="502"/>
    <n v="158"/>
    <n v="31.6"/>
    <x v="3"/>
    <x v="3"/>
    <s v="AZ"/>
  </r>
  <r>
    <s v="Mar"/>
    <n v="1046"/>
    <n v="6119"/>
    <s v="Acoustic Guitar Strings"/>
    <n v="9"/>
    <n v="14"/>
    <n v="5"/>
    <n v="0.5"/>
    <x v="1"/>
    <x v="1"/>
    <s v="UT"/>
  </r>
  <r>
    <s v="Mar"/>
    <n v="1047"/>
    <n v="6622"/>
    <s v="18ft XLR Cable"/>
    <n v="42"/>
    <n v="77"/>
    <n v="35"/>
    <n v="7"/>
    <x v="3"/>
    <x v="3"/>
    <s v="AZ"/>
  </r>
  <r>
    <s v="Mar"/>
    <n v="1048"/>
    <n v="8722"/>
    <s v="Electric Guitar"/>
    <n v="344"/>
    <n v="502"/>
    <n v="158"/>
    <n v="31.6"/>
    <x v="0"/>
    <x v="0"/>
    <s v="AZ"/>
  </r>
  <r>
    <s v="April"/>
    <n v="1049"/>
    <n v="2499"/>
    <s v="6 ft Instrument Cable"/>
    <n v="6.2"/>
    <n v="9.1999999999999993"/>
    <n v="2.9999999999999991"/>
    <n v="0.29999999999999993"/>
    <x v="0"/>
    <x v="0"/>
    <s v="CO"/>
  </r>
  <r>
    <s v="April"/>
    <n v="1050"/>
    <n v="2877"/>
    <s v="Drumsticks"/>
    <n v="11.4"/>
    <n v="16.3"/>
    <n v="4.9000000000000004"/>
    <n v="0.49000000000000005"/>
    <x v="0"/>
    <x v="0"/>
    <s v="AZ"/>
  </r>
  <r>
    <s v="April"/>
    <n v="1051"/>
    <n v="6119"/>
    <s v="Acoustic Guitar Strings"/>
    <n v="9"/>
    <n v="14"/>
    <n v="5"/>
    <n v="0.5"/>
    <x v="2"/>
    <x v="2"/>
    <s v="UT"/>
  </r>
  <r>
    <s v="April"/>
    <n v="1052"/>
    <n v="6622"/>
    <s v="18ft XLR Cable"/>
    <n v="42"/>
    <n v="77"/>
    <n v="35"/>
    <n v="7"/>
    <x v="2"/>
    <x v="2"/>
    <s v="AZ"/>
  </r>
  <r>
    <s v="April"/>
    <n v="1053"/>
    <n v="2242"/>
    <s v="Overdrive Pedal"/>
    <n v="60"/>
    <n v="124"/>
    <n v="64"/>
    <n v="12.8"/>
    <x v="0"/>
    <x v="0"/>
    <s v="CA"/>
  </r>
  <r>
    <s v="April"/>
    <n v="1054"/>
    <n v="4421"/>
    <s v="Practice Amp"/>
    <n v="45"/>
    <n v="87"/>
    <n v="42"/>
    <n v="8.4"/>
    <x v="2"/>
    <x v="2"/>
    <s v="NV"/>
  </r>
  <r>
    <s v="April"/>
    <n v="1055"/>
    <n v="6119"/>
    <s v="Acoustic Guitar Strings"/>
    <n v="9"/>
    <n v="14"/>
    <n v="5"/>
    <n v="0.5"/>
    <x v="1"/>
    <x v="1"/>
    <s v="NV"/>
  </r>
  <r>
    <s v="April"/>
    <n v="1056"/>
    <n v="1109"/>
    <s v="Stickers"/>
    <n v="3"/>
    <n v="8"/>
    <n v="5"/>
    <n v="0.5"/>
    <x v="2"/>
    <x v="2"/>
    <s v="CA"/>
  </r>
  <r>
    <s v="April"/>
    <n v="1057"/>
    <n v="2499"/>
    <s v="6 ft Instrument Cable"/>
    <n v="6.2"/>
    <n v="9.1999999999999993"/>
    <n v="2.9999999999999991"/>
    <n v="0.29999999999999993"/>
    <x v="1"/>
    <x v="1"/>
    <s v="CA"/>
  </r>
  <r>
    <s v="April"/>
    <n v="1058"/>
    <n v="6119"/>
    <s v="Acoustic Guitar Strings"/>
    <n v="9"/>
    <n v="14"/>
    <n v="5"/>
    <n v="0.5"/>
    <x v="3"/>
    <x v="3"/>
    <s v="AZ"/>
  </r>
  <r>
    <s v="April"/>
    <n v="1059"/>
    <n v="2242"/>
    <s v="Overdrive Pedal"/>
    <n v="60"/>
    <n v="124"/>
    <n v="64"/>
    <n v="12.8"/>
    <x v="2"/>
    <x v="2"/>
    <s v="AZ"/>
  </r>
  <r>
    <s v="April"/>
    <n v="1060"/>
    <n v="6119"/>
    <s v="Acoustic Guitar Strings"/>
    <n v="9"/>
    <n v="14"/>
    <n v="5"/>
    <n v="0.5"/>
    <x v="2"/>
    <x v="2"/>
    <s v="NV"/>
  </r>
  <r>
    <s v="May"/>
    <n v="1061"/>
    <n v="1109"/>
    <s v="Stickers"/>
    <n v="3"/>
    <n v="8"/>
    <n v="5"/>
    <n v="0.5"/>
    <x v="2"/>
    <x v="2"/>
    <s v="NV"/>
  </r>
  <r>
    <s v="May"/>
    <n v="1062"/>
    <n v="2499"/>
    <s v="6 ft Instrument Cable"/>
    <n v="6.2"/>
    <n v="9.1999999999999993"/>
    <n v="2.9999999999999991"/>
    <n v="0.29999999999999993"/>
    <x v="0"/>
    <x v="0"/>
    <s v="AZ"/>
  </r>
  <r>
    <s v="May"/>
    <n v="1063"/>
    <n v="1109"/>
    <s v="Stickers"/>
    <n v="3"/>
    <n v="8"/>
    <n v="5"/>
    <n v="0.5"/>
    <x v="2"/>
    <x v="2"/>
    <s v="CA"/>
  </r>
  <r>
    <s v="May"/>
    <n v="1064"/>
    <n v="2499"/>
    <s v="6 ft Instrument Cable"/>
    <n v="6.2"/>
    <n v="9.1999999999999993"/>
    <n v="2.9999999999999991"/>
    <n v="0.29999999999999993"/>
    <x v="3"/>
    <x v="3"/>
    <s v="AZ"/>
  </r>
  <r>
    <s v="May"/>
    <n v="1065"/>
    <n v="2499"/>
    <s v="6 ft Instrument Cable"/>
    <n v="6.2"/>
    <n v="9.1999999999999993"/>
    <n v="2.9999999999999991"/>
    <n v="0.29999999999999993"/>
    <x v="2"/>
    <x v="2"/>
    <s v="NM"/>
  </r>
  <r>
    <s v="May"/>
    <n v="1066"/>
    <n v="2877"/>
    <s v="Drumsticks"/>
    <n v="11.4"/>
    <n v="16.3"/>
    <n v="4.9000000000000004"/>
    <n v="0.49000000000000005"/>
    <x v="2"/>
    <x v="2"/>
    <s v="NV"/>
  </r>
  <r>
    <s v="May"/>
    <n v="1067"/>
    <n v="2877"/>
    <s v="Drumsticks"/>
    <n v="11.4"/>
    <n v="16.3"/>
    <n v="4.9000000000000004"/>
    <n v="0.49000000000000005"/>
    <x v="2"/>
    <x v="2"/>
    <s v="UT"/>
  </r>
  <r>
    <s v="May"/>
    <n v="1068"/>
    <n v="6119"/>
    <s v="Acoustic Guitar Strings"/>
    <n v="9"/>
    <n v="14"/>
    <n v="5"/>
    <n v="0.5"/>
    <x v="1"/>
    <x v="1"/>
    <s v="CA"/>
  </r>
  <r>
    <s v="May"/>
    <n v="1069"/>
    <n v="1109"/>
    <s v="Stickers"/>
    <n v="3"/>
    <n v="8"/>
    <n v="5"/>
    <n v="0.5"/>
    <x v="2"/>
    <x v="2"/>
    <s v="AZ"/>
  </r>
  <r>
    <s v="May"/>
    <n v="1070"/>
    <n v="2499"/>
    <s v="6 ft Instrument Cable"/>
    <n v="6.2"/>
    <n v="9.1999999999999993"/>
    <n v="2.9999999999999991"/>
    <n v="0.29999999999999993"/>
    <x v="3"/>
    <x v="3"/>
    <s v="AZ"/>
  </r>
  <r>
    <s v="May"/>
    <n v="1071"/>
    <n v="1109"/>
    <s v="Stickers"/>
    <n v="3"/>
    <n v="8"/>
    <n v="5"/>
    <n v="0.5"/>
    <x v="0"/>
    <x v="0"/>
    <s v="AZ"/>
  </r>
  <r>
    <s v="May"/>
    <n v="1072"/>
    <n v="1109"/>
    <s v="Stickers"/>
    <n v="3"/>
    <n v="8"/>
    <n v="5"/>
    <n v="0.5"/>
    <x v="2"/>
    <x v="2"/>
    <s v="NV"/>
  </r>
  <r>
    <s v="May"/>
    <n v="1073"/>
    <n v="6622"/>
    <s v="18ft XLR Cable"/>
    <n v="42"/>
    <n v="77"/>
    <n v="35"/>
    <n v="7"/>
    <x v="2"/>
    <x v="2"/>
    <s v="CA"/>
  </r>
  <r>
    <s v="May"/>
    <n v="1074"/>
    <n v="2877"/>
    <s v="Drumsticks"/>
    <n v="11.4"/>
    <n v="16.3"/>
    <n v="4.9000000000000004"/>
    <n v="0.49000000000000005"/>
    <x v="2"/>
    <x v="2"/>
    <s v="AZ"/>
  </r>
  <r>
    <s v="May"/>
    <n v="1075"/>
    <n v="1109"/>
    <s v="Stickers"/>
    <n v="3"/>
    <n v="8"/>
    <n v="5"/>
    <n v="0.5"/>
    <x v="3"/>
    <x v="3"/>
    <s v="CA"/>
  </r>
  <r>
    <s v="May"/>
    <n v="1076"/>
    <n v="1109"/>
    <s v="Stickers"/>
    <n v="3"/>
    <n v="8"/>
    <n v="5"/>
    <n v="0.5"/>
    <x v="1"/>
    <x v="1"/>
    <s v="AZ"/>
  </r>
  <r>
    <s v="May"/>
    <n v="1077"/>
    <n v="9822"/>
    <s v="Wah Pedal"/>
    <n v="58.3"/>
    <n v="98.4"/>
    <n v="40.100000000000009"/>
    <n v="8.0200000000000014"/>
    <x v="3"/>
    <x v="3"/>
    <s v="AZ"/>
  </r>
  <r>
    <s v="May"/>
    <n v="1078"/>
    <n v="2877"/>
    <s v="Drumsticks"/>
    <n v="11.4"/>
    <n v="16.3"/>
    <n v="4.9000000000000004"/>
    <n v="0.49000000000000005"/>
    <x v="1"/>
    <x v="1"/>
    <s v="NV"/>
  </r>
  <r>
    <s v="June"/>
    <n v="1079"/>
    <n v="2877"/>
    <s v="Drumsticks"/>
    <n v="11.4"/>
    <n v="16.3"/>
    <n v="4.9000000000000004"/>
    <n v="0.49000000000000005"/>
    <x v="1"/>
    <x v="1"/>
    <s v="NM"/>
  </r>
  <r>
    <s v="June"/>
    <n v="1080"/>
    <n v="4421"/>
    <s v="Practice Amp"/>
    <n v="45"/>
    <n v="87"/>
    <n v="42"/>
    <n v="8.4"/>
    <x v="2"/>
    <x v="2"/>
    <s v="CA"/>
  </r>
  <r>
    <s v="June"/>
    <n v="1081"/>
    <n v="6119"/>
    <s v="Acoustic Guitar Strings"/>
    <n v="9"/>
    <n v="14"/>
    <n v="5"/>
    <n v="0.5"/>
    <x v="2"/>
    <x v="2"/>
    <s v="UT"/>
  </r>
  <r>
    <s v="June"/>
    <n v="1082"/>
    <n v="1109"/>
    <s v="Stickers"/>
    <n v="3"/>
    <n v="8"/>
    <n v="5"/>
    <n v="0.5"/>
    <x v="0"/>
    <x v="0"/>
    <s v="CA"/>
  </r>
  <r>
    <s v="June"/>
    <n v="1083"/>
    <n v="1109"/>
    <s v="Stickers"/>
    <n v="3"/>
    <n v="8"/>
    <n v="5"/>
    <n v="0.5"/>
    <x v="0"/>
    <x v="0"/>
    <s v="NV"/>
  </r>
  <r>
    <s v="June"/>
    <n v="1084"/>
    <n v="6119"/>
    <s v="Acoustic Guitar Strings"/>
    <n v="9"/>
    <n v="14"/>
    <n v="5"/>
    <n v="0.5"/>
    <x v="0"/>
    <x v="0"/>
    <s v="AZ"/>
  </r>
  <r>
    <s v="June"/>
    <n v="1085"/>
    <n v="9822"/>
    <s v="Wah Pedal"/>
    <n v="58.3"/>
    <n v="98.4"/>
    <n v="40.100000000000009"/>
    <n v="8.0200000000000014"/>
    <x v="2"/>
    <x v="2"/>
    <s v="NV"/>
  </r>
  <r>
    <s v="June"/>
    <n v="1086"/>
    <n v="1109"/>
    <s v="Stickers"/>
    <n v="3"/>
    <n v="8"/>
    <n v="5"/>
    <n v="0.5"/>
    <x v="3"/>
    <x v="3"/>
    <s v="AZ"/>
  </r>
  <r>
    <s v="June"/>
    <n v="1087"/>
    <n v="2499"/>
    <s v="6 ft Instrument Cable"/>
    <n v="6.2"/>
    <n v="9.1999999999999993"/>
    <n v="2.9999999999999991"/>
    <n v="0.29999999999999993"/>
    <x v="0"/>
    <x v="0"/>
    <s v="CA"/>
  </r>
  <r>
    <s v="June"/>
    <n v="1088"/>
    <n v="2499"/>
    <s v="6 ft Instrument Cable"/>
    <n v="6.2"/>
    <n v="9.1999999999999993"/>
    <n v="2.9999999999999991"/>
    <n v="0.29999999999999993"/>
    <x v="0"/>
    <x v="0"/>
    <s v="NM"/>
  </r>
  <r>
    <s v="June"/>
    <n v="1089"/>
    <n v="6119"/>
    <s v="Acoustic Guitar Strings"/>
    <n v="9"/>
    <n v="14"/>
    <n v="5"/>
    <n v="0.5"/>
    <x v="2"/>
    <x v="2"/>
    <s v="NV"/>
  </r>
  <r>
    <s v="June"/>
    <n v="1090"/>
    <n v="2877"/>
    <s v="Drumsticks"/>
    <n v="11.4"/>
    <n v="16.3"/>
    <n v="4.9000000000000004"/>
    <n v="0.49000000000000005"/>
    <x v="0"/>
    <x v="0"/>
    <s v="CA"/>
  </r>
  <r>
    <s v="June"/>
    <n v="1091"/>
    <n v="2877"/>
    <s v="Drumsticks"/>
    <n v="11.4"/>
    <n v="16.3"/>
    <n v="4.9000000000000004"/>
    <n v="0.49000000000000005"/>
    <x v="3"/>
    <x v="3"/>
    <s v="NV"/>
  </r>
  <r>
    <s v="June"/>
    <n v="1092"/>
    <n v="2877"/>
    <s v="Drumsticks"/>
    <n v="11.4"/>
    <n v="16.3"/>
    <n v="4.9000000000000004"/>
    <n v="0.49000000000000005"/>
    <x v="2"/>
    <x v="2"/>
    <s v="CA"/>
  </r>
  <r>
    <s v="June"/>
    <n v="1093"/>
    <n v="6119"/>
    <s v="Acoustic Guitar Strings"/>
    <n v="9"/>
    <n v="14"/>
    <n v="5"/>
    <n v="0.5"/>
    <x v="1"/>
    <x v="1"/>
    <s v="AZ"/>
  </r>
  <r>
    <s v="June"/>
    <n v="1094"/>
    <n v="6119"/>
    <s v="Acoustic Guitar Strings"/>
    <n v="9"/>
    <n v="14"/>
    <n v="5"/>
    <n v="0.5"/>
    <x v="2"/>
    <x v="2"/>
    <s v="CA"/>
  </r>
  <r>
    <s v="June"/>
    <n v="1095"/>
    <n v="2499"/>
    <s v="6 ft Instrument Cable"/>
    <n v="6.2"/>
    <n v="9.1999999999999993"/>
    <n v="2.9999999999999991"/>
    <n v="0.29999999999999993"/>
    <x v="3"/>
    <x v="3"/>
    <s v="AZ"/>
  </r>
  <r>
    <s v="June"/>
    <n v="1096"/>
    <n v="6119"/>
    <s v="Acoustic Guitar Strings"/>
    <n v="9"/>
    <n v="14"/>
    <n v="5"/>
    <n v="0.5"/>
    <x v="2"/>
    <x v="2"/>
    <s v="AZ"/>
  </r>
  <r>
    <s v="June"/>
    <n v="1097"/>
    <n v="9212"/>
    <s v="Guitar Picks"/>
    <n v="4"/>
    <n v="7"/>
    <n v="3"/>
    <n v="0.30000000000000004"/>
    <x v="3"/>
    <x v="3"/>
    <s v="NV"/>
  </r>
  <r>
    <s v="June"/>
    <n v="1098"/>
    <n v="2877"/>
    <s v="Drumsticks"/>
    <n v="11.4"/>
    <n v="16.3"/>
    <n v="4.9000000000000004"/>
    <n v="0.49000000000000005"/>
    <x v="1"/>
    <x v="1"/>
    <s v="NM"/>
  </r>
  <r>
    <s v="July"/>
    <n v="1099"/>
    <n v="2877"/>
    <s v="Drumsticks"/>
    <n v="11.4"/>
    <n v="16.3"/>
    <n v="4.9000000000000004"/>
    <n v="0.49000000000000005"/>
    <x v="2"/>
    <x v="2"/>
    <s v="CA"/>
  </r>
  <r>
    <s v="July"/>
    <n v="1100"/>
    <n v="6119"/>
    <s v="Acoustic Guitar Strings"/>
    <n v="9"/>
    <n v="14"/>
    <n v="5"/>
    <n v="0.5"/>
    <x v="0"/>
    <x v="0"/>
    <s v="UT"/>
  </r>
  <r>
    <s v="July"/>
    <n v="1101"/>
    <n v="2499"/>
    <s v="6 ft Instrument Cable"/>
    <n v="6.2"/>
    <n v="9.1999999999999993"/>
    <n v="2.9999999999999991"/>
    <n v="0.29999999999999993"/>
    <x v="2"/>
    <x v="2"/>
    <s v="CA"/>
  </r>
  <r>
    <s v="July"/>
    <n v="1102"/>
    <n v="2242"/>
    <s v="Overdrive Pedal"/>
    <n v="60"/>
    <n v="124"/>
    <n v="64"/>
    <n v="12.8"/>
    <x v="1"/>
    <x v="1"/>
    <s v="NV"/>
  </r>
  <r>
    <s v="July"/>
    <n v="1103"/>
    <n v="2877"/>
    <s v="Drumsticks"/>
    <n v="11.4"/>
    <n v="16.3"/>
    <n v="4.9000000000000004"/>
    <n v="0.49000000000000005"/>
    <x v="1"/>
    <x v="1"/>
    <s v="AZ"/>
  </r>
  <r>
    <s v="July"/>
    <n v="1104"/>
    <n v="2877"/>
    <s v="Drumsticks"/>
    <n v="11.4"/>
    <n v="16.3"/>
    <n v="4.9000000000000004"/>
    <n v="0.49000000000000005"/>
    <x v="2"/>
    <x v="2"/>
    <s v="NV"/>
  </r>
  <r>
    <s v="July"/>
    <n v="1105"/>
    <n v="2499"/>
    <s v="6 ft Instrument Cable"/>
    <n v="6.2"/>
    <n v="9.1999999999999993"/>
    <n v="2.9999999999999991"/>
    <n v="0.29999999999999993"/>
    <x v="1"/>
    <x v="1"/>
    <s v="AZ"/>
  </r>
  <r>
    <s v="July"/>
    <n v="1106"/>
    <n v="9822"/>
    <s v="Wah Pedal"/>
    <n v="58.3"/>
    <n v="98.4"/>
    <n v="40.100000000000009"/>
    <n v="8.0200000000000014"/>
    <x v="1"/>
    <x v="1"/>
    <s v="CA"/>
  </r>
  <r>
    <s v="July"/>
    <n v="1107"/>
    <n v="1109"/>
    <s v="Stickers"/>
    <n v="3"/>
    <n v="8"/>
    <n v="5"/>
    <n v="0.5"/>
    <x v="3"/>
    <x v="3"/>
    <s v="NM"/>
  </r>
  <r>
    <s v="July"/>
    <n v="1108"/>
    <n v="9822"/>
    <s v="Wah Pedal"/>
    <n v="58.3"/>
    <n v="98.4"/>
    <n v="40.100000000000009"/>
    <n v="8.0200000000000014"/>
    <x v="2"/>
    <x v="2"/>
    <s v="NV"/>
  </r>
  <r>
    <s v="July"/>
    <n v="1109"/>
    <n v="8722"/>
    <s v="Electric Guitar"/>
    <n v="344"/>
    <n v="502"/>
    <n v="158"/>
    <n v="31.6"/>
    <x v="1"/>
    <x v="1"/>
    <s v="CA"/>
  </r>
  <r>
    <s v="July"/>
    <n v="1110"/>
    <n v="8722"/>
    <s v="Electric Guitar"/>
    <n v="344"/>
    <n v="502"/>
    <n v="158"/>
    <n v="31.6"/>
    <x v="3"/>
    <x v="3"/>
    <s v="NV"/>
  </r>
  <r>
    <s v="July"/>
    <n v="1111"/>
    <n v="6622"/>
    <s v="18ft XLR Cable"/>
    <n v="42"/>
    <n v="77"/>
    <n v="35"/>
    <n v="7"/>
    <x v="3"/>
    <x v="3"/>
    <s v="CA"/>
  </r>
  <r>
    <s v="July"/>
    <n v="1112"/>
    <n v="6622"/>
    <s v="18ft XLR Cable"/>
    <n v="42"/>
    <n v="77"/>
    <n v="35"/>
    <n v="7"/>
    <x v="2"/>
    <x v="2"/>
    <s v="AZ"/>
  </r>
  <r>
    <s v="July"/>
    <n v="1113"/>
    <n v="9822"/>
    <s v="Wah Pedal"/>
    <n v="58.3"/>
    <n v="98.4"/>
    <n v="40.100000000000009"/>
    <n v="8.0200000000000014"/>
    <x v="0"/>
    <x v="0"/>
    <s v="CA"/>
  </r>
  <r>
    <s v="July"/>
    <n v="1114"/>
    <n v="2242"/>
    <s v="Overdrive Pedal"/>
    <n v="60"/>
    <n v="124"/>
    <n v="64"/>
    <n v="12.8"/>
    <x v="1"/>
    <x v="1"/>
    <s v="AZ"/>
  </r>
  <r>
    <s v="July"/>
    <n v="1115"/>
    <n v="8722"/>
    <s v="Electric Guitar"/>
    <n v="344"/>
    <n v="502"/>
    <n v="158"/>
    <n v="31.6"/>
    <x v="0"/>
    <x v="0"/>
    <s v="AZ"/>
  </r>
  <r>
    <s v="July"/>
    <n v="1116"/>
    <n v="6622"/>
    <s v="18ft XLR Cable"/>
    <n v="42"/>
    <n v="77"/>
    <n v="35"/>
    <n v="7"/>
    <x v="2"/>
    <x v="2"/>
    <s v="NV"/>
  </r>
  <r>
    <s v="July"/>
    <n v="1117"/>
    <n v="8722"/>
    <s v="Electric Guitar"/>
    <n v="344"/>
    <n v="502"/>
    <n v="158"/>
    <n v="31.6"/>
    <x v="3"/>
    <x v="3"/>
    <s v="NM"/>
  </r>
  <r>
    <s v="July"/>
    <n v="1118"/>
    <n v="9822"/>
    <s v="Wah Pedal"/>
    <n v="58.3"/>
    <n v="98.4"/>
    <n v="40.100000000000009"/>
    <n v="8.0200000000000014"/>
    <x v="1"/>
    <x v="1"/>
    <s v="CA"/>
  </r>
  <r>
    <s v="July"/>
    <n v="1119"/>
    <n v="2242"/>
    <s v="Overdrive Pedal"/>
    <n v="60"/>
    <n v="124"/>
    <n v="64"/>
    <n v="12.8"/>
    <x v="0"/>
    <x v="0"/>
    <s v="UT"/>
  </r>
  <r>
    <s v="July"/>
    <n v="1120"/>
    <n v="2242"/>
    <s v="Overdrive Pedal"/>
    <n v="60"/>
    <n v="124"/>
    <n v="64"/>
    <n v="12.8"/>
    <x v="2"/>
    <x v="2"/>
    <s v="CA"/>
  </r>
  <r>
    <s v="July"/>
    <n v="1121"/>
    <n v="4421"/>
    <s v="Practice Amp"/>
    <n v="45"/>
    <n v="87"/>
    <n v="42"/>
    <n v="8.4"/>
    <x v="2"/>
    <x v="2"/>
    <s v="NV"/>
  </r>
  <r>
    <s v="July"/>
    <n v="1122"/>
    <n v="8722"/>
    <s v="Electric Guitar"/>
    <n v="344"/>
    <n v="502"/>
    <n v="158"/>
    <n v="31.6"/>
    <x v="2"/>
    <x v="2"/>
    <s v="AZ"/>
  </r>
  <r>
    <s v="July"/>
    <n v="1123"/>
    <n v="9822"/>
    <s v="Wah Pedal"/>
    <n v="58.3"/>
    <n v="98.4"/>
    <n v="40.100000000000009"/>
    <n v="8.0200000000000014"/>
    <x v="2"/>
    <x v="2"/>
    <s v="NV"/>
  </r>
  <r>
    <s v="July"/>
    <n v="1124"/>
    <n v="4421"/>
    <s v="Practice Amp"/>
    <n v="45"/>
    <n v="87"/>
    <n v="42"/>
    <n v="8.4"/>
    <x v="2"/>
    <x v="2"/>
    <s v="AZ"/>
  </r>
  <r>
    <s v="Aug"/>
    <n v="1125"/>
    <n v="2242"/>
    <s v="Overdrive Pedal"/>
    <n v="60"/>
    <n v="124"/>
    <n v="64"/>
    <n v="12.8"/>
    <x v="2"/>
    <x v="2"/>
    <s v="CA"/>
  </r>
  <r>
    <s v="Aug"/>
    <n v="1126"/>
    <n v="9212"/>
    <s v="Guitar Picks"/>
    <n v="4"/>
    <n v="7"/>
    <n v="3"/>
    <n v="0.30000000000000004"/>
    <x v="2"/>
    <x v="2"/>
    <s v="NM"/>
  </r>
  <r>
    <s v="Aug"/>
    <n v="1127"/>
    <n v="8722"/>
    <s v="Electric Guitar"/>
    <n v="344"/>
    <n v="502"/>
    <n v="158"/>
    <n v="31.6"/>
    <x v="0"/>
    <x v="0"/>
    <s v="NV"/>
  </r>
  <r>
    <s v="Aug"/>
    <n v="1128"/>
    <n v="6622"/>
    <s v="18ft XLR Cable"/>
    <n v="42"/>
    <n v="77"/>
    <n v="35"/>
    <n v="7"/>
    <x v="1"/>
    <x v="1"/>
    <s v="CA"/>
  </r>
  <r>
    <s v="Aug"/>
    <n v="1129"/>
    <n v="9822"/>
    <s v="Wah Pedal"/>
    <n v="58.3"/>
    <n v="98.4"/>
    <n v="40.100000000000009"/>
    <n v="8.0200000000000014"/>
    <x v="3"/>
    <x v="3"/>
    <s v="NV"/>
  </r>
  <r>
    <s v="Aug"/>
    <n v="1130"/>
    <n v="4421"/>
    <s v="Practice Amp"/>
    <n v="45"/>
    <n v="87"/>
    <n v="42"/>
    <n v="8.4"/>
    <x v="3"/>
    <x v="3"/>
    <s v="CA"/>
  </r>
  <r>
    <s v="Aug"/>
    <n v="1131"/>
    <n v="9212"/>
    <s v="Guitar Picks"/>
    <n v="4"/>
    <n v="7"/>
    <n v="3"/>
    <n v="0.30000000000000004"/>
    <x v="3"/>
    <x v="3"/>
    <s v="AZ"/>
  </r>
  <r>
    <s v="Aug"/>
    <n v="1132"/>
    <n v="9212"/>
    <s v="Guitar Picks"/>
    <n v="4"/>
    <n v="7"/>
    <n v="3"/>
    <n v="0.30000000000000004"/>
    <x v="3"/>
    <x v="3"/>
    <s v="CA"/>
  </r>
  <r>
    <s v="Aug"/>
    <n v="1133"/>
    <n v="9822"/>
    <s v="Wah Pedal"/>
    <n v="58.3"/>
    <n v="98.4"/>
    <n v="40.100000000000009"/>
    <n v="8.0200000000000014"/>
    <x v="0"/>
    <x v="0"/>
    <s v="AZ"/>
  </r>
  <r>
    <s v="Aug"/>
    <n v="1134"/>
    <n v="9822"/>
    <s v="Wah Pedal"/>
    <n v="58.3"/>
    <n v="98.4"/>
    <n v="40.100000000000009"/>
    <n v="8.0200000000000014"/>
    <x v="2"/>
    <x v="2"/>
    <s v="AZ"/>
  </r>
  <r>
    <s v="Aug"/>
    <n v="1135"/>
    <n v="8722"/>
    <s v="Electric Guitar"/>
    <n v="344"/>
    <n v="502"/>
    <n v="158"/>
    <n v="31.6"/>
    <x v="0"/>
    <x v="0"/>
    <s v="NV"/>
  </r>
  <r>
    <s v="Aug"/>
    <n v="1136"/>
    <n v="2242"/>
    <s v="Overdrive Pedal"/>
    <n v="60"/>
    <n v="124"/>
    <n v="64"/>
    <n v="12.8"/>
    <x v="2"/>
    <x v="2"/>
    <s v="NM"/>
  </r>
  <r>
    <s v="Aug"/>
    <n v="1137"/>
    <n v="9822"/>
    <s v="Wah Pedal"/>
    <n v="58.3"/>
    <n v="98.4"/>
    <n v="40.100000000000009"/>
    <n v="8.0200000000000014"/>
    <x v="1"/>
    <x v="1"/>
    <s v="CA"/>
  </r>
  <r>
    <s v="Aug"/>
    <n v="1138"/>
    <n v="8722"/>
    <s v="Electric Guitar"/>
    <n v="344"/>
    <n v="502"/>
    <n v="158"/>
    <n v="31.6"/>
    <x v="0"/>
    <x v="0"/>
    <s v="UT"/>
  </r>
  <r>
    <s v="Aug"/>
    <n v="1139"/>
    <n v="4421"/>
    <s v="Practice Amp"/>
    <n v="45"/>
    <n v="87"/>
    <n v="42"/>
    <n v="8.4"/>
    <x v="2"/>
    <x v="2"/>
    <s v="CA"/>
  </r>
  <r>
    <s v="Aug"/>
    <n v="1140"/>
    <n v="4421"/>
    <s v="Practice Amp"/>
    <n v="45"/>
    <n v="87"/>
    <n v="42"/>
    <n v="8.4"/>
    <x v="1"/>
    <x v="1"/>
    <s v="NV"/>
  </r>
  <r>
    <s v="Aug"/>
    <n v="1141"/>
    <n v="9212"/>
    <s v="Guitar Picks"/>
    <n v="4"/>
    <n v="7"/>
    <n v="3"/>
    <n v="0.30000000000000004"/>
    <x v="1"/>
    <x v="1"/>
    <s v="AZ"/>
  </r>
  <r>
    <s v="Sept"/>
    <n v="1142"/>
    <n v="2242"/>
    <s v="Overdrive Pedal"/>
    <n v="60"/>
    <n v="124"/>
    <n v="64"/>
    <n v="12.8"/>
    <x v="1"/>
    <x v="1"/>
    <s v="NV"/>
  </r>
  <r>
    <s v="Sept"/>
    <n v="1143"/>
    <n v="9822"/>
    <s v="Wah Pedal"/>
    <n v="58.3"/>
    <n v="98.4"/>
    <n v="40.100000000000009"/>
    <n v="8.0200000000000014"/>
    <x v="3"/>
    <x v="3"/>
    <s v="AZ"/>
  </r>
  <r>
    <s v="Sept"/>
    <n v="1144"/>
    <n v="2242"/>
    <s v="Overdrive Pedal"/>
    <n v="60"/>
    <n v="124"/>
    <n v="64"/>
    <n v="12.8"/>
    <x v="3"/>
    <x v="3"/>
    <s v="CA"/>
  </r>
  <r>
    <s v="Sept"/>
    <n v="1145"/>
    <n v="4421"/>
    <s v="Practice Amp"/>
    <n v="45"/>
    <n v="87"/>
    <n v="42"/>
    <n v="8.4"/>
    <x v="3"/>
    <x v="3"/>
    <s v="NM"/>
  </r>
  <r>
    <s v="Sept"/>
    <n v="1146"/>
    <n v="8722"/>
    <s v="Electric Guitar"/>
    <n v="344"/>
    <n v="502"/>
    <n v="158"/>
    <n v="31.6"/>
    <x v="3"/>
    <x v="3"/>
    <s v="NV"/>
  </r>
  <r>
    <s v="Sept"/>
    <n v="1147"/>
    <n v="9822"/>
    <s v="Wah Pedal"/>
    <n v="58.3"/>
    <n v="98.4"/>
    <n v="40.100000000000009"/>
    <n v="8.0200000000000014"/>
    <x v="0"/>
    <x v="0"/>
    <s v="CA"/>
  </r>
  <r>
    <s v="Sept"/>
    <n v="1148"/>
    <n v="9212"/>
    <s v="Guitar Picks"/>
    <n v="4"/>
    <n v="7"/>
    <n v="3"/>
    <n v="0.30000000000000004"/>
    <x v="2"/>
    <x v="2"/>
    <s v="AZ"/>
  </r>
  <r>
    <s v="Sept"/>
    <n v="1149"/>
    <n v="8722"/>
    <s v="Electric Guitar"/>
    <n v="344"/>
    <n v="502"/>
    <n v="158"/>
    <n v="31.6"/>
    <x v="0"/>
    <x v="0"/>
    <s v="AZ"/>
  </r>
  <r>
    <s v="Oct"/>
    <n v="1150"/>
    <n v="2242"/>
    <s v="Overdrive Pedal"/>
    <n v="60"/>
    <n v="124"/>
    <n v="64"/>
    <n v="12.8"/>
    <x v="2"/>
    <x v="2"/>
    <s v="UT"/>
  </r>
  <r>
    <s v="Oct"/>
    <n v="1151"/>
    <n v="2242"/>
    <s v="Overdrive Pedal"/>
    <n v="60"/>
    <n v="124"/>
    <n v="64"/>
    <n v="12.8"/>
    <x v="1"/>
    <x v="1"/>
    <s v="CA"/>
  </r>
  <r>
    <s v="Oct"/>
    <n v="1152"/>
    <n v="4421"/>
    <s v="Practice Amp"/>
    <n v="45"/>
    <n v="87"/>
    <n v="42"/>
    <n v="8.4"/>
    <x v="0"/>
    <x v="0"/>
    <s v="NV"/>
  </r>
  <r>
    <s v="Oct"/>
    <n v="1153"/>
    <n v="8722"/>
    <s v="Electric Guitar"/>
    <n v="344"/>
    <n v="502"/>
    <n v="158"/>
    <n v="31.6"/>
    <x v="2"/>
    <x v="2"/>
    <s v="AZ"/>
  </r>
  <r>
    <s v="Oct"/>
    <n v="1154"/>
    <n v="9822"/>
    <s v="Wah Pedal"/>
    <n v="58.3"/>
    <n v="98.4"/>
    <n v="40.100000000000009"/>
    <n v="8.0200000000000014"/>
    <x v="1"/>
    <x v="1"/>
    <s v="NV"/>
  </r>
  <r>
    <s v="Oct"/>
    <n v="1155"/>
    <n v="4421"/>
    <s v="Practice Amp"/>
    <n v="45"/>
    <n v="87"/>
    <n v="42"/>
    <n v="8.4"/>
    <x v="2"/>
    <x v="2"/>
    <s v="AZ"/>
  </r>
  <r>
    <s v="Oct"/>
    <n v="1156"/>
    <n v="2242"/>
    <s v="Overdrive Pedal"/>
    <n v="60"/>
    <n v="124"/>
    <n v="64"/>
    <n v="12.8"/>
    <x v="2"/>
    <x v="2"/>
    <s v="CA"/>
  </r>
  <r>
    <s v="Oct"/>
    <n v="1157"/>
    <n v="9212"/>
    <s v="Guitar Picks"/>
    <n v="4"/>
    <n v="7"/>
    <n v="3"/>
    <n v="0.30000000000000004"/>
    <x v="2"/>
    <x v="2"/>
    <s v="NM"/>
  </r>
  <r>
    <s v="Nov"/>
    <n v="1158"/>
    <n v="8722"/>
    <s v="Electric Guitar"/>
    <n v="344"/>
    <n v="502"/>
    <n v="158"/>
    <n v="31.6"/>
    <x v="0"/>
    <x v="0"/>
    <s v="NV"/>
  </r>
  <r>
    <s v="Nov"/>
    <n v="1159"/>
    <n v="6622"/>
    <s v="18ft XLR Cable"/>
    <n v="42"/>
    <n v="77"/>
    <n v="35"/>
    <n v="7"/>
    <x v="2"/>
    <x v="2"/>
    <s v="CA"/>
  </r>
  <r>
    <s v="Nov"/>
    <n v="1160"/>
    <n v="9822"/>
    <s v="Wah Pedal"/>
    <n v="58.3"/>
    <n v="98.4"/>
    <n v="40.100000000000009"/>
    <n v="8.0200000000000014"/>
    <x v="3"/>
    <x v="3"/>
    <s v="NV"/>
  </r>
  <r>
    <s v="Nov"/>
    <n v="1161"/>
    <n v="4421"/>
    <s v="Practice Amp"/>
    <n v="45"/>
    <n v="87"/>
    <n v="42"/>
    <n v="8.4"/>
    <x v="1"/>
    <x v="1"/>
    <s v="CA"/>
  </r>
  <r>
    <s v="Nov"/>
    <n v="1162"/>
    <n v="9212"/>
    <s v="Guitar Picks"/>
    <n v="4"/>
    <n v="7"/>
    <n v="3"/>
    <n v="0.30000000000000004"/>
    <x v="0"/>
    <x v="0"/>
    <s v="AZ"/>
  </r>
  <r>
    <s v="Nov"/>
    <n v="1163"/>
    <n v="9212"/>
    <s v="Guitar Picks"/>
    <n v="4"/>
    <n v="7"/>
    <n v="3"/>
    <n v="0.30000000000000004"/>
    <x v="2"/>
    <x v="2"/>
    <s v="CA"/>
  </r>
  <r>
    <s v="Nov"/>
    <n v="1164"/>
    <n v="9822"/>
    <s v="Wah Pedal"/>
    <n v="58.3"/>
    <n v="98.4"/>
    <n v="40.100000000000009"/>
    <n v="8.0200000000000014"/>
    <x v="2"/>
    <x v="2"/>
    <s v="AZ"/>
  </r>
  <r>
    <s v="Nov"/>
    <n v="1165"/>
    <n v="9822"/>
    <s v="Wah Pedal"/>
    <n v="58.3"/>
    <n v="98.4"/>
    <n v="40.100000000000009"/>
    <n v="8.0200000000000014"/>
    <x v="2"/>
    <x v="2"/>
    <s v="AZ"/>
  </r>
  <r>
    <s v="Nov"/>
    <n v="1166"/>
    <n v="8722"/>
    <s v="Electric Guitar"/>
    <n v="344"/>
    <n v="502"/>
    <n v="158"/>
    <n v="31.6"/>
    <x v="2"/>
    <x v="2"/>
    <s v="NV"/>
  </r>
  <r>
    <s v="Dec"/>
    <n v="1167"/>
    <n v="2242"/>
    <s v="Overdrive Pedal"/>
    <n v="60"/>
    <n v="124"/>
    <n v="64"/>
    <n v="12.8"/>
    <x v="2"/>
    <x v="2"/>
    <s v="NM"/>
  </r>
  <r>
    <s v="Dec"/>
    <n v="1168"/>
    <n v="9822"/>
    <s v="Wah Pedal"/>
    <n v="58.3"/>
    <n v="98.4"/>
    <n v="40.100000000000009"/>
    <n v="8.0200000000000014"/>
    <x v="2"/>
    <x v="2"/>
    <s v="CA"/>
  </r>
  <r>
    <s v="Dec"/>
    <n v="1169"/>
    <n v="8722"/>
    <s v="Electric Guitar"/>
    <n v="344"/>
    <n v="502"/>
    <n v="158"/>
    <n v="31.6"/>
    <x v="2"/>
    <x v="2"/>
    <s v="UT"/>
  </r>
  <r>
    <s v="Dec"/>
    <n v="1170"/>
    <n v="4421"/>
    <s v="Practice Amp"/>
    <n v="45"/>
    <n v="87"/>
    <n v="42"/>
    <n v="8.4"/>
    <x v="0"/>
    <x v="0"/>
    <s v="CA"/>
  </r>
  <r>
    <s v="Dec"/>
    <n v="1171"/>
    <n v="4421"/>
    <s v="Practice Amp"/>
    <n v="45"/>
    <n v="87"/>
    <n v="42"/>
    <n v="8.4"/>
    <x v="1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7C76A-1A76-4FB3-871A-1C08BE6DE1E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1">
    <pivotField showAll="0"/>
    <pivotField numFmtId="3"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9C7365-422C-42D1-A43E-F8A70A45CE35}" autoFormatId="16" applyNumberFormats="0" applyBorderFormats="0" applyFontFormats="0" applyPatternFormats="0" applyAlignmentFormats="0" applyWidthHeightFormats="0">
  <queryTableRefresh nextId="16">
    <queryTableFields count="15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ranty" tableColumnId="12"/>
      <queryTableField id="13" name=" Miles" tableColumnId="13"/>
      <queryTableField id="14" name="Covered?" tableColumnId="14"/>
      <queryTableField id="15" name="New Car I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518813-0858-4C9C-BE66-5BEA580C9717}" name="car_inventory__3" displayName="car_inventory__3" ref="A1:O66" tableType="queryTable" totalsRowShown="0">
  <tableColumns count="15">
    <tableColumn id="1" xr3:uid="{F74E5607-2439-4BB8-BBB7-1D76FA9EED6B}" uniqueName="1" name="Car ID" queryTableFieldId="1" dataDxfId="12"/>
    <tableColumn id="2" xr3:uid="{41E0095B-A162-4ECA-AC29-533C2FBEC318}" uniqueName="2" name="Make" queryTableFieldId="2" dataDxfId="11"/>
    <tableColumn id="3" xr3:uid="{39CD99DE-F110-4CDB-B7B4-195445F86D18}" uniqueName="3" name="Make (Full Name)" queryTableFieldId="3" dataDxfId="10"/>
    <tableColumn id="4" xr3:uid="{ED65D39F-7B32-4C3E-976B-E87D61D7D762}" uniqueName="4" name="Model" queryTableFieldId="4" dataDxfId="9"/>
    <tableColumn id="5" xr3:uid="{DE6D0795-BD1C-4F0A-BFF0-EC7731B890EE}" uniqueName="5" name="Model (Full Name)" queryTableFieldId="5" dataDxfId="8"/>
    <tableColumn id="6" xr3:uid="{53598453-F429-4975-9760-97070BE8876D}" uniqueName="6" name="Manufacture Year" queryTableFieldId="6" dataDxfId="7"/>
    <tableColumn id="7" xr3:uid="{B3CE270D-DD91-4EF6-919C-52F7DABE7C5C}" uniqueName="7" name="Age" queryTableFieldId="7" dataDxfId="6"/>
    <tableColumn id="8" xr3:uid="{4C5C54E8-9A6C-4728-B87B-820E5C474448}" uniqueName="8" name="Miles" queryTableFieldId="8"/>
    <tableColumn id="9" xr3:uid="{F905D865-2B1C-4C1B-989E-204C2CEC172D}" uniqueName="9" name="Miles / Year" queryTableFieldId="9" dataDxfId="5"/>
    <tableColumn id="10" xr3:uid="{EA049176-242A-48F2-A411-987C418727E4}" uniqueName="10" name="Color" queryTableFieldId="10" dataDxfId="4"/>
    <tableColumn id="11" xr3:uid="{1D904AA8-535E-4A90-9BE3-46F9C6EDB8C6}" uniqueName="11" name="Driver" queryTableFieldId="11" dataDxfId="3"/>
    <tableColumn id="12" xr3:uid="{82259F2C-8122-4621-A9D7-D522B0AA8938}" uniqueName="12" name="Warranty" queryTableFieldId="12"/>
    <tableColumn id="13" xr3:uid="{5EC9E128-38C6-4190-A612-B806F01935AF}" uniqueName="13" name=" Miles" queryTableFieldId="13" dataDxfId="2"/>
    <tableColumn id="14" xr3:uid="{1C6F4A05-4B9E-4BD0-8D7B-F84A70109475}" uniqueName="14" name="Covered?" queryTableFieldId="14" dataDxfId="1"/>
    <tableColumn id="15" xr3:uid="{8D5DF81E-87D9-4884-A33B-A5F563EFD420}" uniqueName="15" name="New Car ID" queryTableFieldId="15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C334-4B5E-456C-9D38-CE4DBBE15BDB}">
  <dimension ref="A1:K29"/>
  <sheetViews>
    <sheetView workbookViewId="0">
      <selection activeCell="M5" sqref="M5"/>
    </sheetView>
  </sheetViews>
  <sheetFormatPr defaultRowHeight="15" x14ac:dyDescent="0.25"/>
  <cols>
    <col min="1" max="1" width="16.5703125" bestFit="1" customWidth="1"/>
    <col min="2" max="2" width="10.5703125" bestFit="1" customWidth="1"/>
    <col min="4" max="4" width="13.7109375" bestFit="1" customWidth="1"/>
    <col min="5" max="5" width="13.7109375" customWidth="1"/>
    <col min="7" max="10" width="13.7109375" customWidth="1"/>
    <col min="11" max="11" width="11.5703125" bestFit="1" customWidth="1"/>
  </cols>
  <sheetData>
    <row r="1" spans="1:11" x14ac:dyDescent="0.25">
      <c r="A1" t="s">
        <v>0</v>
      </c>
      <c r="C1" t="s">
        <v>1</v>
      </c>
    </row>
    <row r="2" spans="1:11" x14ac:dyDescent="0.25">
      <c r="D2" s="4" t="s">
        <v>5</v>
      </c>
      <c r="E2" s="4"/>
      <c r="F2" s="4"/>
      <c r="G2" s="4"/>
      <c r="H2" s="4"/>
      <c r="I2" t="s">
        <v>17</v>
      </c>
      <c r="J2" t="s">
        <v>18</v>
      </c>
      <c r="K2" t="s">
        <v>19</v>
      </c>
    </row>
    <row r="3" spans="1:11" x14ac:dyDescent="0.25">
      <c r="A3" t="s">
        <v>2</v>
      </c>
      <c r="B3" t="s">
        <v>3</v>
      </c>
      <c r="C3" t="s">
        <v>4</v>
      </c>
      <c r="D3" s="5">
        <v>45292</v>
      </c>
      <c r="E3" s="5">
        <f>D3+7</f>
        <v>45299</v>
      </c>
      <c r="F3" s="5">
        <f t="shared" ref="F3:H3" si="0">E3+7</f>
        <v>45306</v>
      </c>
      <c r="G3" s="5">
        <f t="shared" si="0"/>
        <v>45313</v>
      </c>
      <c r="H3" s="5">
        <f t="shared" si="0"/>
        <v>45320</v>
      </c>
      <c r="I3" s="1">
        <v>45292</v>
      </c>
      <c r="J3" s="1">
        <v>45292</v>
      </c>
    </row>
    <row r="4" spans="1:11" x14ac:dyDescent="0.25">
      <c r="A4" t="s">
        <v>6</v>
      </c>
      <c r="C4" s="2">
        <v>15.9</v>
      </c>
      <c r="D4" s="4">
        <v>41</v>
      </c>
      <c r="E4" s="4"/>
      <c r="F4" s="4"/>
      <c r="G4" s="4"/>
      <c r="H4" s="4"/>
      <c r="I4">
        <f t="shared" ref="I4:I24" si="1">IF(D4&gt;40,D4-40,0)</f>
        <v>1</v>
      </c>
      <c r="J4" s="3">
        <f t="shared" ref="J4:J24" si="2">0.5*C4*I4</f>
        <v>7.95</v>
      </c>
      <c r="K4" s="3">
        <f>C4*D4+J4</f>
        <v>659.85</v>
      </c>
    </row>
    <row r="5" spans="1:11" x14ac:dyDescent="0.25">
      <c r="A5" t="s">
        <v>7</v>
      </c>
      <c r="C5" s="2">
        <v>10</v>
      </c>
      <c r="D5" s="4">
        <v>42</v>
      </c>
      <c r="E5" s="4"/>
      <c r="F5" s="4"/>
      <c r="G5" s="4"/>
      <c r="H5" s="4"/>
      <c r="I5">
        <f t="shared" si="1"/>
        <v>2</v>
      </c>
      <c r="J5" s="3">
        <f t="shared" si="2"/>
        <v>10</v>
      </c>
      <c r="K5" s="3">
        <f t="shared" ref="K5:K24" si="3">C5*D5+J5</f>
        <v>430</v>
      </c>
    </row>
    <row r="6" spans="1:11" x14ac:dyDescent="0.25">
      <c r="A6" t="s">
        <v>8</v>
      </c>
      <c r="C6" s="2">
        <v>22.1</v>
      </c>
      <c r="D6" s="4">
        <v>49</v>
      </c>
      <c r="E6" s="4"/>
      <c r="F6" s="4"/>
      <c r="G6" s="4"/>
      <c r="H6" s="4"/>
      <c r="I6">
        <f t="shared" si="1"/>
        <v>9</v>
      </c>
      <c r="J6" s="3">
        <f t="shared" si="2"/>
        <v>99.45</v>
      </c>
      <c r="K6" s="3">
        <f t="shared" si="3"/>
        <v>1182.3500000000001</v>
      </c>
    </row>
    <row r="7" spans="1:11" x14ac:dyDescent="0.25">
      <c r="A7" t="s">
        <v>10</v>
      </c>
      <c r="C7" s="2">
        <v>19.100000000000001</v>
      </c>
      <c r="D7" s="4">
        <v>41</v>
      </c>
      <c r="E7" s="4"/>
      <c r="F7" s="4"/>
      <c r="G7" s="4"/>
      <c r="H7" s="4"/>
      <c r="I7">
        <f t="shared" si="1"/>
        <v>1</v>
      </c>
      <c r="J7" s="3">
        <f t="shared" si="2"/>
        <v>9.5500000000000007</v>
      </c>
      <c r="K7" s="3">
        <f t="shared" si="3"/>
        <v>792.65</v>
      </c>
    </row>
    <row r="8" spans="1:11" x14ac:dyDescent="0.25">
      <c r="A8" t="s">
        <v>9</v>
      </c>
      <c r="C8" s="2">
        <v>6.9</v>
      </c>
      <c r="D8" s="4">
        <v>39</v>
      </c>
      <c r="E8" s="4"/>
      <c r="F8" s="4"/>
      <c r="G8" s="4"/>
      <c r="H8" s="4"/>
      <c r="I8">
        <f t="shared" si="1"/>
        <v>0</v>
      </c>
      <c r="J8" s="3">
        <f t="shared" si="2"/>
        <v>0</v>
      </c>
      <c r="K8" s="3">
        <f t="shared" si="3"/>
        <v>269.10000000000002</v>
      </c>
    </row>
    <row r="9" spans="1:11" x14ac:dyDescent="0.25">
      <c r="A9" t="s">
        <v>11</v>
      </c>
      <c r="C9" s="2">
        <v>14.2</v>
      </c>
      <c r="D9" s="4">
        <v>44</v>
      </c>
      <c r="E9" s="4"/>
      <c r="F9" s="4"/>
      <c r="G9" s="4"/>
      <c r="H9" s="4"/>
      <c r="I9">
        <f t="shared" si="1"/>
        <v>4</v>
      </c>
      <c r="J9" s="3">
        <f t="shared" si="2"/>
        <v>28.4</v>
      </c>
      <c r="K9" s="3">
        <f t="shared" si="3"/>
        <v>653.19999999999993</v>
      </c>
    </row>
    <row r="10" spans="1:11" x14ac:dyDescent="0.25">
      <c r="A10" t="s">
        <v>12</v>
      </c>
      <c r="C10" s="2">
        <v>18</v>
      </c>
      <c r="D10" s="4">
        <v>55</v>
      </c>
      <c r="E10" s="4"/>
      <c r="F10" s="4"/>
      <c r="G10" s="4"/>
      <c r="H10" s="4"/>
      <c r="I10">
        <f t="shared" si="1"/>
        <v>15</v>
      </c>
      <c r="J10" s="3">
        <f t="shared" si="2"/>
        <v>135</v>
      </c>
      <c r="K10" s="3">
        <f t="shared" si="3"/>
        <v>1125</v>
      </c>
    </row>
    <row r="11" spans="1:11" x14ac:dyDescent="0.25">
      <c r="A11" t="s">
        <v>13</v>
      </c>
      <c r="C11" s="2">
        <v>17.5</v>
      </c>
      <c r="D11" s="4">
        <v>33</v>
      </c>
      <c r="E11" s="4"/>
      <c r="F11" s="4"/>
      <c r="G11" s="4"/>
      <c r="H11" s="4"/>
      <c r="I11">
        <f t="shared" si="1"/>
        <v>0</v>
      </c>
      <c r="J11" s="3">
        <f t="shared" si="2"/>
        <v>0</v>
      </c>
      <c r="K11" s="3">
        <f t="shared" si="3"/>
        <v>577.5</v>
      </c>
    </row>
    <row r="12" spans="1:11" x14ac:dyDescent="0.25">
      <c r="C12" s="2">
        <v>14.7</v>
      </c>
      <c r="D12" s="4">
        <v>29</v>
      </c>
      <c r="E12" s="4"/>
      <c r="F12" s="4"/>
      <c r="G12" s="4"/>
      <c r="H12" s="4"/>
      <c r="I12">
        <f t="shared" si="1"/>
        <v>0</v>
      </c>
      <c r="J12" s="3">
        <f t="shared" si="2"/>
        <v>0</v>
      </c>
      <c r="K12" s="3">
        <f t="shared" si="3"/>
        <v>426.29999999999995</v>
      </c>
    </row>
    <row r="13" spans="1:11" x14ac:dyDescent="0.25">
      <c r="C13" s="2">
        <v>13.9</v>
      </c>
      <c r="D13" s="4">
        <v>40</v>
      </c>
      <c r="E13" s="4"/>
      <c r="F13" s="4"/>
      <c r="G13" s="4"/>
      <c r="H13" s="4"/>
      <c r="I13">
        <f t="shared" si="1"/>
        <v>0</v>
      </c>
      <c r="J13" s="3">
        <f t="shared" si="2"/>
        <v>0</v>
      </c>
      <c r="K13" s="3">
        <f t="shared" si="3"/>
        <v>556</v>
      </c>
    </row>
    <row r="14" spans="1:11" x14ac:dyDescent="0.25">
      <c r="C14" s="2">
        <v>11.2</v>
      </c>
      <c r="D14" s="4">
        <v>40</v>
      </c>
      <c r="E14" s="4"/>
      <c r="F14" s="4"/>
      <c r="G14" s="4"/>
      <c r="H14" s="4"/>
      <c r="I14">
        <f t="shared" si="1"/>
        <v>0</v>
      </c>
      <c r="J14" s="3">
        <f t="shared" si="2"/>
        <v>0</v>
      </c>
      <c r="K14" s="3">
        <f t="shared" si="3"/>
        <v>448</v>
      </c>
    </row>
    <row r="15" spans="1:11" x14ac:dyDescent="0.25">
      <c r="C15" s="2">
        <v>10.1</v>
      </c>
      <c r="D15" s="4">
        <v>40</v>
      </c>
      <c r="E15" s="4"/>
      <c r="F15" s="4"/>
      <c r="G15" s="4"/>
      <c r="H15" s="4"/>
      <c r="I15">
        <f t="shared" si="1"/>
        <v>0</v>
      </c>
      <c r="J15" s="3">
        <f t="shared" si="2"/>
        <v>0</v>
      </c>
      <c r="K15" s="3">
        <f t="shared" si="3"/>
        <v>404</v>
      </c>
    </row>
    <row r="16" spans="1:11" x14ac:dyDescent="0.25">
      <c r="C16" s="2">
        <v>9</v>
      </c>
      <c r="D16" s="4">
        <v>42</v>
      </c>
      <c r="E16" s="4"/>
      <c r="F16" s="4"/>
      <c r="G16" s="4"/>
      <c r="H16" s="4"/>
      <c r="I16">
        <f t="shared" si="1"/>
        <v>2</v>
      </c>
      <c r="J16" s="3">
        <f t="shared" si="2"/>
        <v>9</v>
      </c>
      <c r="K16" s="3">
        <f t="shared" si="3"/>
        <v>387</v>
      </c>
    </row>
    <row r="17" spans="1:11" x14ac:dyDescent="0.25">
      <c r="C17" s="2">
        <v>8.44</v>
      </c>
      <c r="D17" s="4">
        <v>40</v>
      </c>
      <c r="E17" s="4"/>
      <c r="F17" s="4"/>
      <c r="G17" s="4"/>
      <c r="H17" s="4"/>
      <c r="I17">
        <f t="shared" si="1"/>
        <v>0</v>
      </c>
      <c r="J17" s="3">
        <f t="shared" si="2"/>
        <v>0</v>
      </c>
      <c r="K17" s="3">
        <f t="shared" si="3"/>
        <v>337.59999999999997</v>
      </c>
    </row>
    <row r="18" spans="1:11" x14ac:dyDescent="0.25">
      <c r="C18" s="2">
        <v>14.2</v>
      </c>
      <c r="D18" s="4">
        <v>40</v>
      </c>
      <c r="E18" s="4"/>
      <c r="F18" s="4"/>
      <c r="G18" s="4"/>
      <c r="H18" s="4"/>
      <c r="I18">
        <f t="shared" si="1"/>
        <v>0</v>
      </c>
      <c r="J18" s="3">
        <f t="shared" si="2"/>
        <v>0</v>
      </c>
      <c r="K18" s="3">
        <f t="shared" si="3"/>
        <v>568</v>
      </c>
    </row>
    <row r="19" spans="1:11" x14ac:dyDescent="0.25">
      <c r="C19" s="2">
        <v>45</v>
      </c>
      <c r="D19" s="4">
        <v>41</v>
      </c>
      <c r="E19" s="4"/>
      <c r="F19" s="4"/>
      <c r="G19" s="4"/>
      <c r="H19" s="4"/>
      <c r="I19">
        <f t="shared" si="1"/>
        <v>1</v>
      </c>
      <c r="J19" s="3">
        <f t="shared" si="2"/>
        <v>22.5</v>
      </c>
      <c r="K19" s="3">
        <f t="shared" si="3"/>
        <v>1867.5</v>
      </c>
    </row>
    <row r="20" spans="1:11" x14ac:dyDescent="0.25">
      <c r="C20" s="2">
        <v>30</v>
      </c>
      <c r="D20" s="4">
        <v>39</v>
      </c>
      <c r="E20" s="4"/>
      <c r="F20" s="4"/>
      <c r="G20" s="4"/>
      <c r="H20" s="4"/>
      <c r="I20">
        <f t="shared" si="1"/>
        <v>0</v>
      </c>
      <c r="J20" s="3">
        <f t="shared" si="2"/>
        <v>0</v>
      </c>
      <c r="K20" s="3">
        <f t="shared" si="3"/>
        <v>1170</v>
      </c>
    </row>
    <row r="21" spans="1:11" x14ac:dyDescent="0.25">
      <c r="A21" t="s">
        <v>20</v>
      </c>
      <c r="C21" s="2">
        <v>16</v>
      </c>
      <c r="D21" s="4">
        <v>40</v>
      </c>
      <c r="E21" s="4"/>
      <c r="F21" s="4"/>
      <c r="G21" s="4"/>
      <c r="H21" s="4"/>
      <c r="I21">
        <f t="shared" si="1"/>
        <v>0</v>
      </c>
      <c r="J21" s="3">
        <f t="shared" si="2"/>
        <v>0</v>
      </c>
      <c r="K21" s="3">
        <f t="shared" si="3"/>
        <v>640</v>
      </c>
    </row>
    <row r="22" spans="1:11" x14ac:dyDescent="0.25">
      <c r="A22" t="s">
        <v>16</v>
      </c>
      <c r="C22" s="2">
        <v>14.75</v>
      </c>
      <c r="D22" s="4">
        <v>38</v>
      </c>
      <c r="E22" s="4"/>
      <c r="F22" s="4"/>
      <c r="G22" s="4"/>
      <c r="H22" s="4"/>
      <c r="I22">
        <f t="shared" si="1"/>
        <v>0</v>
      </c>
      <c r="J22" s="3">
        <f t="shared" si="2"/>
        <v>0</v>
      </c>
      <c r="K22" s="3">
        <f t="shared" si="3"/>
        <v>560.5</v>
      </c>
    </row>
    <row r="23" spans="1:11" x14ac:dyDescent="0.25">
      <c r="A23" t="s">
        <v>15</v>
      </c>
      <c r="C23" s="2">
        <v>24</v>
      </c>
      <c r="D23" s="4">
        <v>42</v>
      </c>
      <c r="E23" s="4"/>
      <c r="F23" s="4"/>
      <c r="G23" s="4"/>
      <c r="H23" s="4"/>
      <c r="I23">
        <f t="shared" si="1"/>
        <v>2</v>
      </c>
      <c r="J23" s="3">
        <f t="shared" si="2"/>
        <v>24</v>
      </c>
      <c r="K23" s="3">
        <f t="shared" si="3"/>
        <v>1032</v>
      </c>
    </row>
    <row r="24" spans="1:11" x14ac:dyDescent="0.25">
      <c r="A24" t="s">
        <v>14</v>
      </c>
      <c r="C24" s="2">
        <v>13</v>
      </c>
      <c r="D24" s="4">
        <v>29</v>
      </c>
      <c r="E24" s="4"/>
      <c r="F24" s="4"/>
      <c r="G24" s="4"/>
      <c r="H24" s="4"/>
      <c r="I24">
        <f t="shared" si="1"/>
        <v>0</v>
      </c>
      <c r="J24" s="3">
        <f t="shared" si="2"/>
        <v>0</v>
      </c>
      <c r="K24" s="3">
        <f t="shared" si="3"/>
        <v>377</v>
      </c>
    </row>
    <row r="26" spans="1:11" x14ac:dyDescent="0.25">
      <c r="A26" t="s">
        <v>21</v>
      </c>
      <c r="C26" s="3">
        <f>MAX(C4:C24)</f>
        <v>45</v>
      </c>
      <c r="D26" s="3">
        <f t="shared" ref="D26:K26" si="4">MAX(D4:D24)</f>
        <v>55</v>
      </c>
      <c r="E26" s="3"/>
      <c r="G26" s="3"/>
      <c r="H26" s="3"/>
      <c r="I26" s="3">
        <f>MAX(I4:I24)</f>
        <v>15</v>
      </c>
      <c r="J26" s="3">
        <f t="shared" si="4"/>
        <v>135</v>
      </c>
      <c r="K26" s="3">
        <f t="shared" si="4"/>
        <v>1867.5</v>
      </c>
    </row>
    <row r="27" spans="1:11" x14ac:dyDescent="0.25">
      <c r="A27" t="s">
        <v>22</v>
      </c>
      <c r="C27" s="3">
        <f>MIN(C4:C24)</f>
        <v>6.9</v>
      </c>
      <c r="D27" s="3">
        <f t="shared" ref="D27:K27" si="5">MIN(D4:D24)</f>
        <v>29</v>
      </c>
      <c r="E27" s="3"/>
      <c r="G27" s="3"/>
      <c r="H27" s="3"/>
      <c r="I27" s="3">
        <f>MIN(I4:I24)</f>
        <v>0</v>
      </c>
      <c r="J27" s="3">
        <f t="shared" si="5"/>
        <v>0</v>
      </c>
      <c r="K27" s="3">
        <f t="shared" si="5"/>
        <v>269.10000000000002</v>
      </c>
    </row>
    <row r="28" spans="1:11" x14ac:dyDescent="0.25">
      <c r="A28" t="s">
        <v>23</v>
      </c>
      <c r="C28" s="3">
        <f>AVERAGE(C4:C24)</f>
        <v>16.570952380952381</v>
      </c>
      <c r="D28" s="3">
        <f t="shared" ref="D28:K28" si="6">AVERAGE(D4:D24)</f>
        <v>40.19047619047619</v>
      </c>
      <c r="E28" s="3"/>
      <c r="G28" s="3"/>
      <c r="H28" s="3"/>
      <c r="I28" s="3">
        <f>AVERAGE(I4:I24)</f>
        <v>1.7619047619047619</v>
      </c>
      <c r="J28" s="3">
        <f t="shared" si="6"/>
        <v>16.469047619047622</v>
      </c>
      <c r="K28" s="3">
        <f t="shared" si="6"/>
        <v>688.7404761904761</v>
      </c>
    </row>
    <row r="29" spans="1:11" x14ac:dyDescent="0.25">
      <c r="A29" t="s">
        <v>24</v>
      </c>
      <c r="C29" s="3">
        <f>SUM(C4:C24)</f>
        <v>347.99</v>
      </c>
      <c r="D29" s="3">
        <f t="shared" ref="D29:K29" si="7">SUM(D4:D24)</f>
        <v>844</v>
      </c>
      <c r="E29" s="3"/>
      <c r="G29" s="3"/>
      <c r="H29" s="3"/>
      <c r="I29" s="3">
        <f>SUM(I4:I24)</f>
        <v>37</v>
      </c>
      <c r="J29" s="3">
        <f t="shared" si="7"/>
        <v>345.85</v>
      </c>
      <c r="K29" s="3">
        <f t="shared" si="7"/>
        <v>14463.55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C0FD-5A6B-4EFD-BA41-A6E1C3946294}">
  <dimension ref="A1:M24"/>
  <sheetViews>
    <sheetView workbookViewId="0">
      <selection activeCell="C3" sqref="C3:C11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4" width="3.7109375" bestFit="1" customWidth="1"/>
    <col min="5" max="5" width="4" bestFit="1" customWidth="1"/>
    <col min="6" max="6" width="3.7109375" bestFit="1" customWidth="1"/>
  </cols>
  <sheetData>
    <row r="1" spans="1:13" ht="123" x14ac:dyDescent="0.25">
      <c r="A1" t="s">
        <v>25</v>
      </c>
      <c r="C1" s="6" t="s">
        <v>26</v>
      </c>
      <c r="D1" s="6" t="s">
        <v>29</v>
      </c>
      <c r="E1" s="6" t="s">
        <v>28</v>
      </c>
      <c r="F1" s="6" t="s">
        <v>27</v>
      </c>
      <c r="H1" s="6" t="s">
        <v>26</v>
      </c>
      <c r="I1" s="6" t="s">
        <v>29</v>
      </c>
      <c r="J1" s="6" t="s">
        <v>28</v>
      </c>
      <c r="K1" s="6" t="s">
        <v>27</v>
      </c>
      <c r="M1" s="6" t="s">
        <v>31</v>
      </c>
    </row>
    <row r="2" spans="1:13" x14ac:dyDescent="0.25">
      <c r="B2" t="s">
        <v>30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2</v>
      </c>
      <c r="B3" t="s">
        <v>3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5297-7C7D-4F69-94A0-105CEFDBF4F5}">
  <dimension ref="A3:B8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10" t="s">
        <v>77</v>
      </c>
      <c r="B3" t="s">
        <v>79</v>
      </c>
    </row>
    <row r="4" spans="1:2" x14ac:dyDescent="0.25">
      <c r="A4" s="11" t="s">
        <v>72</v>
      </c>
      <c r="B4" s="9">
        <v>1021.6</v>
      </c>
    </row>
    <row r="5" spans="1:2" x14ac:dyDescent="0.25">
      <c r="A5" s="11" t="s">
        <v>76</v>
      </c>
      <c r="B5" s="9">
        <v>1084.0999999999999</v>
      </c>
    </row>
    <row r="6" spans="1:2" x14ac:dyDescent="0.25">
      <c r="A6" s="11" t="s">
        <v>70</v>
      </c>
      <c r="B6" s="9">
        <v>2015.1</v>
      </c>
    </row>
    <row r="7" spans="1:2" x14ac:dyDescent="0.25">
      <c r="A7" s="11" t="s">
        <v>74</v>
      </c>
      <c r="B7" s="9">
        <v>2235.8999999999996</v>
      </c>
    </row>
    <row r="8" spans="1:2" x14ac:dyDescent="0.25">
      <c r="A8" s="11" t="s">
        <v>78</v>
      </c>
      <c r="B8" s="9">
        <v>6356.6999999999989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24E4-901E-4B37-A3F9-07EC579971D2}">
  <dimension ref="A1:K176"/>
  <sheetViews>
    <sheetView workbookViewId="0">
      <selection activeCell="K1" sqref="K1"/>
    </sheetView>
  </sheetViews>
  <sheetFormatPr defaultRowHeight="15" x14ac:dyDescent="0.25"/>
  <cols>
    <col min="2" max="2" width="10.85546875" customWidth="1"/>
    <col min="4" max="4" width="21" bestFit="1" customWidth="1"/>
    <col min="5" max="5" width="11.42578125" style="2" bestFit="1" customWidth="1"/>
    <col min="6" max="6" width="11.5703125" style="2" bestFit="1" customWidth="1"/>
    <col min="7" max="7" width="9.140625" style="2"/>
    <col min="9" max="9" width="16" bestFit="1" customWidth="1"/>
    <col min="10" max="10" width="16" customWidth="1"/>
  </cols>
  <sheetData>
    <row r="1" spans="1:11" ht="104.25" customHeight="1" x14ac:dyDescent="0.25">
      <c r="A1" t="s">
        <v>32</v>
      </c>
      <c r="B1" s="8" t="s">
        <v>33</v>
      </c>
      <c r="C1" s="8" t="s">
        <v>34</v>
      </c>
      <c r="D1" t="s">
        <v>35</v>
      </c>
      <c r="E1" s="2" t="s">
        <v>36</v>
      </c>
      <c r="F1" s="2" t="s">
        <v>37</v>
      </c>
      <c r="G1" s="2" t="s">
        <v>38</v>
      </c>
      <c r="H1" s="8" t="s">
        <v>39</v>
      </c>
      <c r="I1" t="s">
        <v>3</v>
      </c>
      <c r="J1" t="s">
        <v>2</v>
      </c>
      <c r="K1" s="8" t="s">
        <v>40</v>
      </c>
    </row>
    <row r="2" spans="1:11" x14ac:dyDescent="0.25">
      <c r="A2" t="s">
        <v>41</v>
      </c>
      <c r="B2" s="7">
        <v>1001</v>
      </c>
      <c r="C2">
        <v>9822</v>
      </c>
      <c r="D2" t="s">
        <v>42</v>
      </c>
      <c r="E2" s="2">
        <v>58.3</v>
      </c>
      <c r="F2" s="2">
        <v>98.4</v>
      </c>
      <c r="G2" s="2">
        <f>F2-E2</f>
        <v>40.100000000000009</v>
      </c>
      <c r="H2" s="2">
        <f>IF(F2&gt;50,G2*0.2,G2*0.1)</f>
        <v>8.0200000000000014</v>
      </c>
      <c r="I2" t="s">
        <v>69</v>
      </c>
      <c r="J2" t="s">
        <v>70</v>
      </c>
      <c r="K2" t="s">
        <v>43</v>
      </c>
    </row>
    <row r="3" spans="1:11" x14ac:dyDescent="0.25">
      <c r="A3" t="s">
        <v>41</v>
      </c>
      <c r="B3" s="7">
        <v>1002</v>
      </c>
      <c r="C3">
        <v>2877</v>
      </c>
      <c r="D3" t="s">
        <v>44</v>
      </c>
      <c r="E3" s="2">
        <v>11.4</v>
      </c>
      <c r="F3" s="2">
        <v>16.3</v>
      </c>
      <c r="G3" s="2">
        <f t="shared" ref="G3:G66" si="0">F3-E3</f>
        <v>4.9000000000000004</v>
      </c>
      <c r="H3" s="2">
        <f t="shared" ref="H3:H66" si="1">IF(F3&gt;50,G3*0.2,G3*0.1)</f>
        <v>0.49000000000000005</v>
      </c>
      <c r="I3" t="s">
        <v>71</v>
      </c>
      <c r="J3" t="s">
        <v>72</v>
      </c>
      <c r="K3" t="s">
        <v>45</v>
      </c>
    </row>
    <row r="4" spans="1:11" x14ac:dyDescent="0.25">
      <c r="A4" t="s">
        <v>41</v>
      </c>
      <c r="B4" s="7">
        <v>1003</v>
      </c>
      <c r="C4">
        <v>2499</v>
      </c>
      <c r="D4" t="s">
        <v>46</v>
      </c>
      <c r="E4" s="2">
        <v>6.2</v>
      </c>
      <c r="F4" s="2">
        <v>9.1999999999999993</v>
      </c>
      <c r="G4" s="2">
        <f t="shared" si="0"/>
        <v>2.9999999999999991</v>
      </c>
      <c r="H4" s="2">
        <f t="shared" si="1"/>
        <v>0.29999999999999993</v>
      </c>
      <c r="I4" t="s">
        <v>73</v>
      </c>
      <c r="J4" t="s">
        <v>74</v>
      </c>
      <c r="K4" t="s">
        <v>47</v>
      </c>
    </row>
    <row r="5" spans="1:11" x14ac:dyDescent="0.25">
      <c r="A5" t="s">
        <v>41</v>
      </c>
      <c r="B5" s="7">
        <v>1004</v>
      </c>
      <c r="C5">
        <v>8722</v>
      </c>
      <c r="D5" t="s">
        <v>48</v>
      </c>
      <c r="E5" s="2">
        <v>344</v>
      </c>
      <c r="F5" s="2">
        <v>502</v>
      </c>
      <c r="G5" s="2">
        <f t="shared" si="0"/>
        <v>158</v>
      </c>
      <c r="H5" s="2">
        <f t="shared" si="1"/>
        <v>31.6</v>
      </c>
      <c r="I5" t="s">
        <v>69</v>
      </c>
      <c r="J5" t="s">
        <v>70</v>
      </c>
      <c r="K5" t="s">
        <v>47</v>
      </c>
    </row>
    <row r="6" spans="1:11" x14ac:dyDescent="0.25">
      <c r="A6" t="s">
        <v>41</v>
      </c>
      <c r="B6" s="7">
        <v>1005</v>
      </c>
      <c r="C6">
        <v>1109</v>
      </c>
      <c r="D6" t="s">
        <v>49</v>
      </c>
      <c r="E6" s="2">
        <v>3</v>
      </c>
      <c r="F6" s="2">
        <v>8</v>
      </c>
      <c r="G6" s="2">
        <f t="shared" si="0"/>
        <v>5</v>
      </c>
      <c r="H6" s="2">
        <f t="shared" si="1"/>
        <v>0.5</v>
      </c>
      <c r="I6" t="s">
        <v>73</v>
      </c>
      <c r="J6" t="s">
        <v>74</v>
      </c>
      <c r="K6" t="s">
        <v>47</v>
      </c>
    </row>
    <row r="7" spans="1:11" x14ac:dyDescent="0.25">
      <c r="A7" t="s">
        <v>41</v>
      </c>
      <c r="B7" s="7">
        <v>1006</v>
      </c>
      <c r="C7">
        <v>9822</v>
      </c>
      <c r="D7" t="s">
        <v>42</v>
      </c>
      <c r="E7" s="2">
        <v>58.3</v>
      </c>
      <c r="F7" s="2">
        <v>98.4</v>
      </c>
      <c r="G7" s="2">
        <f t="shared" si="0"/>
        <v>40.100000000000009</v>
      </c>
      <c r="H7" s="2">
        <f t="shared" si="1"/>
        <v>8.0200000000000014</v>
      </c>
      <c r="I7" t="s">
        <v>73</v>
      </c>
      <c r="J7" t="s">
        <v>74</v>
      </c>
      <c r="K7" t="s">
        <v>47</v>
      </c>
    </row>
    <row r="8" spans="1:11" x14ac:dyDescent="0.25">
      <c r="A8" t="s">
        <v>41</v>
      </c>
      <c r="B8" s="7">
        <v>1007</v>
      </c>
      <c r="C8">
        <v>1109</v>
      </c>
      <c r="D8" t="s">
        <v>49</v>
      </c>
      <c r="E8" s="2">
        <v>3</v>
      </c>
      <c r="F8" s="2">
        <v>8</v>
      </c>
      <c r="G8" s="2">
        <f t="shared" si="0"/>
        <v>5</v>
      </c>
      <c r="H8" s="2">
        <f t="shared" si="1"/>
        <v>0.5</v>
      </c>
      <c r="I8" t="s">
        <v>75</v>
      </c>
      <c r="J8" t="s">
        <v>76</v>
      </c>
      <c r="K8" t="s">
        <v>43</v>
      </c>
    </row>
    <row r="9" spans="1:11" x14ac:dyDescent="0.25">
      <c r="A9" t="s">
        <v>41</v>
      </c>
      <c r="B9" s="7">
        <v>1008</v>
      </c>
      <c r="C9">
        <v>2877</v>
      </c>
      <c r="D9" t="s">
        <v>44</v>
      </c>
      <c r="E9" s="2">
        <v>11.4</v>
      </c>
      <c r="F9" s="2">
        <v>16.3</v>
      </c>
      <c r="G9" s="2">
        <f t="shared" si="0"/>
        <v>4.9000000000000004</v>
      </c>
      <c r="H9" s="2">
        <f t="shared" si="1"/>
        <v>0.49000000000000005</v>
      </c>
      <c r="I9" t="s">
        <v>73</v>
      </c>
      <c r="J9" t="s">
        <v>74</v>
      </c>
      <c r="K9" t="s">
        <v>43</v>
      </c>
    </row>
    <row r="10" spans="1:11" x14ac:dyDescent="0.25">
      <c r="A10" t="s">
        <v>41</v>
      </c>
      <c r="B10" s="7">
        <v>1009</v>
      </c>
      <c r="C10">
        <v>1109</v>
      </c>
      <c r="D10" t="s">
        <v>49</v>
      </c>
      <c r="E10" s="2">
        <v>3</v>
      </c>
      <c r="F10" s="2">
        <v>8</v>
      </c>
      <c r="G10" s="2">
        <f t="shared" si="0"/>
        <v>5</v>
      </c>
      <c r="H10" s="2">
        <f t="shared" si="1"/>
        <v>0.5</v>
      </c>
      <c r="I10" t="s">
        <v>73</v>
      </c>
      <c r="J10" t="s">
        <v>74</v>
      </c>
      <c r="K10" t="s">
        <v>47</v>
      </c>
    </row>
    <row r="11" spans="1:11" x14ac:dyDescent="0.25">
      <c r="A11" t="s">
        <v>41</v>
      </c>
      <c r="B11" s="7">
        <v>1010</v>
      </c>
      <c r="C11">
        <v>2877</v>
      </c>
      <c r="D11" t="s">
        <v>44</v>
      </c>
      <c r="E11" s="2">
        <v>11.4</v>
      </c>
      <c r="F11" s="2">
        <v>16.3</v>
      </c>
      <c r="G11" s="2">
        <f t="shared" si="0"/>
        <v>4.9000000000000004</v>
      </c>
      <c r="H11" s="2">
        <f t="shared" si="1"/>
        <v>0.49000000000000005</v>
      </c>
      <c r="I11" t="s">
        <v>71</v>
      </c>
      <c r="J11" t="s">
        <v>72</v>
      </c>
      <c r="K11" t="s">
        <v>50</v>
      </c>
    </row>
    <row r="12" spans="1:11" x14ac:dyDescent="0.25">
      <c r="A12" t="s">
        <v>41</v>
      </c>
      <c r="B12" s="7">
        <v>1011</v>
      </c>
      <c r="C12">
        <v>2877</v>
      </c>
      <c r="D12" t="s">
        <v>44</v>
      </c>
      <c r="E12" s="2">
        <v>11.4</v>
      </c>
      <c r="F12" s="2">
        <v>16.3</v>
      </c>
      <c r="G12" s="2">
        <f t="shared" si="0"/>
        <v>4.9000000000000004</v>
      </c>
      <c r="H12" s="2">
        <f t="shared" si="1"/>
        <v>0.49000000000000005</v>
      </c>
      <c r="I12" t="s">
        <v>71</v>
      </c>
      <c r="J12" t="s">
        <v>72</v>
      </c>
      <c r="K12" t="s">
        <v>47</v>
      </c>
    </row>
    <row r="13" spans="1:11" x14ac:dyDescent="0.25">
      <c r="A13" t="s">
        <v>41</v>
      </c>
      <c r="B13" s="7">
        <v>1012</v>
      </c>
      <c r="C13">
        <v>4421</v>
      </c>
      <c r="D13" t="s">
        <v>51</v>
      </c>
      <c r="E13" s="2">
        <v>45</v>
      </c>
      <c r="F13" s="2">
        <v>87</v>
      </c>
      <c r="G13" s="2">
        <f t="shared" si="0"/>
        <v>42</v>
      </c>
      <c r="H13" s="2">
        <f t="shared" si="1"/>
        <v>8.4</v>
      </c>
      <c r="I13" t="s">
        <v>73</v>
      </c>
      <c r="J13" t="s">
        <v>74</v>
      </c>
      <c r="K13" t="s">
        <v>43</v>
      </c>
    </row>
    <row r="14" spans="1:11" x14ac:dyDescent="0.25">
      <c r="A14" t="s">
        <v>41</v>
      </c>
      <c r="B14" s="7">
        <v>1013</v>
      </c>
      <c r="C14">
        <v>9212</v>
      </c>
      <c r="D14" t="s">
        <v>52</v>
      </c>
      <c r="E14" s="2">
        <v>4</v>
      </c>
      <c r="F14" s="2">
        <v>7</v>
      </c>
      <c r="G14" s="2">
        <f t="shared" si="0"/>
        <v>3</v>
      </c>
      <c r="H14" s="2">
        <f t="shared" si="1"/>
        <v>0.30000000000000004</v>
      </c>
      <c r="I14" t="s">
        <v>75</v>
      </c>
      <c r="J14" t="s">
        <v>76</v>
      </c>
      <c r="K14" t="s">
        <v>50</v>
      </c>
    </row>
    <row r="15" spans="1:11" x14ac:dyDescent="0.25">
      <c r="A15" t="s">
        <v>41</v>
      </c>
      <c r="B15" s="7">
        <v>1014</v>
      </c>
      <c r="C15">
        <v>8722</v>
      </c>
      <c r="D15" t="s">
        <v>48</v>
      </c>
      <c r="E15" s="2">
        <v>344</v>
      </c>
      <c r="F15" s="2">
        <v>502</v>
      </c>
      <c r="G15" s="2">
        <f t="shared" si="0"/>
        <v>158</v>
      </c>
      <c r="H15" s="2">
        <f t="shared" si="1"/>
        <v>31.6</v>
      </c>
      <c r="I15" t="s">
        <v>69</v>
      </c>
      <c r="J15" t="s">
        <v>70</v>
      </c>
      <c r="K15" t="s">
        <v>45</v>
      </c>
    </row>
    <row r="16" spans="1:11" x14ac:dyDescent="0.25">
      <c r="A16" t="s">
        <v>41</v>
      </c>
      <c r="B16" s="7">
        <v>1015</v>
      </c>
      <c r="C16">
        <v>2877</v>
      </c>
      <c r="D16" t="s">
        <v>44</v>
      </c>
      <c r="E16" s="2">
        <v>11.4</v>
      </c>
      <c r="F16" s="2">
        <v>16.3</v>
      </c>
      <c r="G16" s="2">
        <f t="shared" si="0"/>
        <v>4.9000000000000004</v>
      </c>
      <c r="H16" s="2">
        <f t="shared" si="1"/>
        <v>0.49000000000000005</v>
      </c>
      <c r="I16" t="s">
        <v>75</v>
      </c>
      <c r="J16" t="s">
        <v>76</v>
      </c>
      <c r="K16" t="s">
        <v>47</v>
      </c>
    </row>
    <row r="17" spans="1:11" x14ac:dyDescent="0.25">
      <c r="A17" t="s">
        <v>41</v>
      </c>
      <c r="B17" s="7">
        <v>1016</v>
      </c>
      <c r="C17">
        <v>2499</v>
      </c>
      <c r="D17" t="s">
        <v>46</v>
      </c>
      <c r="E17" s="2">
        <v>6.2</v>
      </c>
      <c r="F17" s="2">
        <v>9.1999999999999993</v>
      </c>
      <c r="G17" s="2">
        <f t="shared" si="0"/>
        <v>2.9999999999999991</v>
      </c>
      <c r="H17" s="2">
        <f t="shared" si="1"/>
        <v>0.29999999999999993</v>
      </c>
      <c r="I17" t="s">
        <v>73</v>
      </c>
      <c r="J17" t="s">
        <v>74</v>
      </c>
      <c r="K17" t="s">
        <v>45</v>
      </c>
    </row>
    <row r="18" spans="1:11" x14ac:dyDescent="0.25">
      <c r="A18" t="s">
        <v>53</v>
      </c>
      <c r="B18" s="7">
        <v>1017</v>
      </c>
      <c r="C18">
        <v>2242</v>
      </c>
      <c r="D18" t="s">
        <v>54</v>
      </c>
      <c r="E18" s="2">
        <v>60</v>
      </c>
      <c r="F18" s="2">
        <v>124</v>
      </c>
      <c r="G18" s="2">
        <f t="shared" si="0"/>
        <v>64</v>
      </c>
      <c r="H18" s="2">
        <f t="shared" si="1"/>
        <v>12.8</v>
      </c>
      <c r="I18" t="s">
        <v>71</v>
      </c>
      <c r="J18" t="s">
        <v>72</v>
      </c>
      <c r="K18" t="s">
        <v>43</v>
      </c>
    </row>
    <row r="19" spans="1:11" x14ac:dyDescent="0.25">
      <c r="A19" t="s">
        <v>53</v>
      </c>
      <c r="B19" s="7">
        <v>1018</v>
      </c>
      <c r="C19">
        <v>1109</v>
      </c>
      <c r="D19" t="s">
        <v>49</v>
      </c>
      <c r="E19" s="2">
        <v>3</v>
      </c>
      <c r="F19" s="2">
        <v>8</v>
      </c>
      <c r="G19" s="2">
        <f t="shared" si="0"/>
        <v>5</v>
      </c>
      <c r="H19" s="2">
        <f t="shared" si="1"/>
        <v>0.5</v>
      </c>
      <c r="I19" t="s">
        <v>73</v>
      </c>
      <c r="J19" t="s">
        <v>74</v>
      </c>
      <c r="K19" t="s">
        <v>45</v>
      </c>
    </row>
    <row r="20" spans="1:11" x14ac:dyDescent="0.25">
      <c r="A20" t="s">
        <v>53</v>
      </c>
      <c r="B20" s="7">
        <v>1019</v>
      </c>
      <c r="C20">
        <v>2499</v>
      </c>
      <c r="D20" t="s">
        <v>46</v>
      </c>
      <c r="E20" s="2">
        <v>6.2</v>
      </c>
      <c r="F20" s="2">
        <v>9.1999999999999993</v>
      </c>
      <c r="G20" s="2">
        <f t="shared" si="0"/>
        <v>2.9999999999999991</v>
      </c>
      <c r="H20" s="2">
        <f t="shared" si="1"/>
        <v>0.29999999999999993</v>
      </c>
      <c r="I20" t="s">
        <v>73</v>
      </c>
      <c r="J20" t="s">
        <v>74</v>
      </c>
      <c r="K20" t="s">
        <v>50</v>
      </c>
    </row>
    <row r="21" spans="1:11" x14ac:dyDescent="0.25">
      <c r="A21" t="s">
        <v>53</v>
      </c>
      <c r="B21" s="7">
        <v>1020</v>
      </c>
      <c r="C21">
        <v>2499</v>
      </c>
      <c r="D21" t="s">
        <v>46</v>
      </c>
      <c r="E21" s="2">
        <v>6.2</v>
      </c>
      <c r="F21" s="2">
        <v>9.1999999999999993</v>
      </c>
      <c r="G21" s="2">
        <f t="shared" si="0"/>
        <v>2.9999999999999991</v>
      </c>
      <c r="H21" s="2">
        <f t="shared" si="1"/>
        <v>0.29999999999999993</v>
      </c>
      <c r="I21" t="s">
        <v>73</v>
      </c>
      <c r="J21" t="s">
        <v>74</v>
      </c>
      <c r="K21" t="s">
        <v>55</v>
      </c>
    </row>
    <row r="22" spans="1:11" x14ac:dyDescent="0.25">
      <c r="A22" t="s">
        <v>53</v>
      </c>
      <c r="B22" s="7">
        <v>1021</v>
      </c>
      <c r="C22">
        <v>1109</v>
      </c>
      <c r="D22" t="s">
        <v>49</v>
      </c>
      <c r="E22" s="2">
        <v>3</v>
      </c>
      <c r="F22" s="2">
        <v>8</v>
      </c>
      <c r="G22" s="2">
        <f t="shared" si="0"/>
        <v>5</v>
      </c>
      <c r="H22" s="2">
        <f t="shared" si="1"/>
        <v>0.5</v>
      </c>
      <c r="I22" t="s">
        <v>71</v>
      </c>
      <c r="J22" t="s">
        <v>72</v>
      </c>
      <c r="K22" t="s">
        <v>50</v>
      </c>
    </row>
    <row r="23" spans="1:11" x14ac:dyDescent="0.25">
      <c r="A23" t="s">
        <v>53</v>
      </c>
      <c r="B23" s="7">
        <v>1022</v>
      </c>
      <c r="C23">
        <v>2877</v>
      </c>
      <c r="D23" t="s">
        <v>44</v>
      </c>
      <c r="E23" s="2">
        <v>11.4</v>
      </c>
      <c r="F23" s="2">
        <v>16.3</v>
      </c>
      <c r="G23" s="2">
        <f t="shared" si="0"/>
        <v>4.9000000000000004</v>
      </c>
      <c r="H23" s="2">
        <f t="shared" si="1"/>
        <v>0.49000000000000005</v>
      </c>
      <c r="I23" t="s">
        <v>73</v>
      </c>
      <c r="J23" t="s">
        <v>74</v>
      </c>
      <c r="K23" t="s">
        <v>56</v>
      </c>
    </row>
    <row r="24" spans="1:11" x14ac:dyDescent="0.25">
      <c r="A24" t="s">
        <v>53</v>
      </c>
      <c r="B24" s="7">
        <v>1023</v>
      </c>
      <c r="C24">
        <v>1109</v>
      </c>
      <c r="D24" t="s">
        <v>49</v>
      </c>
      <c r="E24" s="2">
        <v>3</v>
      </c>
      <c r="F24" s="2">
        <v>8</v>
      </c>
      <c r="G24" s="2">
        <f t="shared" si="0"/>
        <v>5</v>
      </c>
      <c r="H24" s="2">
        <f t="shared" si="1"/>
        <v>0.5</v>
      </c>
      <c r="I24" t="s">
        <v>75</v>
      </c>
      <c r="J24" t="s">
        <v>76</v>
      </c>
      <c r="K24" t="s">
        <v>43</v>
      </c>
    </row>
    <row r="25" spans="1:11" x14ac:dyDescent="0.25">
      <c r="A25" t="s">
        <v>53</v>
      </c>
      <c r="B25" s="7">
        <v>1024</v>
      </c>
      <c r="C25">
        <v>9212</v>
      </c>
      <c r="D25" t="s">
        <v>52</v>
      </c>
      <c r="E25" s="2">
        <v>4</v>
      </c>
      <c r="F25" s="2">
        <v>7</v>
      </c>
      <c r="G25" s="2">
        <f t="shared" si="0"/>
        <v>3</v>
      </c>
      <c r="H25" s="2">
        <f t="shared" si="1"/>
        <v>0.30000000000000004</v>
      </c>
      <c r="I25" t="s">
        <v>71</v>
      </c>
      <c r="J25" t="s">
        <v>72</v>
      </c>
      <c r="K25" t="s">
        <v>56</v>
      </c>
    </row>
    <row r="26" spans="1:11" x14ac:dyDescent="0.25">
      <c r="A26" t="s">
        <v>53</v>
      </c>
      <c r="B26" s="7">
        <v>1025</v>
      </c>
      <c r="C26">
        <v>2877</v>
      </c>
      <c r="D26" t="s">
        <v>44</v>
      </c>
      <c r="E26" s="2">
        <v>11.4</v>
      </c>
      <c r="F26" s="2">
        <v>16.3</v>
      </c>
      <c r="G26" s="2">
        <f t="shared" si="0"/>
        <v>4.9000000000000004</v>
      </c>
      <c r="H26" s="2">
        <f t="shared" si="1"/>
        <v>0.49000000000000005</v>
      </c>
      <c r="I26" t="s">
        <v>75</v>
      </c>
      <c r="J26" t="s">
        <v>76</v>
      </c>
      <c r="K26" t="s">
        <v>55</v>
      </c>
    </row>
    <row r="27" spans="1:11" x14ac:dyDescent="0.25">
      <c r="A27" t="s">
        <v>53</v>
      </c>
      <c r="B27" s="7">
        <v>1026</v>
      </c>
      <c r="C27">
        <v>6119</v>
      </c>
      <c r="D27" t="s">
        <v>57</v>
      </c>
      <c r="E27" s="2">
        <v>9</v>
      </c>
      <c r="F27" s="2">
        <v>14</v>
      </c>
      <c r="G27" s="2">
        <f t="shared" si="0"/>
        <v>5</v>
      </c>
      <c r="H27" s="2">
        <f t="shared" si="1"/>
        <v>0.5</v>
      </c>
      <c r="I27" t="s">
        <v>75</v>
      </c>
      <c r="J27" t="s">
        <v>76</v>
      </c>
      <c r="K27" t="s">
        <v>43</v>
      </c>
    </row>
    <row r="28" spans="1:11" x14ac:dyDescent="0.25">
      <c r="A28" t="s">
        <v>53</v>
      </c>
      <c r="B28" s="7">
        <v>1027</v>
      </c>
      <c r="C28">
        <v>6119</v>
      </c>
      <c r="D28" t="s">
        <v>57</v>
      </c>
      <c r="E28" s="2">
        <v>9</v>
      </c>
      <c r="F28" s="2">
        <v>14</v>
      </c>
      <c r="G28" s="2">
        <f t="shared" si="0"/>
        <v>5</v>
      </c>
      <c r="H28" s="2">
        <f t="shared" si="1"/>
        <v>0.5</v>
      </c>
      <c r="I28" t="s">
        <v>69</v>
      </c>
      <c r="J28" t="s">
        <v>70</v>
      </c>
      <c r="K28" t="s">
        <v>55</v>
      </c>
    </row>
    <row r="29" spans="1:11" x14ac:dyDescent="0.25">
      <c r="A29" t="s">
        <v>53</v>
      </c>
      <c r="B29" s="7">
        <v>1028</v>
      </c>
      <c r="C29">
        <v>8722</v>
      </c>
      <c r="D29" t="s">
        <v>48</v>
      </c>
      <c r="E29" s="2">
        <v>344</v>
      </c>
      <c r="F29" s="2">
        <v>502</v>
      </c>
      <c r="G29" s="2">
        <f t="shared" si="0"/>
        <v>158</v>
      </c>
      <c r="H29" s="2">
        <f t="shared" si="1"/>
        <v>31.6</v>
      </c>
      <c r="I29" t="s">
        <v>69</v>
      </c>
      <c r="J29" t="s">
        <v>70</v>
      </c>
      <c r="K29" t="s">
        <v>47</v>
      </c>
    </row>
    <row r="30" spans="1:11" x14ac:dyDescent="0.25">
      <c r="A30" t="s">
        <v>53</v>
      </c>
      <c r="B30" s="7">
        <v>1029</v>
      </c>
      <c r="C30">
        <v>2499</v>
      </c>
      <c r="D30" t="s">
        <v>46</v>
      </c>
      <c r="E30" s="2">
        <v>6.2</v>
      </c>
      <c r="F30" s="2">
        <v>9.1999999999999993</v>
      </c>
      <c r="G30" s="2">
        <f t="shared" si="0"/>
        <v>2.9999999999999991</v>
      </c>
      <c r="H30" s="2">
        <f t="shared" si="1"/>
        <v>0.29999999999999993</v>
      </c>
      <c r="I30" t="s">
        <v>71</v>
      </c>
      <c r="J30" t="s">
        <v>72</v>
      </c>
      <c r="K30" t="s">
        <v>47</v>
      </c>
    </row>
    <row r="31" spans="1:11" x14ac:dyDescent="0.25">
      <c r="A31" t="s">
        <v>53</v>
      </c>
      <c r="B31" s="7">
        <v>1030</v>
      </c>
      <c r="C31">
        <v>4421</v>
      </c>
      <c r="D31" t="s">
        <v>51</v>
      </c>
      <c r="E31" s="2">
        <v>45</v>
      </c>
      <c r="F31" s="2">
        <v>87</v>
      </c>
      <c r="G31" s="2">
        <f t="shared" si="0"/>
        <v>42</v>
      </c>
      <c r="H31" s="2">
        <f t="shared" si="1"/>
        <v>8.4</v>
      </c>
      <c r="I31" t="s">
        <v>71</v>
      </c>
      <c r="J31" t="s">
        <v>72</v>
      </c>
      <c r="K31" t="s">
        <v>55</v>
      </c>
    </row>
    <row r="32" spans="1:11" x14ac:dyDescent="0.25">
      <c r="A32" t="s">
        <v>53</v>
      </c>
      <c r="B32" s="7">
        <v>1031</v>
      </c>
      <c r="C32">
        <v>1109</v>
      </c>
      <c r="D32" t="s">
        <v>49</v>
      </c>
      <c r="E32" s="2">
        <v>3</v>
      </c>
      <c r="F32" s="2">
        <v>8</v>
      </c>
      <c r="G32" s="2">
        <f t="shared" si="0"/>
        <v>5</v>
      </c>
      <c r="H32" s="2">
        <f t="shared" si="1"/>
        <v>0.5</v>
      </c>
      <c r="I32" t="s">
        <v>71</v>
      </c>
      <c r="J32" t="s">
        <v>72</v>
      </c>
      <c r="K32" t="s">
        <v>45</v>
      </c>
    </row>
    <row r="33" spans="1:11" x14ac:dyDescent="0.25">
      <c r="A33" t="s">
        <v>53</v>
      </c>
      <c r="B33" s="7">
        <v>1032</v>
      </c>
      <c r="C33">
        <v>2877</v>
      </c>
      <c r="D33" t="s">
        <v>44</v>
      </c>
      <c r="E33" s="2">
        <v>11.4</v>
      </c>
      <c r="F33" s="2">
        <v>16.3</v>
      </c>
      <c r="G33" s="2">
        <f t="shared" si="0"/>
        <v>4.9000000000000004</v>
      </c>
      <c r="H33" s="2">
        <f t="shared" si="1"/>
        <v>0.49000000000000005</v>
      </c>
      <c r="I33" t="s">
        <v>69</v>
      </c>
      <c r="J33" t="s">
        <v>70</v>
      </c>
      <c r="K33" t="s">
        <v>47</v>
      </c>
    </row>
    <row r="34" spans="1:11" x14ac:dyDescent="0.25">
      <c r="A34" t="s">
        <v>53</v>
      </c>
      <c r="B34" s="7">
        <v>1033</v>
      </c>
      <c r="C34">
        <v>9822</v>
      </c>
      <c r="D34" t="s">
        <v>42</v>
      </c>
      <c r="E34" s="2">
        <v>58.3</v>
      </c>
      <c r="F34" s="2">
        <v>98.4</v>
      </c>
      <c r="G34" s="2">
        <f t="shared" si="0"/>
        <v>40.100000000000009</v>
      </c>
      <c r="H34" s="2">
        <f t="shared" si="1"/>
        <v>8.0200000000000014</v>
      </c>
      <c r="I34" t="s">
        <v>71</v>
      </c>
      <c r="J34" t="s">
        <v>72</v>
      </c>
      <c r="K34" t="s">
        <v>45</v>
      </c>
    </row>
    <row r="35" spans="1:11" x14ac:dyDescent="0.25">
      <c r="A35" t="s">
        <v>53</v>
      </c>
      <c r="B35" s="7">
        <v>1034</v>
      </c>
      <c r="C35">
        <v>2877</v>
      </c>
      <c r="D35" t="s">
        <v>44</v>
      </c>
      <c r="E35" s="2">
        <v>11.4</v>
      </c>
      <c r="F35" s="2">
        <v>16.3</v>
      </c>
      <c r="G35" s="2">
        <f t="shared" si="0"/>
        <v>4.9000000000000004</v>
      </c>
      <c r="H35" s="2">
        <f t="shared" si="1"/>
        <v>0.49000000000000005</v>
      </c>
      <c r="I35" t="s">
        <v>71</v>
      </c>
      <c r="J35" t="s">
        <v>72</v>
      </c>
      <c r="K35" t="s">
        <v>50</v>
      </c>
    </row>
    <row r="36" spans="1:11" x14ac:dyDescent="0.25">
      <c r="A36" t="s">
        <v>58</v>
      </c>
      <c r="B36" s="7">
        <v>1035</v>
      </c>
      <c r="C36">
        <v>2499</v>
      </c>
      <c r="D36" t="s">
        <v>46</v>
      </c>
      <c r="E36" s="2">
        <v>6.2</v>
      </c>
      <c r="F36" s="2">
        <v>9.1999999999999993</v>
      </c>
      <c r="G36" s="2">
        <f t="shared" si="0"/>
        <v>2.9999999999999991</v>
      </c>
      <c r="H36" s="2">
        <f t="shared" si="1"/>
        <v>0.29999999999999993</v>
      </c>
      <c r="I36" t="s">
        <v>75</v>
      </c>
      <c r="J36" t="s">
        <v>76</v>
      </c>
      <c r="K36" t="s">
        <v>45</v>
      </c>
    </row>
    <row r="37" spans="1:11" x14ac:dyDescent="0.25">
      <c r="A37" t="s">
        <v>58</v>
      </c>
      <c r="B37" s="7">
        <v>1036</v>
      </c>
      <c r="C37">
        <v>2499</v>
      </c>
      <c r="D37" t="s">
        <v>46</v>
      </c>
      <c r="E37" s="2">
        <v>6.2</v>
      </c>
      <c r="F37" s="2">
        <v>9.1999999999999993</v>
      </c>
      <c r="G37" s="2">
        <f t="shared" si="0"/>
        <v>2.9999999999999991</v>
      </c>
      <c r="H37" s="2">
        <f t="shared" si="1"/>
        <v>0.29999999999999993</v>
      </c>
      <c r="I37" t="s">
        <v>71</v>
      </c>
      <c r="J37" t="s">
        <v>72</v>
      </c>
      <c r="K37" t="s">
        <v>55</v>
      </c>
    </row>
    <row r="38" spans="1:11" x14ac:dyDescent="0.25">
      <c r="A38" t="s">
        <v>58</v>
      </c>
      <c r="B38" s="7">
        <v>1037</v>
      </c>
      <c r="C38">
        <v>6622</v>
      </c>
      <c r="D38" t="s">
        <v>59</v>
      </c>
      <c r="E38" s="2">
        <v>42</v>
      </c>
      <c r="F38" s="2">
        <v>77</v>
      </c>
      <c r="G38" s="2">
        <f t="shared" si="0"/>
        <v>35</v>
      </c>
      <c r="H38" s="2">
        <f t="shared" si="1"/>
        <v>7</v>
      </c>
      <c r="I38" t="s">
        <v>71</v>
      </c>
      <c r="J38" t="s">
        <v>72</v>
      </c>
      <c r="K38" t="s">
        <v>55</v>
      </c>
    </row>
    <row r="39" spans="1:11" x14ac:dyDescent="0.25">
      <c r="A39" t="s">
        <v>58</v>
      </c>
      <c r="B39" s="7">
        <v>1038</v>
      </c>
      <c r="C39">
        <v>2499</v>
      </c>
      <c r="D39" t="s">
        <v>46</v>
      </c>
      <c r="E39" s="2">
        <v>6.2</v>
      </c>
      <c r="F39" s="2">
        <v>9.1999999999999993</v>
      </c>
      <c r="G39" s="2">
        <f t="shared" si="0"/>
        <v>2.9999999999999991</v>
      </c>
      <c r="H39" s="2">
        <f t="shared" si="1"/>
        <v>0.29999999999999993</v>
      </c>
      <c r="I39" t="s">
        <v>71</v>
      </c>
      <c r="J39" t="s">
        <v>72</v>
      </c>
      <c r="K39" t="s">
        <v>55</v>
      </c>
    </row>
    <row r="40" spans="1:11" x14ac:dyDescent="0.25">
      <c r="A40" t="s">
        <v>58</v>
      </c>
      <c r="B40" s="7">
        <v>1039</v>
      </c>
      <c r="C40">
        <v>2877</v>
      </c>
      <c r="D40" t="s">
        <v>44</v>
      </c>
      <c r="E40" s="2">
        <v>11.4</v>
      </c>
      <c r="F40" s="2">
        <v>16.3</v>
      </c>
      <c r="G40" s="2">
        <f t="shared" si="0"/>
        <v>4.9000000000000004</v>
      </c>
      <c r="H40" s="2">
        <f t="shared" si="1"/>
        <v>0.49000000000000005</v>
      </c>
      <c r="I40" t="s">
        <v>71</v>
      </c>
      <c r="J40" t="s">
        <v>72</v>
      </c>
      <c r="K40" t="s">
        <v>45</v>
      </c>
    </row>
    <row r="41" spans="1:11" x14ac:dyDescent="0.25">
      <c r="A41" t="s">
        <v>58</v>
      </c>
      <c r="B41" s="7">
        <v>1040</v>
      </c>
      <c r="C41">
        <v>1109</v>
      </c>
      <c r="D41" t="s">
        <v>49</v>
      </c>
      <c r="E41" s="2">
        <v>3</v>
      </c>
      <c r="F41" s="2">
        <v>8</v>
      </c>
      <c r="G41" s="2">
        <f t="shared" si="0"/>
        <v>5</v>
      </c>
      <c r="H41" s="2">
        <f t="shared" si="1"/>
        <v>0.5</v>
      </c>
      <c r="I41" t="s">
        <v>71</v>
      </c>
      <c r="J41" t="s">
        <v>72</v>
      </c>
      <c r="K41" t="s">
        <v>47</v>
      </c>
    </row>
    <row r="42" spans="1:11" x14ac:dyDescent="0.25">
      <c r="A42" t="s">
        <v>58</v>
      </c>
      <c r="B42" s="7">
        <v>1041</v>
      </c>
      <c r="C42">
        <v>2499</v>
      </c>
      <c r="D42" t="s">
        <v>46</v>
      </c>
      <c r="E42" s="2">
        <v>6.2</v>
      </c>
      <c r="F42" s="2">
        <v>9.1999999999999993</v>
      </c>
      <c r="G42" s="2">
        <f t="shared" si="0"/>
        <v>2.9999999999999991</v>
      </c>
      <c r="H42" s="2">
        <f t="shared" si="1"/>
        <v>0.29999999999999993</v>
      </c>
      <c r="I42" t="s">
        <v>69</v>
      </c>
      <c r="J42" t="s">
        <v>70</v>
      </c>
      <c r="K42" t="s">
        <v>43</v>
      </c>
    </row>
    <row r="43" spans="1:11" x14ac:dyDescent="0.25">
      <c r="A43" t="s">
        <v>58</v>
      </c>
      <c r="B43" s="7">
        <v>1042</v>
      </c>
      <c r="C43">
        <v>8722</v>
      </c>
      <c r="D43" t="s">
        <v>48</v>
      </c>
      <c r="E43" s="2">
        <v>344</v>
      </c>
      <c r="F43" s="2">
        <v>502</v>
      </c>
      <c r="G43" s="2">
        <f t="shared" si="0"/>
        <v>158</v>
      </c>
      <c r="H43" s="2">
        <f t="shared" si="1"/>
        <v>31.6</v>
      </c>
      <c r="I43" t="s">
        <v>73</v>
      </c>
      <c r="J43" t="s">
        <v>74</v>
      </c>
      <c r="K43" t="s">
        <v>43</v>
      </c>
    </row>
    <row r="44" spans="1:11" x14ac:dyDescent="0.25">
      <c r="A44" t="s">
        <v>58</v>
      </c>
      <c r="B44" s="7">
        <v>1043</v>
      </c>
      <c r="C44">
        <v>2242</v>
      </c>
      <c r="D44" t="s">
        <v>54</v>
      </c>
      <c r="E44" s="2">
        <v>60</v>
      </c>
      <c r="F44" s="2">
        <v>124</v>
      </c>
      <c r="G44" s="2">
        <f t="shared" si="0"/>
        <v>64</v>
      </c>
      <c r="H44" s="2">
        <f t="shared" si="1"/>
        <v>12.8</v>
      </c>
      <c r="I44" t="s">
        <v>73</v>
      </c>
      <c r="J44" t="s">
        <v>74</v>
      </c>
      <c r="K44" t="s">
        <v>45</v>
      </c>
    </row>
    <row r="45" spans="1:11" x14ac:dyDescent="0.25">
      <c r="A45" t="s">
        <v>58</v>
      </c>
      <c r="B45" s="7">
        <v>1044</v>
      </c>
      <c r="C45">
        <v>2877</v>
      </c>
      <c r="D45" t="s">
        <v>44</v>
      </c>
      <c r="E45" s="2">
        <v>11.4</v>
      </c>
      <c r="F45" s="2">
        <v>16.3</v>
      </c>
      <c r="G45" s="2">
        <f t="shared" si="0"/>
        <v>4.9000000000000004</v>
      </c>
      <c r="H45" s="2">
        <f t="shared" si="1"/>
        <v>0.49000000000000005</v>
      </c>
      <c r="I45" t="s">
        <v>73</v>
      </c>
      <c r="J45" t="s">
        <v>74</v>
      </c>
      <c r="K45" t="s">
        <v>45</v>
      </c>
    </row>
    <row r="46" spans="1:11" x14ac:dyDescent="0.25">
      <c r="A46" t="s">
        <v>58</v>
      </c>
      <c r="B46" s="7">
        <v>1045</v>
      </c>
      <c r="C46">
        <v>8722</v>
      </c>
      <c r="D46" t="s">
        <v>48</v>
      </c>
      <c r="E46" s="2">
        <v>344</v>
      </c>
      <c r="F46" s="2">
        <v>502</v>
      </c>
      <c r="G46" s="2">
        <f t="shared" si="0"/>
        <v>158</v>
      </c>
      <c r="H46" s="2">
        <f t="shared" si="1"/>
        <v>31.6</v>
      </c>
      <c r="I46" t="s">
        <v>75</v>
      </c>
      <c r="J46" t="s">
        <v>76</v>
      </c>
      <c r="K46" t="s">
        <v>47</v>
      </c>
    </row>
    <row r="47" spans="1:11" x14ac:dyDescent="0.25">
      <c r="A47" t="s">
        <v>58</v>
      </c>
      <c r="B47" s="7">
        <v>1046</v>
      </c>
      <c r="C47">
        <v>6119</v>
      </c>
      <c r="D47" t="s">
        <v>57</v>
      </c>
      <c r="E47" s="2">
        <v>9</v>
      </c>
      <c r="F47" s="2">
        <v>14</v>
      </c>
      <c r="G47" s="2">
        <f t="shared" si="0"/>
        <v>5</v>
      </c>
      <c r="H47" s="2">
        <f t="shared" si="1"/>
        <v>0.5</v>
      </c>
      <c r="I47" t="s">
        <v>71</v>
      </c>
      <c r="J47" t="s">
        <v>72</v>
      </c>
      <c r="K47" t="s">
        <v>56</v>
      </c>
    </row>
    <row r="48" spans="1:11" x14ac:dyDescent="0.25">
      <c r="A48" t="s">
        <v>58</v>
      </c>
      <c r="B48" s="7">
        <v>1047</v>
      </c>
      <c r="C48">
        <v>6622</v>
      </c>
      <c r="D48" t="s">
        <v>59</v>
      </c>
      <c r="E48" s="2">
        <v>42</v>
      </c>
      <c r="F48" s="2">
        <v>77</v>
      </c>
      <c r="G48" s="2">
        <f t="shared" si="0"/>
        <v>35</v>
      </c>
      <c r="H48" s="2">
        <f t="shared" si="1"/>
        <v>7</v>
      </c>
      <c r="I48" t="s">
        <v>75</v>
      </c>
      <c r="J48" t="s">
        <v>76</v>
      </c>
      <c r="K48" t="s">
        <v>47</v>
      </c>
    </row>
    <row r="49" spans="1:11" x14ac:dyDescent="0.25">
      <c r="A49" t="s">
        <v>58</v>
      </c>
      <c r="B49" s="7">
        <v>1048</v>
      </c>
      <c r="C49">
        <v>8722</v>
      </c>
      <c r="D49" t="s">
        <v>48</v>
      </c>
      <c r="E49" s="2">
        <v>344</v>
      </c>
      <c r="F49" s="2">
        <v>502</v>
      </c>
      <c r="G49" s="2">
        <f t="shared" si="0"/>
        <v>158</v>
      </c>
      <c r="H49" s="2">
        <f t="shared" si="1"/>
        <v>31.6</v>
      </c>
      <c r="I49" t="s">
        <v>69</v>
      </c>
      <c r="J49" t="s">
        <v>70</v>
      </c>
      <c r="K49" t="s">
        <v>47</v>
      </c>
    </row>
    <row r="50" spans="1:11" x14ac:dyDescent="0.25">
      <c r="A50" t="s">
        <v>60</v>
      </c>
      <c r="B50" s="7">
        <v>1049</v>
      </c>
      <c r="C50">
        <v>2499</v>
      </c>
      <c r="D50" t="s">
        <v>46</v>
      </c>
      <c r="E50" s="2">
        <v>6.2</v>
      </c>
      <c r="F50" s="2">
        <v>9.1999999999999993</v>
      </c>
      <c r="G50" s="2">
        <f t="shared" si="0"/>
        <v>2.9999999999999991</v>
      </c>
      <c r="H50" s="2">
        <f t="shared" si="1"/>
        <v>0.29999999999999993</v>
      </c>
      <c r="I50" t="s">
        <v>69</v>
      </c>
      <c r="J50" t="s">
        <v>70</v>
      </c>
      <c r="K50" t="s">
        <v>50</v>
      </c>
    </row>
    <row r="51" spans="1:11" x14ac:dyDescent="0.25">
      <c r="A51" t="s">
        <v>60</v>
      </c>
      <c r="B51" s="7">
        <v>1050</v>
      </c>
      <c r="C51">
        <v>2877</v>
      </c>
      <c r="D51" t="s">
        <v>44</v>
      </c>
      <c r="E51" s="2">
        <v>11.4</v>
      </c>
      <c r="F51" s="2">
        <v>16.3</v>
      </c>
      <c r="G51" s="2">
        <f t="shared" si="0"/>
        <v>4.9000000000000004</v>
      </c>
      <c r="H51" s="2">
        <f t="shared" si="1"/>
        <v>0.49000000000000005</v>
      </c>
      <c r="I51" t="s">
        <v>69</v>
      </c>
      <c r="J51" t="s">
        <v>70</v>
      </c>
      <c r="K51" t="s">
        <v>47</v>
      </c>
    </row>
    <row r="52" spans="1:11" x14ac:dyDescent="0.25">
      <c r="A52" t="s">
        <v>60</v>
      </c>
      <c r="B52" s="7">
        <v>1051</v>
      </c>
      <c r="C52">
        <v>6119</v>
      </c>
      <c r="D52" t="s">
        <v>57</v>
      </c>
      <c r="E52" s="2">
        <v>9</v>
      </c>
      <c r="F52" s="2">
        <v>14</v>
      </c>
      <c r="G52" s="2">
        <f t="shared" si="0"/>
        <v>5</v>
      </c>
      <c r="H52" s="2">
        <f t="shared" si="1"/>
        <v>0.5</v>
      </c>
      <c r="I52" t="s">
        <v>73</v>
      </c>
      <c r="J52" t="s">
        <v>74</v>
      </c>
      <c r="K52" t="s">
        <v>56</v>
      </c>
    </row>
    <row r="53" spans="1:11" x14ac:dyDescent="0.25">
      <c r="A53" t="s">
        <v>60</v>
      </c>
      <c r="B53" s="7">
        <v>1052</v>
      </c>
      <c r="C53">
        <v>6622</v>
      </c>
      <c r="D53" t="s">
        <v>59</v>
      </c>
      <c r="E53" s="2">
        <v>42</v>
      </c>
      <c r="F53" s="2">
        <v>77</v>
      </c>
      <c r="G53" s="2">
        <f t="shared" si="0"/>
        <v>35</v>
      </c>
      <c r="H53" s="2">
        <f t="shared" si="1"/>
        <v>7</v>
      </c>
      <c r="I53" t="s">
        <v>73</v>
      </c>
      <c r="J53" t="s">
        <v>74</v>
      </c>
      <c r="K53" t="s">
        <v>47</v>
      </c>
    </row>
    <row r="54" spans="1:11" x14ac:dyDescent="0.25">
      <c r="A54" t="s">
        <v>60</v>
      </c>
      <c r="B54" s="7">
        <v>1053</v>
      </c>
      <c r="C54">
        <v>2242</v>
      </c>
      <c r="D54" t="s">
        <v>54</v>
      </c>
      <c r="E54" s="2">
        <v>60</v>
      </c>
      <c r="F54" s="2">
        <v>124</v>
      </c>
      <c r="G54" s="2">
        <f t="shared" si="0"/>
        <v>64</v>
      </c>
      <c r="H54" s="2">
        <f t="shared" si="1"/>
        <v>12.8</v>
      </c>
      <c r="I54" t="s">
        <v>69</v>
      </c>
      <c r="J54" t="s">
        <v>70</v>
      </c>
      <c r="K54" t="s">
        <v>45</v>
      </c>
    </row>
    <row r="55" spans="1:11" x14ac:dyDescent="0.25">
      <c r="A55" t="s">
        <v>60</v>
      </c>
      <c r="B55" s="7">
        <v>1054</v>
      </c>
      <c r="C55">
        <v>4421</v>
      </c>
      <c r="D55" t="s">
        <v>51</v>
      </c>
      <c r="E55" s="2">
        <v>45</v>
      </c>
      <c r="F55" s="2">
        <v>87</v>
      </c>
      <c r="G55" s="2">
        <f t="shared" si="0"/>
        <v>42</v>
      </c>
      <c r="H55" s="2">
        <f t="shared" si="1"/>
        <v>8.4</v>
      </c>
      <c r="I55" t="s">
        <v>73</v>
      </c>
      <c r="J55" t="s">
        <v>74</v>
      </c>
      <c r="K55" t="s">
        <v>55</v>
      </c>
    </row>
    <row r="56" spans="1:11" x14ac:dyDescent="0.25">
      <c r="A56" t="s">
        <v>60</v>
      </c>
      <c r="B56" s="7">
        <v>1055</v>
      </c>
      <c r="C56">
        <v>6119</v>
      </c>
      <c r="D56" t="s">
        <v>57</v>
      </c>
      <c r="E56" s="2">
        <v>9</v>
      </c>
      <c r="F56" s="2">
        <v>14</v>
      </c>
      <c r="G56" s="2">
        <f t="shared" si="0"/>
        <v>5</v>
      </c>
      <c r="H56" s="2">
        <f t="shared" si="1"/>
        <v>0.5</v>
      </c>
      <c r="I56" t="s">
        <v>71</v>
      </c>
      <c r="J56" t="s">
        <v>72</v>
      </c>
      <c r="K56" t="s">
        <v>55</v>
      </c>
    </row>
    <row r="57" spans="1:11" x14ac:dyDescent="0.25">
      <c r="A57" t="s">
        <v>60</v>
      </c>
      <c r="B57" s="7">
        <v>1056</v>
      </c>
      <c r="C57">
        <v>1109</v>
      </c>
      <c r="D57" t="s">
        <v>49</v>
      </c>
      <c r="E57" s="2">
        <v>3</v>
      </c>
      <c r="F57" s="2">
        <v>8</v>
      </c>
      <c r="G57" s="2">
        <f t="shared" si="0"/>
        <v>5</v>
      </c>
      <c r="H57" s="2">
        <f t="shared" si="1"/>
        <v>0.5</v>
      </c>
      <c r="I57" t="s">
        <v>73</v>
      </c>
      <c r="J57" t="s">
        <v>74</v>
      </c>
      <c r="K57" t="s">
        <v>45</v>
      </c>
    </row>
    <row r="58" spans="1:11" x14ac:dyDescent="0.25">
      <c r="A58" t="s">
        <v>60</v>
      </c>
      <c r="B58" s="7">
        <v>1057</v>
      </c>
      <c r="C58">
        <v>2499</v>
      </c>
      <c r="D58" t="s">
        <v>46</v>
      </c>
      <c r="E58" s="2">
        <v>6.2</v>
      </c>
      <c r="F58" s="2">
        <v>9.1999999999999993</v>
      </c>
      <c r="G58" s="2">
        <f t="shared" si="0"/>
        <v>2.9999999999999991</v>
      </c>
      <c r="H58" s="2">
        <f t="shared" si="1"/>
        <v>0.29999999999999993</v>
      </c>
      <c r="I58" t="s">
        <v>71</v>
      </c>
      <c r="J58" t="s">
        <v>72</v>
      </c>
      <c r="K58" t="s">
        <v>45</v>
      </c>
    </row>
    <row r="59" spans="1:11" x14ac:dyDescent="0.25">
      <c r="A59" t="s">
        <v>60</v>
      </c>
      <c r="B59" s="7">
        <v>1058</v>
      </c>
      <c r="C59">
        <v>6119</v>
      </c>
      <c r="D59" t="s">
        <v>57</v>
      </c>
      <c r="E59" s="2">
        <v>9</v>
      </c>
      <c r="F59" s="2">
        <v>14</v>
      </c>
      <c r="G59" s="2">
        <f t="shared" si="0"/>
        <v>5</v>
      </c>
      <c r="H59" s="2">
        <f t="shared" si="1"/>
        <v>0.5</v>
      </c>
      <c r="I59" t="s">
        <v>75</v>
      </c>
      <c r="J59" t="s">
        <v>76</v>
      </c>
      <c r="K59" t="s">
        <v>47</v>
      </c>
    </row>
    <row r="60" spans="1:11" x14ac:dyDescent="0.25">
      <c r="A60" t="s">
        <v>60</v>
      </c>
      <c r="B60" s="7">
        <v>1059</v>
      </c>
      <c r="C60">
        <v>2242</v>
      </c>
      <c r="D60" t="s">
        <v>54</v>
      </c>
      <c r="E60" s="2">
        <v>60</v>
      </c>
      <c r="F60" s="2">
        <v>124</v>
      </c>
      <c r="G60" s="2">
        <f t="shared" si="0"/>
        <v>64</v>
      </c>
      <c r="H60" s="2">
        <f t="shared" si="1"/>
        <v>12.8</v>
      </c>
      <c r="I60" t="s">
        <v>73</v>
      </c>
      <c r="J60" t="s">
        <v>74</v>
      </c>
      <c r="K60" t="s">
        <v>47</v>
      </c>
    </row>
    <row r="61" spans="1:11" x14ac:dyDescent="0.25">
      <c r="A61" t="s">
        <v>60</v>
      </c>
      <c r="B61" s="7">
        <v>1060</v>
      </c>
      <c r="C61">
        <v>6119</v>
      </c>
      <c r="D61" t="s">
        <v>57</v>
      </c>
      <c r="E61" s="2">
        <v>9</v>
      </c>
      <c r="F61" s="2">
        <v>14</v>
      </c>
      <c r="G61" s="2">
        <f t="shared" si="0"/>
        <v>5</v>
      </c>
      <c r="H61" s="2">
        <f t="shared" si="1"/>
        <v>0.5</v>
      </c>
      <c r="I61" t="s">
        <v>73</v>
      </c>
      <c r="J61" t="s">
        <v>74</v>
      </c>
      <c r="K61" t="s">
        <v>55</v>
      </c>
    </row>
    <row r="62" spans="1:11" x14ac:dyDescent="0.25">
      <c r="A62" t="s">
        <v>61</v>
      </c>
      <c r="B62" s="7">
        <v>1061</v>
      </c>
      <c r="C62">
        <v>1109</v>
      </c>
      <c r="D62" t="s">
        <v>49</v>
      </c>
      <c r="E62" s="2">
        <v>3</v>
      </c>
      <c r="F62" s="2">
        <v>8</v>
      </c>
      <c r="G62" s="2">
        <f t="shared" si="0"/>
        <v>5</v>
      </c>
      <c r="H62" s="2">
        <f t="shared" si="1"/>
        <v>0.5</v>
      </c>
      <c r="I62" t="s">
        <v>73</v>
      </c>
      <c r="J62" t="s">
        <v>74</v>
      </c>
      <c r="K62" t="s">
        <v>55</v>
      </c>
    </row>
    <row r="63" spans="1:11" x14ac:dyDescent="0.25">
      <c r="A63" t="s">
        <v>61</v>
      </c>
      <c r="B63" s="7">
        <v>1062</v>
      </c>
      <c r="C63">
        <v>2499</v>
      </c>
      <c r="D63" t="s">
        <v>46</v>
      </c>
      <c r="E63" s="2">
        <v>6.2</v>
      </c>
      <c r="F63" s="2">
        <v>9.1999999999999993</v>
      </c>
      <c r="G63" s="2">
        <f t="shared" si="0"/>
        <v>2.9999999999999991</v>
      </c>
      <c r="H63" s="2">
        <f t="shared" si="1"/>
        <v>0.29999999999999993</v>
      </c>
      <c r="I63" t="s">
        <v>69</v>
      </c>
      <c r="J63" t="s">
        <v>70</v>
      </c>
      <c r="K63" t="s">
        <v>47</v>
      </c>
    </row>
    <row r="64" spans="1:11" x14ac:dyDescent="0.25">
      <c r="A64" t="s">
        <v>61</v>
      </c>
      <c r="B64" s="7">
        <v>1063</v>
      </c>
      <c r="C64">
        <v>1109</v>
      </c>
      <c r="D64" t="s">
        <v>49</v>
      </c>
      <c r="E64" s="2">
        <v>3</v>
      </c>
      <c r="F64" s="2">
        <v>8</v>
      </c>
      <c r="G64" s="2">
        <f t="shared" si="0"/>
        <v>5</v>
      </c>
      <c r="H64" s="2">
        <f t="shared" si="1"/>
        <v>0.5</v>
      </c>
      <c r="I64" t="s">
        <v>73</v>
      </c>
      <c r="J64" t="s">
        <v>74</v>
      </c>
      <c r="K64" t="s">
        <v>45</v>
      </c>
    </row>
    <row r="65" spans="1:11" x14ac:dyDescent="0.25">
      <c r="A65" t="s">
        <v>61</v>
      </c>
      <c r="B65" s="7">
        <v>1064</v>
      </c>
      <c r="C65">
        <v>2499</v>
      </c>
      <c r="D65" t="s">
        <v>46</v>
      </c>
      <c r="E65" s="2">
        <v>6.2</v>
      </c>
      <c r="F65" s="2">
        <v>9.1999999999999993</v>
      </c>
      <c r="G65" s="2">
        <f t="shared" si="0"/>
        <v>2.9999999999999991</v>
      </c>
      <c r="H65" s="2">
        <f t="shared" si="1"/>
        <v>0.29999999999999993</v>
      </c>
      <c r="I65" t="s">
        <v>75</v>
      </c>
      <c r="J65" t="s">
        <v>76</v>
      </c>
      <c r="K65" t="s">
        <v>47</v>
      </c>
    </row>
    <row r="66" spans="1:11" x14ac:dyDescent="0.25">
      <c r="A66" t="s">
        <v>61</v>
      </c>
      <c r="B66" s="7">
        <v>1065</v>
      </c>
      <c r="C66">
        <v>2499</v>
      </c>
      <c r="D66" t="s">
        <v>46</v>
      </c>
      <c r="E66" s="2">
        <v>6.2</v>
      </c>
      <c r="F66" s="2">
        <v>9.1999999999999993</v>
      </c>
      <c r="G66" s="2">
        <f t="shared" si="0"/>
        <v>2.9999999999999991</v>
      </c>
      <c r="H66" s="2">
        <f t="shared" si="1"/>
        <v>0.29999999999999993</v>
      </c>
      <c r="I66" t="s">
        <v>73</v>
      </c>
      <c r="J66" t="s">
        <v>74</v>
      </c>
      <c r="K66" t="s">
        <v>43</v>
      </c>
    </row>
    <row r="67" spans="1:11" x14ac:dyDescent="0.25">
      <c r="A67" t="s">
        <v>61</v>
      </c>
      <c r="B67" s="7">
        <v>1066</v>
      </c>
      <c r="C67">
        <v>2877</v>
      </c>
      <c r="D67" t="s">
        <v>44</v>
      </c>
      <c r="E67" s="2">
        <v>11.4</v>
      </c>
      <c r="F67" s="2">
        <v>16.3</v>
      </c>
      <c r="G67" s="2">
        <f t="shared" ref="G67:G130" si="2">F67-E67</f>
        <v>4.9000000000000004</v>
      </c>
      <c r="H67" s="2">
        <f t="shared" ref="H67:H130" si="3">IF(F67&gt;50,G67*0.2,G67*0.1)</f>
        <v>0.49000000000000005</v>
      </c>
      <c r="I67" t="s">
        <v>73</v>
      </c>
      <c r="J67" t="s">
        <v>74</v>
      </c>
      <c r="K67" t="s">
        <v>55</v>
      </c>
    </row>
    <row r="68" spans="1:11" x14ac:dyDescent="0.25">
      <c r="A68" t="s">
        <v>61</v>
      </c>
      <c r="B68" s="7">
        <v>1067</v>
      </c>
      <c r="C68">
        <v>2877</v>
      </c>
      <c r="D68" t="s">
        <v>44</v>
      </c>
      <c r="E68" s="2">
        <v>11.4</v>
      </c>
      <c r="F68" s="2">
        <v>16.3</v>
      </c>
      <c r="G68" s="2">
        <f t="shared" si="2"/>
        <v>4.9000000000000004</v>
      </c>
      <c r="H68" s="2">
        <f t="shared" si="3"/>
        <v>0.49000000000000005</v>
      </c>
      <c r="I68" t="s">
        <v>73</v>
      </c>
      <c r="J68" t="s">
        <v>74</v>
      </c>
      <c r="K68" t="s">
        <v>56</v>
      </c>
    </row>
    <row r="69" spans="1:11" x14ac:dyDescent="0.25">
      <c r="A69" t="s">
        <v>61</v>
      </c>
      <c r="B69" s="7">
        <v>1068</v>
      </c>
      <c r="C69">
        <v>6119</v>
      </c>
      <c r="D69" t="s">
        <v>57</v>
      </c>
      <c r="E69" s="2">
        <v>9</v>
      </c>
      <c r="F69" s="2">
        <v>14</v>
      </c>
      <c r="G69" s="2">
        <f t="shared" si="2"/>
        <v>5</v>
      </c>
      <c r="H69" s="2">
        <f t="shared" si="3"/>
        <v>0.5</v>
      </c>
      <c r="I69" t="s">
        <v>71</v>
      </c>
      <c r="J69" t="s">
        <v>72</v>
      </c>
      <c r="K69" t="s">
        <v>45</v>
      </c>
    </row>
    <row r="70" spans="1:11" x14ac:dyDescent="0.25">
      <c r="A70" t="s">
        <v>61</v>
      </c>
      <c r="B70" s="7">
        <v>1069</v>
      </c>
      <c r="C70">
        <v>1109</v>
      </c>
      <c r="D70" t="s">
        <v>49</v>
      </c>
      <c r="E70" s="2">
        <v>3</v>
      </c>
      <c r="F70" s="2">
        <v>8</v>
      </c>
      <c r="G70" s="2">
        <f t="shared" si="2"/>
        <v>5</v>
      </c>
      <c r="H70" s="2">
        <f t="shared" si="3"/>
        <v>0.5</v>
      </c>
      <c r="I70" t="s">
        <v>73</v>
      </c>
      <c r="J70" t="s">
        <v>74</v>
      </c>
      <c r="K70" t="s">
        <v>47</v>
      </c>
    </row>
    <row r="71" spans="1:11" x14ac:dyDescent="0.25">
      <c r="A71" t="s">
        <v>61</v>
      </c>
      <c r="B71" s="7">
        <v>1070</v>
      </c>
      <c r="C71">
        <v>2499</v>
      </c>
      <c r="D71" t="s">
        <v>46</v>
      </c>
      <c r="E71" s="2">
        <v>6.2</v>
      </c>
      <c r="F71" s="2">
        <v>9.1999999999999993</v>
      </c>
      <c r="G71" s="2">
        <f t="shared" si="2"/>
        <v>2.9999999999999991</v>
      </c>
      <c r="H71" s="2">
        <f t="shared" si="3"/>
        <v>0.29999999999999993</v>
      </c>
      <c r="I71" t="s">
        <v>75</v>
      </c>
      <c r="J71" t="s">
        <v>76</v>
      </c>
      <c r="K71" t="s">
        <v>47</v>
      </c>
    </row>
    <row r="72" spans="1:11" x14ac:dyDescent="0.25">
      <c r="A72" t="s">
        <v>61</v>
      </c>
      <c r="B72" s="7">
        <v>1071</v>
      </c>
      <c r="C72">
        <v>1109</v>
      </c>
      <c r="D72" t="s">
        <v>49</v>
      </c>
      <c r="E72" s="2">
        <v>3</v>
      </c>
      <c r="F72" s="2">
        <v>8</v>
      </c>
      <c r="G72" s="2">
        <f t="shared" si="2"/>
        <v>5</v>
      </c>
      <c r="H72" s="2">
        <f t="shared" si="3"/>
        <v>0.5</v>
      </c>
      <c r="I72" t="s">
        <v>69</v>
      </c>
      <c r="J72" t="s">
        <v>70</v>
      </c>
      <c r="K72" t="s">
        <v>47</v>
      </c>
    </row>
    <row r="73" spans="1:11" x14ac:dyDescent="0.25">
      <c r="A73" t="s">
        <v>61</v>
      </c>
      <c r="B73" s="7">
        <v>1072</v>
      </c>
      <c r="C73">
        <v>1109</v>
      </c>
      <c r="D73" t="s">
        <v>49</v>
      </c>
      <c r="E73" s="2">
        <v>3</v>
      </c>
      <c r="F73" s="2">
        <v>8</v>
      </c>
      <c r="G73" s="2">
        <f t="shared" si="2"/>
        <v>5</v>
      </c>
      <c r="H73" s="2">
        <f t="shared" si="3"/>
        <v>0.5</v>
      </c>
      <c r="I73" t="s">
        <v>73</v>
      </c>
      <c r="J73" t="s">
        <v>74</v>
      </c>
      <c r="K73" t="s">
        <v>55</v>
      </c>
    </row>
    <row r="74" spans="1:11" x14ac:dyDescent="0.25">
      <c r="A74" t="s">
        <v>61</v>
      </c>
      <c r="B74" s="7">
        <v>1073</v>
      </c>
      <c r="C74">
        <v>6622</v>
      </c>
      <c r="D74" t="s">
        <v>59</v>
      </c>
      <c r="E74" s="2">
        <v>42</v>
      </c>
      <c r="F74" s="2">
        <v>77</v>
      </c>
      <c r="G74" s="2">
        <f t="shared" si="2"/>
        <v>35</v>
      </c>
      <c r="H74" s="2">
        <f t="shared" si="3"/>
        <v>7</v>
      </c>
      <c r="I74" t="s">
        <v>73</v>
      </c>
      <c r="J74" t="s">
        <v>74</v>
      </c>
      <c r="K74" t="s">
        <v>45</v>
      </c>
    </row>
    <row r="75" spans="1:11" x14ac:dyDescent="0.25">
      <c r="A75" t="s">
        <v>61</v>
      </c>
      <c r="B75" s="7">
        <v>1074</v>
      </c>
      <c r="C75">
        <v>2877</v>
      </c>
      <c r="D75" t="s">
        <v>44</v>
      </c>
      <c r="E75" s="2">
        <v>11.4</v>
      </c>
      <c r="F75" s="2">
        <v>16.3</v>
      </c>
      <c r="G75" s="2">
        <f t="shared" si="2"/>
        <v>4.9000000000000004</v>
      </c>
      <c r="H75" s="2">
        <f t="shared" si="3"/>
        <v>0.49000000000000005</v>
      </c>
      <c r="I75" t="s">
        <v>73</v>
      </c>
      <c r="J75" t="s">
        <v>74</v>
      </c>
      <c r="K75" t="s">
        <v>47</v>
      </c>
    </row>
    <row r="76" spans="1:11" x14ac:dyDescent="0.25">
      <c r="A76" t="s">
        <v>61</v>
      </c>
      <c r="B76" s="7">
        <v>1075</v>
      </c>
      <c r="C76">
        <v>1109</v>
      </c>
      <c r="D76" t="s">
        <v>49</v>
      </c>
      <c r="E76" s="2">
        <v>3</v>
      </c>
      <c r="F76" s="2">
        <v>8</v>
      </c>
      <c r="G76" s="2">
        <f t="shared" si="2"/>
        <v>5</v>
      </c>
      <c r="H76" s="2">
        <f t="shared" si="3"/>
        <v>0.5</v>
      </c>
      <c r="I76" t="s">
        <v>75</v>
      </c>
      <c r="J76" t="s">
        <v>76</v>
      </c>
      <c r="K76" t="s">
        <v>45</v>
      </c>
    </row>
    <row r="77" spans="1:11" x14ac:dyDescent="0.25">
      <c r="A77" t="s">
        <v>61</v>
      </c>
      <c r="B77" s="7">
        <v>1076</v>
      </c>
      <c r="C77">
        <v>1109</v>
      </c>
      <c r="D77" t="s">
        <v>49</v>
      </c>
      <c r="E77" s="2">
        <v>3</v>
      </c>
      <c r="F77" s="2">
        <v>8</v>
      </c>
      <c r="G77" s="2">
        <f t="shared" si="2"/>
        <v>5</v>
      </c>
      <c r="H77" s="2">
        <f t="shared" si="3"/>
        <v>0.5</v>
      </c>
      <c r="I77" t="s">
        <v>71</v>
      </c>
      <c r="J77" t="s">
        <v>72</v>
      </c>
      <c r="K77" t="s">
        <v>47</v>
      </c>
    </row>
    <row r="78" spans="1:11" x14ac:dyDescent="0.25">
      <c r="A78" t="s">
        <v>61</v>
      </c>
      <c r="B78" s="7">
        <v>1077</v>
      </c>
      <c r="C78">
        <v>9822</v>
      </c>
      <c r="D78" t="s">
        <v>42</v>
      </c>
      <c r="E78" s="2">
        <v>58.3</v>
      </c>
      <c r="F78" s="2">
        <v>98.4</v>
      </c>
      <c r="G78" s="2">
        <f t="shared" si="2"/>
        <v>40.100000000000009</v>
      </c>
      <c r="H78" s="2">
        <f t="shared" si="3"/>
        <v>8.0200000000000014</v>
      </c>
      <c r="I78" t="s">
        <v>75</v>
      </c>
      <c r="J78" t="s">
        <v>76</v>
      </c>
      <c r="K78" t="s">
        <v>47</v>
      </c>
    </row>
    <row r="79" spans="1:11" x14ac:dyDescent="0.25">
      <c r="A79" t="s">
        <v>61</v>
      </c>
      <c r="B79" s="7">
        <v>1078</v>
      </c>
      <c r="C79">
        <v>2877</v>
      </c>
      <c r="D79" t="s">
        <v>44</v>
      </c>
      <c r="E79" s="2">
        <v>11.4</v>
      </c>
      <c r="F79" s="2">
        <v>16.3</v>
      </c>
      <c r="G79" s="2">
        <f t="shared" si="2"/>
        <v>4.9000000000000004</v>
      </c>
      <c r="H79" s="2">
        <f t="shared" si="3"/>
        <v>0.49000000000000005</v>
      </c>
      <c r="I79" t="s">
        <v>71</v>
      </c>
      <c r="J79" t="s">
        <v>72</v>
      </c>
      <c r="K79" t="s">
        <v>55</v>
      </c>
    </row>
    <row r="80" spans="1:11" x14ac:dyDescent="0.25">
      <c r="A80" t="s">
        <v>62</v>
      </c>
      <c r="B80" s="7">
        <v>1079</v>
      </c>
      <c r="C80">
        <v>2877</v>
      </c>
      <c r="D80" t="s">
        <v>44</v>
      </c>
      <c r="E80" s="2">
        <v>11.4</v>
      </c>
      <c r="F80" s="2">
        <v>16.3</v>
      </c>
      <c r="G80" s="2">
        <f t="shared" si="2"/>
        <v>4.9000000000000004</v>
      </c>
      <c r="H80" s="2">
        <f t="shared" si="3"/>
        <v>0.49000000000000005</v>
      </c>
      <c r="I80" t="s">
        <v>71</v>
      </c>
      <c r="J80" t="s">
        <v>72</v>
      </c>
      <c r="K80" t="s">
        <v>43</v>
      </c>
    </row>
    <row r="81" spans="1:11" x14ac:dyDescent="0.25">
      <c r="A81" t="s">
        <v>62</v>
      </c>
      <c r="B81" s="7">
        <v>1080</v>
      </c>
      <c r="C81">
        <v>4421</v>
      </c>
      <c r="D81" t="s">
        <v>51</v>
      </c>
      <c r="E81" s="2">
        <v>45</v>
      </c>
      <c r="F81" s="2">
        <v>87</v>
      </c>
      <c r="G81" s="2">
        <f t="shared" si="2"/>
        <v>42</v>
      </c>
      <c r="H81" s="2">
        <f t="shared" si="3"/>
        <v>8.4</v>
      </c>
      <c r="I81" t="s">
        <v>73</v>
      </c>
      <c r="J81" t="s">
        <v>74</v>
      </c>
      <c r="K81" t="s">
        <v>45</v>
      </c>
    </row>
    <row r="82" spans="1:11" x14ac:dyDescent="0.25">
      <c r="A82" t="s">
        <v>62</v>
      </c>
      <c r="B82" s="7">
        <v>1081</v>
      </c>
      <c r="C82">
        <v>6119</v>
      </c>
      <c r="D82" t="s">
        <v>57</v>
      </c>
      <c r="E82" s="2">
        <v>9</v>
      </c>
      <c r="F82" s="2">
        <v>14</v>
      </c>
      <c r="G82" s="2">
        <f t="shared" si="2"/>
        <v>5</v>
      </c>
      <c r="H82" s="2">
        <f t="shared" si="3"/>
        <v>0.5</v>
      </c>
      <c r="I82" t="s">
        <v>73</v>
      </c>
      <c r="J82" t="s">
        <v>74</v>
      </c>
      <c r="K82" t="s">
        <v>56</v>
      </c>
    </row>
    <row r="83" spans="1:11" x14ac:dyDescent="0.25">
      <c r="A83" t="s">
        <v>62</v>
      </c>
      <c r="B83" s="7">
        <v>1082</v>
      </c>
      <c r="C83">
        <v>1109</v>
      </c>
      <c r="D83" t="s">
        <v>49</v>
      </c>
      <c r="E83" s="2">
        <v>3</v>
      </c>
      <c r="F83" s="2">
        <v>8</v>
      </c>
      <c r="G83" s="2">
        <f t="shared" si="2"/>
        <v>5</v>
      </c>
      <c r="H83" s="2">
        <f t="shared" si="3"/>
        <v>0.5</v>
      </c>
      <c r="I83" t="s">
        <v>69</v>
      </c>
      <c r="J83" t="s">
        <v>70</v>
      </c>
      <c r="K83" t="s">
        <v>45</v>
      </c>
    </row>
    <row r="84" spans="1:11" x14ac:dyDescent="0.25">
      <c r="A84" t="s">
        <v>62</v>
      </c>
      <c r="B84" s="7">
        <v>1083</v>
      </c>
      <c r="C84">
        <v>1109</v>
      </c>
      <c r="D84" t="s">
        <v>49</v>
      </c>
      <c r="E84" s="2">
        <v>3</v>
      </c>
      <c r="F84" s="2">
        <v>8</v>
      </c>
      <c r="G84" s="2">
        <f t="shared" si="2"/>
        <v>5</v>
      </c>
      <c r="H84" s="2">
        <f t="shared" si="3"/>
        <v>0.5</v>
      </c>
      <c r="I84" t="s">
        <v>69</v>
      </c>
      <c r="J84" t="s">
        <v>70</v>
      </c>
      <c r="K84" t="s">
        <v>55</v>
      </c>
    </row>
    <row r="85" spans="1:11" x14ac:dyDescent="0.25">
      <c r="A85" t="s">
        <v>62</v>
      </c>
      <c r="B85" s="7">
        <v>1084</v>
      </c>
      <c r="C85">
        <v>6119</v>
      </c>
      <c r="D85" t="s">
        <v>57</v>
      </c>
      <c r="E85" s="2">
        <v>9</v>
      </c>
      <c r="F85" s="2">
        <v>14</v>
      </c>
      <c r="G85" s="2">
        <f t="shared" si="2"/>
        <v>5</v>
      </c>
      <c r="H85" s="2">
        <f t="shared" si="3"/>
        <v>0.5</v>
      </c>
      <c r="I85" t="s">
        <v>69</v>
      </c>
      <c r="J85" t="s">
        <v>70</v>
      </c>
      <c r="K85" t="s">
        <v>47</v>
      </c>
    </row>
    <row r="86" spans="1:11" x14ac:dyDescent="0.25">
      <c r="A86" t="s">
        <v>62</v>
      </c>
      <c r="B86" s="7">
        <v>1085</v>
      </c>
      <c r="C86">
        <v>9822</v>
      </c>
      <c r="D86" t="s">
        <v>42</v>
      </c>
      <c r="E86" s="2">
        <v>58.3</v>
      </c>
      <c r="F86" s="2">
        <v>98.4</v>
      </c>
      <c r="G86" s="2">
        <f t="shared" si="2"/>
        <v>40.100000000000009</v>
      </c>
      <c r="H86" s="2">
        <f t="shared" si="3"/>
        <v>8.0200000000000014</v>
      </c>
      <c r="I86" t="s">
        <v>73</v>
      </c>
      <c r="J86" t="s">
        <v>74</v>
      </c>
      <c r="K86" t="s">
        <v>55</v>
      </c>
    </row>
    <row r="87" spans="1:11" x14ac:dyDescent="0.25">
      <c r="A87" t="s">
        <v>62</v>
      </c>
      <c r="B87" s="7">
        <v>1086</v>
      </c>
      <c r="C87">
        <v>1109</v>
      </c>
      <c r="D87" t="s">
        <v>49</v>
      </c>
      <c r="E87" s="2">
        <v>3</v>
      </c>
      <c r="F87" s="2">
        <v>8</v>
      </c>
      <c r="G87" s="2">
        <f t="shared" si="2"/>
        <v>5</v>
      </c>
      <c r="H87" s="2">
        <f t="shared" si="3"/>
        <v>0.5</v>
      </c>
      <c r="I87" t="s">
        <v>75</v>
      </c>
      <c r="J87" t="s">
        <v>76</v>
      </c>
      <c r="K87" t="s">
        <v>47</v>
      </c>
    </row>
    <row r="88" spans="1:11" x14ac:dyDescent="0.25">
      <c r="A88" t="s">
        <v>62</v>
      </c>
      <c r="B88" s="7">
        <v>1087</v>
      </c>
      <c r="C88">
        <v>2499</v>
      </c>
      <c r="D88" t="s">
        <v>46</v>
      </c>
      <c r="E88" s="2">
        <v>6.2</v>
      </c>
      <c r="F88" s="2">
        <v>9.1999999999999993</v>
      </c>
      <c r="G88" s="2">
        <f t="shared" si="2"/>
        <v>2.9999999999999991</v>
      </c>
      <c r="H88" s="2">
        <f t="shared" si="3"/>
        <v>0.29999999999999993</v>
      </c>
      <c r="I88" t="s">
        <v>69</v>
      </c>
      <c r="J88" t="s">
        <v>70</v>
      </c>
      <c r="K88" t="s">
        <v>45</v>
      </c>
    </row>
    <row r="89" spans="1:11" x14ac:dyDescent="0.25">
      <c r="A89" t="s">
        <v>62</v>
      </c>
      <c r="B89" s="7">
        <v>1088</v>
      </c>
      <c r="C89">
        <v>2499</v>
      </c>
      <c r="D89" t="s">
        <v>46</v>
      </c>
      <c r="E89" s="2">
        <v>6.2</v>
      </c>
      <c r="F89" s="2">
        <v>9.1999999999999993</v>
      </c>
      <c r="G89" s="2">
        <f t="shared" si="2"/>
        <v>2.9999999999999991</v>
      </c>
      <c r="H89" s="2">
        <f t="shared" si="3"/>
        <v>0.29999999999999993</v>
      </c>
      <c r="I89" t="s">
        <v>69</v>
      </c>
      <c r="J89" t="s">
        <v>70</v>
      </c>
      <c r="K89" t="s">
        <v>43</v>
      </c>
    </row>
    <row r="90" spans="1:11" x14ac:dyDescent="0.25">
      <c r="A90" t="s">
        <v>62</v>
      </c>
      <c r="B90" s="7">
        <v>1089</v>
      </c>
      <c r="C90">
        <v>6119</v>
      </c>
      <c r="D90" t="s">
        <v>57</v>
      </c>
      <c r="E90" s="2">
        <v>9</v>
      </c>
      <c r="F90" s="2">
        <v>14</v>
      </c>
      <c r="G90" s="2">
        <f t="shared" si="2"/>
        <v>5</v>
      </c>
      <c r="H90" s="2">
        <f t="shared" si="3"/>
        <v>0.5</v>
      </c>
      <c r="I90" t="s">
        <v>73</v>
      </c>
      <c r="J90" t="s">
        <v>74</v>
      </c>
      <c r="K90" t="s">
        <v>55</v>
      </c>
    </row>
    <row r="91" spans="1:11" x14ac:dyDescent="0.25">
      <c r="A91" t="s">
        <v>62</v>
      </c>
      <c r="B91" s="7">
        <v>1090</v>
      </c>
      <c r="C91">
        <v>2877</v>
      </c>
      <c r="D91" t="s">
        <v>44</v>
      </c>
      <c r="E91" s="2">
        <v>11.4</v>
      </c>
      <c r="F91" s="2">
        <v>16.3</v>
      </c>
      <c r="G91" s="2">
        <f t="shared" si="2"/>
        <v>4.9000000000000004</v>
      </c>
      <c r="H91" s="2">
        <f t="shared" si="3"/>
        <v>0.49000000000000005</v>
      </c>
      <c r="I91" t="s">
        <v>69</v>
      </c>
      <c r="J91" t="s">
        <v>70</v>
      </c>
      <c r="K91" t="s">
        <v>45</v>
      </c>
    </row>
    <row r="92" spans="1:11" x14ac:dyDescent="0.25">
      <c r="A92" t="s">
        <v>62</v>
      </c>
      <c r="B92" s="7">
        <v>1091</v>
      </c>
      <c r="C92">
        <v>2877</v>
      </c>
      <c r="D92" t="s">
        <v>44</v>
      </c>
      <c r="E92" s="2">
        <v>11.4</v>
      </c>
      <c r="F92" s="2">
        <v>16.3</v>
      </c>
      <c r="G92" s="2">
        <f t="shared" si="2"/>
        <v>4.9000000000000004</v>
      </c>
      <c r="H92" s="2">
        <f t="shared" si="3"/>
        <v>0.49000000000000005</v>
      </c>
      <c r="I92" t="s">
        <v>75</v>
      </c>
      <c r="J92" t="s">
        <v>76</v>
      </c>
      <c r="K92" t="s">
        <v>55</v>
      </c>
    </row>
    <row r="93" spans="1:11" x14ac:dyDescent="0.25">
      <c r="A93" t="s">
        <v>62</v>
      </c>
      <c r="B93" s="7">
        <v>1092</v>
      </c>
      <c r="C93">
        <v>2877</v>
      </c>
      <c r="D93" t="s">
        <v>44</v>
      </c>
      <c r="E93" s="2">
        <v>11.4</v>
      </c>
      <c r="F93" s="2">
        <v>16.3</v>
      </c>
      <c r="G93" s="2">
        <f t="shared" si="2"/>
        <v>4.9000000000000004</v>
      </c>
      <c r="H93" s="2">
        <f t="shared" si="3"/>
        <v>0.49000000000000005</v>
      </c>
      <c r="I93" t="s">
        <v>73</v>
      </c>
      <c r="J93" t="s">
        <v>74</v>
      </c>
      <c r="K93" t="s">
        <v>45</v>
      </c>
    </row>
    <row r="94" spans="1:11" x14ac:dyDescent="0.25">
      <c r="A94" t="s">
        <v>62</v>
      </c>
      <c r="B94" s="7">
        <v>1093</v>
      </c>
      <c r="C94">
        <v>6119</v>
      </c>
      <c r="D94" t="s">
        <v>57</v>
      </c>
      <c r="E94" s="2">
        <v>9</v>
      </c>
      <c r="F94" s="2">
        <v>14</v>
      </c>
      <c r="G94" s="2">
        <f t="shared" si="2"/>
        <v>5</v>
      </c>
      <c r="H94" s="2">
        <f t="shared" si="3"/>
        <v>0.5</v>
      </c>
      <c r="I94" t="s">
        <v>71</v>
      </c>
      <c r="J94" t="s">
        <v>72</v>
      </c>
      <c r="K94" t="s">
        <v>47</v>
      </c>
    </row>
    <row r="95" spans="1:11" x14ac:dyDescent="0.25">
      <c r="A95" t="s">
        <v>62</v>
      </c>
      <c r="B95" s="7">
        <v>1094</v>
      </c>
      <c r="C95">
        <v>6119</v>
      </c>
      <c r="D95" t="s">
        <v>57</v>
      </c>
      <c r="E95" s="2">
        <v>9</v>
      </c>
      <c r="F95" s="2">
        <v>14</v>
      </c>
      <c r="G95" s="2">
        <f t="shared" si="2"/>
        <v>5</v>
      </c>
      <c r="H95" s="2">
        <f t="shared" si="3"/>
        <v>0.5</v>
      </c>
      <c r="I95" t="s">
        <v>73</v>
      </c>
      <c r="J95" t="s">
        <v>74</v>
      </c>
      <c r="K95" t="s">
        <v>45</v>
      </c>
    </row>
    <row r="96" spans="1:11" x14ac:dyDescent="0.25">
      <c r="A96" t="s">
        <v>62</v>
      </c>
      <c r="B96" s="7">
        <v>1095</v>
      </c>
      <c r="C96">
        <v>2499</v>
      </c>
      <c r="D96" t="s">
        <v>46</v>
      </c>
      <c r="E96" s="2">
        <v>6.2</v>
      </c>
      <c r="F96" s="2">
        <v>9.1999999999999993</v>
      </c>
      <c r="G96" s="2">
        <f t="shared" si="2"/>
        <v>2.9999999999999991</v>
      </c>
      <c r="H96" s="2">
        <f t="shared" si="3"/>
        <v>0.29999999999999993</v>
      </c>
      <c r="I96" t="s">
        <v>75</v>
      </c>
      <c r="J96" t="s">
        <v>76</v>
      </c>
      <c r="K96" t="s">
        <v>47</v>
      </c>
    </row>
    <row r="97" spans="1:11" x14ac:dyDescent="0.25">
      <c r="A97" t="s">
        <v>62</v>
      </c>
      <c r="B97" s="7">
        <v>1096</v>
      </c>
      <c r="C97">
        <v>6119</v>
      </c>
      <c r="D97" t="s">
        <v>57</v>
      </c>
      <c r="E97" s="2">
        <v>9</v>
      </c>
      <c r="F97" s="2">
        <v>14</v>
      </c>
      <c r="G97" s="2">
        <f t="shared" si="2"/>
        <v>5</v>
      </c>
      <c r="H97" s="2">
        <f t="shared" si="3"/>
        <v>0.5</v>
      </c>
      <c r="I97" t="s">
        <v>73</v>
      </c>
      <c r="J97" t="s">
        <v>74</v>
      </c>
      <c r="K97" t="s">
        <v>47</v>
      </c>
    </row>
    <row r="98" spans="1:11" x14ac:dyDescent="0.25">
      <c r="A98" t="s">
        <v>62</v>
      </c>
      <c r="B98" s="7">
        <v>1097</v>
      </c>
      <c r="C98">
        <v>9212</v>
      </c>
      <c r="D98" t="s">
        <v>52</v>
      </c>
      <c r="E98" s="2">
        <v>4</v>
      </c>
      <c r="F98" s="2">
        <v>7</v>
      </c>
      <c r="G98" s="2">
        <f t="shared" si="2"/>
        <v>3</v>
      </c>
      <c r="H98" s="2">
        <f t="shared" si="3"/>
        <v>0.30000000000000004</v>
      </c>
      <c r="I98" t="s">
        <v>75</v>
      </c>
      <c r="J98" t="s">
        <v>76</v>
      </c>
      <c r="K98" t="s">
        <v>55</v>
      </c>
    </row>
    <row r="99" spans="1:11" x14ac:dyDescent="0.25">
      <c r="A99" t="s">
        <v>62</v>
      </c>
      <c r="B99" s="7">
        <v>1098</v>
      </c>
      <c r="C99">
        <v>2877</v>
      </c>
      <c r="D99" t="s">
        <v>44</v>
      </c>
      <c r="E99" s="2">
        <v>11.4</v>
      </c>
      <c r="F99" s="2">
        <v>16.3</v>
      </c>
      <c r="G99" s="2">
        <f t="shared" si="2"/>
        <v>4.9000000000000004</v>
      </c>
      <c r="H99" s="2">
        <f t="shared" si="3"/>
        <v>0.49000000000000005</v>
      </c>
      <c r="I99" t="s">
        <v>71</v>
      </c>
      <c r="J99" t="s">
        <v>72</v>
      </c>
      <c r="K99" t="s">
        <v>43</v>
      </c>
    </row>
    <row r="100" spans="1:11" x14ac:dyDescent="0.25">
      <c r="A100" t="s">
        <v>63</v>
      </c>
      <c r="B100" s="7">
        <v>1099</v>
      </c>
      <c r="C100">
        <v>2877</v>
      </c>
      <c r="D100" t="s">
        <v>44</v>
      </c>
      <c r="E100" s="2">
        <v>11.4</v>
      </c>
      <c r="F100" s="2">
        <v>16.3</v>
      </c>
      <c r="G100" s="2">
        <f t="shared" si="2"/>
        <v>4.9000000000000004</v>
      </c>
      <c r="H100" s="2">
        <f t="shared" si="3"/>
        <v>0.49000000000000005</v>
      </c>
      <c r="I100" t="s">
        <v>73</v>
      </c>
      <c r="J100" t="s">
        <v>74</v>
      </c>
      <c r="K100" t="s">
        <v>45</v>
      </c>
    </row>
    <row r="101" spans="1:11" x14ac:dyDescent="0.25">
      <c r="A101" t="s">
        <v>63</v>
      </c>
      <c r="B101" s="7">
        <v>1100</v>
      </c>
      <c r="C101">
        <v>6119</v>
      </c>
      <c r="D101" t="s">
        <v>57</v>
      </c>
      <c r="E101" s="2">
        <v>9</v>
      </c>
      <c r="F101" s="2">
        <v>14</v>
      </c>
      <c r="G101" s="2">
        <f t="shared" si="2"/>
        <v>5</v>
      </c>
      <c r="H101" s="2">
        <f t="shared" si="3"/>
        <v>0.5</v>
      </c>
      <c r="I101" t="s">
        <v>69</v>
      </c>
      <c r="J101" t="s">
        <v>70</v>
      </c>
      <c r="K101" t="s">
        <v>56</v>
      </c>
    </row>
    <row r="102" spans="1:11" x14ac:dyDescent="0.25">
      <c r="A102" t="s">
        <v>63</v>
      </c>
      <c r="B102" s="7">
        <v>1101</v>
      </c>
      <c r="C102">
        <v>2499</v>
      </c>
      <c r="D102" t="s">
        <v>46</v>
      </c>
      <c r="E102" s="2">
        <v>6.2</v>
      </c>
      <c r="F102" s="2">
        <v>9.1999999999999993</v>
      </c>
      <c r="G102" s="2">
        <f t="shared" si="2"/>
        <v>2.9999999999999991</v>
      </c>
      <c r="H102" s="2">
        <f t="shared" si="3"/>
        <v>0.29999999999999993</v>
      </c>
      <c r="I102" t="s">
        <v>73</v>
      </c>
      <c r="J102" t="s">
        <v>74</v>
      </c>
      <c r="K102" t="s">
        <v>45</v>
      </c>
    </row>
    <row r="103" spans="1:11" x14ac:dyDescent="0.25">
      <c r="A103" t="s">
        <v>63</v>
      </c>
      <c r="B103" s="7">
        <v>1102</v>
      </c>
      <c r="C103">
        <v>2242</v>
      </c>
      <c r="D103" t="s">
        <v>54</v>
      </c>
      <c r="E103" s="2">
        <v>60</v>
      </c>
      <c r="F103" s="2">
        <v>124</v>
      </c>
      <c r="G103" s="2">
        <f t="shared" si="2"/>
        <v>64</v>
      </c>
      <c r="H103" s="2">
        <f t="shared" si="3"/>
        <v>12.8</v>
      </c>
      <c r="I103" t="s">
        <v>71</v>
      </c>
      <c r="J103" t="s">
        <v>72</v>
      </c>
      <c r="K103" t="s">
        <v>55</v>
      </c>
    </row>
    <row r="104" spans="1:11" x14ac:dyDescent="0.25">
      <c r="A104" t="s">
        <v>63</v>
      </c>
      <c r="B104" s="7">
        <v>1103</v>
      </c>
      <c r="C104">
        <v>2877</v>
      </c>
      <c r="D104" t="s">
        <v>44</v>
      </c>
      <c r="E104" s="2">
        <v>11.4</v>
      </c>
      <c r="F104" s="2">
        <v>16.3</v>
      </c>
      <c r="G104" s="2">
        <f t="shared" si="2"/>
        <v>4.9000000000000004</v>
      </c>
      <c r="H104" s="2">
        <f t="shared" si="3"/>
        <v>0.49000000000000005</v>
      </c>
      <c r="I104" t="s">
        <v>71</v>
      </c>
      <c r="J104" t="s">
        <v>72</v>
      </c>
      <c r="K104" t="s">
        <v>47</v>
      </c>
    </row>
    <row r="105" spans="1:11" x14ac:dyDescent="0.25">
      <c r="A105" t="s">
        <v>63</v>
      </c>
      <c r="B105" s="7">
        <v>1104</v>
      </c>
      <c r="C105">
        <v>2877</v>
      </c>
      <c r="D105" t="s">
        <v>44</v>
      </c>
      <c r="E105" s="2">
        <v>11.4</v>
      </c>
      <c r="F105" s="2">
        <v>16.3</v>
      </c>
      <c r="G105" s="2">
        <f t="shared" si="2"/>
        <v>4.9000000000000004</v>
      </c>
      <c r="H105" s="2">
        <f t="shared" si="3"/>
        <v>0.49000000000000005</v>
      </c>
      <c r="I105" t="s">
        <v>73</v>
      </c>
      <c r="J105" t="s">
        <v>74</v>
      </c>
      <c r="K105" t="s">
        <v>55</v>
      </c>
    </row>
    <row r="106" spans="1:11" x14ac:dyDescent="0.25">
      <c r="A106" t="s">
        <v>63</v>
      </c>
      <c r="B106" s="7">
        <v>1105</v>
      </c>
      <c r="C106">
        <v>2499</v>
      </c>
      <c r="D106" t="s">
        <v>46</v>
      </c>
      <c r="E106" s="2">
        <v>6.2</v>
      </c>
      <c r="F106" s="2">
        <v>9.1999999999999993</v>
      </c>
      <c r="G106" s="2">
        <f t="shared" si="2"/>
        <v>2.9999999999999991</v>
      </c>
      <c r="H106" s="2">
        <f t="shared" si="3"/>
        <v>0.29999999999999993</v>
      </c>
      <c r="I106" t="s">
        <v>71</v>
      </c>
      <c r="J106" t="s">
        <v>72</v>
      </c>
      <c r="K106" t="s">
        <v>47</v>
      </c>
    </row>
    <row r="107" spans="1:11" x14ac:dyDescent="0.25">
      <c r="A107" t="s">
        <v>63</v>
      </c>
      <c r="B107" s="7">
        <v>1106</v>
      </c>
      <c r="C107">
        <v>9822</v>
      </c>
      <c r="D107" t="s">
        <v>42</v>
      </c>
      <c r="E107" s="2">
        <v>58.3</v>
      </c>
      <c r="F107" s="2">
        <v>98.4</v>
      </c>
      <c r="G107" s="2">
        <f t="shared" si="2"/>
        <v>40.100000000000009</v>
      </c>
      <c r="H107" s="2">
        <f t="shared" si="3"/>
        <v>8.0200000000000014</v>
      </c>
      <c r="I107" t="s">
        <v>71</v>
      </c>
      <c r="J107" t="s">
        <v>72</v>
      </c>
      <c r="K107" t="s">
        <v>45</v>
      </c>
    </row>
    <row r="108" spans="1:11" x14ac:dyDescent="0.25">
      <c r="A108" t="s">
        <v>63</v>
      </c>
      <c r="B108" s="7">
        <v>1107</v>
      </c>
      <c r="C108">
        <v>1109</v>
      </c>
      <c r="D108" t="s">
        <v>49</v>
      </c>
      <c r="E108" s="2">
        <v>3</v>
      </c>
      <c r="F108" s="2">
        <v>8</v>
      </c>
      <c r="G108" s="2">
        <f t="shared" si="2"/>
        <v>5</v>
      </c>
      <c r="H108" s="2">
        <f t="shared" si="3"/>
        <v>0.5</v>
      </c>
      <c r="I108" t="s">
        <v>75</v>
      </c>
      <c r="J108" t="s">
        <v>76</v>
      </c>
      <c r="K108" t="s">
        <v>43</v>
      </c>
    </row>
    <row r="109" spans="1:11" x14ac:dyDescent="0.25">
      <c r="A109" t="s">
        <v>63</v>
      </c>
      <c r="B109" s="7">
        <v>1108</v>
      </c>
      <c r="C109">
        <v>9822</v>
      </c>
      <c r="D109" t="s">
        <v>42</v>
      </c>
      <c r="E109" s="2">
        <v>58.3</v>
      </c>
      <c r="F109" s="2">
        <v>98.4</v>
      </c>
      <c r="G109" s="2">
        <f t="shared" si="2"/>
        <v>40.100000000000009</v>
      </c>
      <c r="H109" s="2">
        <f t="shared" si="3"/>
        <v>8.0200000000000014</v>
      </c>
      <c r="I109" t="s">
        <v>73</v>
      </c>
      <c r="J109" t="s">
        <v>74</v>
      </c>
      <c r="K109" t="s">
        <v>55</v>
      </c>
    </row>
    <row r="110" spans="1:11" x14ac:dyDescent="0.25">
      <c r="A110" t="s">
        <v>63</v>
      </c>
      <c r="B110" s="7">
        <v>1109</v>
      </c>
      <c r="C110">
        <v>8722</v>
      </c>
      <c r="D110" t="s">
        <v>48</v>
      </c>
      <c r="E110" s="2">
        <v>344</v>
      </c>
      <c r="F110" s="2">
        <v>502</v>
      </c>
      <c r="G110" s="2">
        <f t="shared" si="2"/>
        <v>158</v>
      </c>
      <c r="H110" s="2">
        <f t="shared" si="3"/>
        <v>31.6</v>
      </c>
      <c r="I110" t="s">
        <v>71</v>
      </c>
      <c r="J110" t="s">
        <v>72</v>
      </c>
      <c r="K110" t="s">
        <v>45</v>
      </c>
    </row>
    <row r="111" spans="1:11" x14ac:dyDescent="0.25">
      <c r="A111" t="s">
        <v>63</v>
      </c>
      <c r="B111" s="7">
        <v>1110</v>
      </c>
      <c r="C111">
        <v>8722</v>
      </c>
      <c r="D111" t="s">
        <v>48</v>
      </c>
      <c r="E111" s="2">
        <v>344</v>
      </c>
      <c r="F111" s="2">
        <v>502</v>
      </c>
      <c r="G111" s="2">
        <f t="shared" si="2"/>
        <v>158</v>
      </c>
      <c r="H111" s="2">
        <f t="shared" si="3"/>
        <v>31.6</v>
      </c>
      <c r="I111" t="s">
        <v>75</v>
      </c>
      <c r="J111" t="s">
        <v>76</v>
      </c>
      <c r="K111" t="s">
        <v>55</v>
      </c>
    </row>
    <row r="112" spans="1:11" x14ac:dyDescent="0.25">
      <c r="A112" t="s">
        <v>63</v>
      </c>
      <c r="B112" s="7">
        <v>1111</v>
      </c>
      <c r="C112">
        <v>6622</v>
      </c>
      <c r="D112" t="s">
        <v>59</v>
      </c>
      <c r="E112" s="2">
        <v>42</v>
      </c>
      <c r="F112" s="2">
        <v>77</v>
      </c>
      <c r="G112" s="2">
        <f t="shared" si="2"/>
        <v>35</v>
      </c>
      <c r="H112" s="2">
        <f t="shared" si="3"/>
        <v>7</v>
      </c>
      <c r="I112" t="s">
        <v>75</v>
      </c>
      <c r="J112" t="s">
        <v>76</v>
      </c>
      <c r="K112" t="s">
        <v>45</v>
      </c>
    </row>
    <row r="113" spans="1:11" x14ac:dyDescent="0.25">
      <c r="A113" t="s">
        <v>63</v>
      </c>
      <c r="B113" s="7">
        <v>1112</v>
      </c>
      <c r="C113">
        <v>6622</v>
      </c>
      <c r="D113" t="s">
        <v>59</v>
      </c>
      <c r="E113" s="2">
        <v>42</v>
      </c>
      <c r="F113" s="2">
        <v>77</v>
      </c>
      <c r="G113" s="2">
        <f t="shared" si="2"/>
        <v>35</v>
      </c>
      <c r="H113" s="2">
        <f t="shared" si="3"/>
        <v>7</v>
      </c>
      <c r="I113" t="s">
        <v>73</v>
      </c>
      <c r="J113" t="s">
        <v>74</v>
      </c>
      <c r="K113" t="s">
        <v>47</v>
      </c>
    </row>
    <row r="114" spans="1:11" x14ac:dyDescent="0.25">
      <c r="A114" t="s">
        <v>63</v>
      </c>
      <c r="B114" s="7">
        <v>1113</v>
      </c>
      <c r="C114">
        <v>9822</v>
      </c>
      <c r="D114" t="s">
        <v>42</v>
      </c>
      <c r="E114" s="2">
        <v>58.3</v>
      </c>
      <c r="F114" s="2">
        <v>98.4</v>
      </c>
      <c r="G114" s="2">
        <f t="shared" si="2"/>
        <v>40.100000000000009</v>
      </c>
      <c r="H114" s="2">
        <f t="shared" si="3"/>
        <v>8.0200000000000014</v>
      </c>
      <c r="I114" t="s">
        <v>69</v>
      </c>
      <c r="J114" t="s">
        <v>70</v>
      </c>
      <c r="K114" t="s">
        <v>45</v>
      </c>
    </row>
    <row r="115" spans="1:11" x14ac:dyDescent="0.25">
      <c r="A115" t="s">
        <v>63</v>
      </c>
      <c r="B115" s="7">
        <v>1114</v>
      </c>
      <c r="C115">
        <v>2242</v>
      </c>
      <c r="D115" t="s">
        <v>54</v>
      </c>
      <c r="E115" s="2">
        <v>60</v>
      </c>
      <c r="F115" s="2">
        <v>124</v>
      </c>
      <c r="G115" s="2">
        <f t="shared" si="2"/>
        <v>64</v>
      </c>
      <c r="H115" s="2">
        <f t="shared" si="3"/>
        <v>12.8</v>
      </c>
      <c r="I115" t="s">
        <v>71</v>
      </c>
      <c r="J115" t="s">
        <v>72</v>
      </c>
      <c r="K115" t="s">
        <v>47</v>
      </c>
    </row>
    <row r="116" spans="1:11" x14ac:dyDescent="0.25">
      <c r="A116" t="s">
        <v>63</v>
      </c>
      <c r="B116" s="7">
        <v>1115</v>
      </c>
      <c r="C116">
        <v>8722</v>
      </c>
      <c r="D116" t="s">
        <v>48</v>
      </c>
      <c r="E116" s="2">
        <v>344</v>
      </c>
      <c r="F116" s="2">
        <v>502</v>
      </c>
      <c r="G116" s="2">
        <f t="shared" si="2"/>
        <v>158</v>
      </c>
      <c r="H116" s="2">
        <f t="shared" si="3"/>
        <v>31.6</v>
      </c>
      <c r="I116" t="s">
        <v>69</v>
      </c>
      <c r="J116" t="s">
        <v>70</v>
      </c>
      <c r="K116" t="s">
        <v>47</v>
      </c>
    </row>
    <row r="117" spans="1:11" x14ac:dyDescent="0.25">
      <c r="A117" t="s">
        <v>63</v>
      </c>
      <c r="B117" s="7">
        <v>1116</v>
      </c>
      <c r="C117">
        <v>6622</v>
      </c>
      <c r="D117" t="s">
        <v>59</v>
      </c>
      <c r="E117" s="2">
        <v>42</v>
      </c>
      <c r="F117" s="2">
        <v>77</v>
      </c>
      <c r="G117" s="2">
        <f t="shared" si="2"/>
        <v>35</v>
      </c>
      <c r="H117" s="2">
        <f t="shared" si="3"/>
        <v>7</v>
      </c>
      <c r="I117" t="s">
        <v>73</v>
      </c>
      <c r="J117" t="s">
        <v>74</v>
      </c>
      <c r="K117" t="s">
        <v>55</v>
      </c>
    </row>
    <row r="118" spans="1:11" x14ac:dyDescent="0.25">
      <c r="A118" t="s">
        <v>63</v>
      </c>
      <c r="B118" s="7">
        <v>1117</v>
      </c>
      <c r="C118">
        <v>8722</v>
      </c>
      <c r="D118" t="s">
        <v>48</v>
      </c>
      <c r="E118" s="2">
        <v>344</v>
      </c>
      <c r="F118" s="2">
        <v>502</v>
      </c>
      <c r="G118" s="2">
        <f t="shared" si="2"/>
        <v>158</v>
      </c>
      <c r="H118" s="2">
        <f t="shared" si="3"/>
        <v>31.6</v>
      </c>
      <c r="I118" t="s">
        <v>75</v>
      </c>
      <c r="J118" t="s">
        <v>76</v>
      </c>
      <c r="K118" t="s">
        <v>43</v>
      </c>
    </row>
    <row r="119" spans="1:11" x14ac:dyDescent="0.25">
      <c r="A119" t="s">
        <v>63</v>
      </c>
      <c r="B119" s="7">
        <v>1118</v>
      </c>
      <c r="C119">
        <v>9822</v>
      </c>
      <c r="D119" t="s">
        <v>42</v>
      </c>
      <c r="E119" s="2">
        <v>58.3</v>
      </c>
      <c r="F119" s="2">
        <v>98.4</v>
      </c>
      <c r="G119" s="2">
        <f t="shared" si="2"/>
        <v>40.100000000000009</v>
      </c>
      <c r="H119" s="2">
        <f t="shared" si="3"/>
        <v>8.0200000000000014</v>
      </c>
      <c r="I119" t="s">
        <v>71</v>
      </c>
      <c r="J119" t="s">
        <v>72</v>
      </c>
      <c r="K119" t="s">
        <v>45</v>
      </c>
    </row>
    <row r="120" spans="1:11" x14ac:dyDescent="0.25">
      <c r="A120" t="s">
        <v>63</v>
      </c>
      <c r="B120" s="7">
        <v>1119</v>
      </c>
      <c r="C120">
        <v>2242</v>
      </c>
      <c r="D120" t="s">
        <v>54</v>
      </c>
      <c r="E120" s="2">
        <v>60</v>
      </c>
      <c r="F120" s="2">
        <v>124</v>
      </c>
      <c r="G120" s="2">
        <f t="shared" si="2"/>
        <v>64</v>
      </c>
      <c r="H120" s="2">
        <f t="shared" si="3"/>
        <v>12.8</v>
      </c>
      <c r="I120" t="s">
        <v>69</v>
      </c>
      <c r="J120" t="s">
        <v>70</v>
      </c>
      <c r="K120" t="s">
        <v>56</v>
      </c>
    </row>
    <row r="121" spans="1:11" x14ac:dyDescent="0.25">
      <c r="A121" t="s">
        <v>63</v>
      </c>
      <c r="B121" s="7">
        <v>1120</v>
      </c>
      <c r="C121">
        <v>2242</v>
      </c>
      <c r="D121" t="s">
        <v>54</v>
      </c>
      <c r="E121" s="2">
        <v>60</v>
      </c>
      <c r="F121" s="2">
        <v>124</v>
      </c>
      <c r="G121" s="2">
        <f t="shared" si="2"/>
        <v>64</v>
      </c>
      <c r="H121" s="2">
        <f t="shared" si="3"/>
        <v>12.8</v>
      </c>
      <c r="I121" t="s">
        <v>73</v>
      </c>
      <c r="J121" t="s">
        <v>74</v>
      </c>
      <c r="K121" t="s">
        <v>45</v>
      </c>
    </row>
    <row r="122" spans="1:11" x14ac:dyDescent="0.25">
      <c r="A122" t="s">
        <v>63</v>
      </c>
      <c r="B122" s="7">
        <v>1121</v>
      </c>
      <c r="C122">
        <v>4421</v>
      </c>
      <c r="D122" t="s">
        <v>51</v>
      </c>
      <c r="E122" s="2">
        <v>45</v>
      </c>
      <c r="F122" s="2">
        <v>87</v>
      </c>
      <c r="G122" s="2">
        <f t="shared" si="2"/>
        <v>42</v>
      </c>
      <c r="H122" s="2">
        <f t="shared" si="3"/>
        <v>8.4</v>
      </c>
      <c r="I122" t="s">
        <v>73</v>
      </c>
      <c r="J122" t="s">
        <v>74</v>
      </c>
      <c r="K122" t="s">
        <v>55</v>
      </c>
    </row>
    <row r="123" spans="1:11" x14ac:dyDescent="0.25">
      <c r="A123" t="s">
        <v>63</v>
      </c>
      <c r="B123" s="7">
        <v>1122</v>
      </c>
      <c r="C123">
        <v>8722</v>
      </c>
      <c r="D123" t="s">
        <v>48</v>
      </c>
      <c r="E123" s="2">
        <v>344</v>
      </c>
      <c r="F123" s="2">
        <v>502</v>
      </c>
      <c r="G123" s="2">
        <f t="shared" si="2"/>
        <v>158</v>
      </c>
      <c r="H123" s="2">
        <f t="shared" si="3"/>
        <v>31.6</v>
      </c>
      <c r="I123" t="s">
        <v>73</v>
      </c>
      <c r="J123" t="s">
        <v>74</v>
      </c>
      <c r="K123" t="s">
        <v>47</v>
      </c>
    </row>
    <row r="124" spans="1:11" x14ac:dyDescent="0.25">
      <c r="A124" t="s">
        <v>63</v>
      </c>
      <c r="B124" s="7">
        <v>1123</v>
      </c>
      <c r="C124">
        <v>9822</v>
      </c>
      <c r="D124" t="s">
        <v>42</v>
      </c>
      <c r="E124" s="2">
        <v>58.3</v>
      </c>
      <c r="F124" s="2">
        <v>98.4</v>
      </c>
      <c r="G124" s="2">
        <f t="shared" si="2"/>
        <v>40.100000000000009</v>
      </c>
      <c r="H124" s="2">
        <f t="shared" si="3"/>
        <v>8.0200000000000014</v>
      </c>
      <c r="I124" t="s">
        <v>73</v>
      </c>
      <c r="J124" t="s">
        <v>74</v>
      </c>
      <c r="K124" t="s">
        <v>55</v>
      </c>
    </row>
    <row r="125" spans="1:11" x14ac:dyDescent="0.25">
      <c r="A125" t="s">
        <v>63</v>
      </c>
      <c r="B125" s="7">
        <v>1124</v>
      </c>
      <c r="C125">
        <v>4421</v>
      </c>
      <c r="D125" t="s">
        <v>51</v>
      </c>
      <c r="E125" s="2">
        <v>45</v>
      </c>
      <c r="F125" s="2">
        <v>87</v>
      </c>
      <c r="G125" s="2">
        <f t="shared" si="2"/>
        <v>42</v>
      </c>
      <c r="H125" s="2">
        <f t="shared" si="3"/>
        <v>8.4</v>
      </c>
      <c r="I125" t="s">
        <v>73</v>
      </c>
      <c r="J125" t="s">
        <v>74</v>
      </c>
      <c r="K125" t="s">
        <v>47</v>
      </c>
    </row>
    <row r="126" spans="1:11" x14ac:dyDescent="0.25">
      <c r="A126" t="s">
        <v>64</v>
      </c>
      <c r="B126" s="7">
        <v>1125</v>
      </c>
      <c r="C126">
        <v>2242</v>
      </c>
      <c r="D126" t="s">
        <v>54</v>
      </c>
      <c r="E126" s="2">
        <v>60</v>
      </c>
      <c r="F126" s="2">
        <v>124</v>
      </c>
      <c r="G126" s="2">
        <f t="shared" si="2"/>
        <v>64</v>
      </c>
      <c r="H126" s="2">
        <f t="shared" si="3"/>
        <v>12.8</v>
      </c>
      <c r="I126" t="s">
        <v>73</v>
      </c>
      <c r="J126" t="s">
        <v>74</v>
      </c>
      <c r="K126" t="s">
        <v>45</v>
      </c>
    </row>
    <row r="127" spans="1:11" x14ac:dyDescent="0.25">
      <c r="A127" t="s">
        <v>64</v>
      </c>
      <c r="B127" s="7">
        <v>1126</v>
      </c>
      <c r="C127">
        <v>9212</v>
      </c>
      <c r="D127" t="s">
        <v>52</v>
      </c>
      <c r="E127" s="2">
        <v>4</v>
      </c>
      <c r="F127" s="2">
        <v>7</v>
      </c>
      <c r="G127" s="2">
        <f t="shared" si="2"/>
        <v>3</v>
      </c>
      <c r="H127" s="2">
        <f t="shared" si="3"/>
        <v>0.30000000000000004</v>
      </c>
      <c r="I127" t="s">
        <v>73</v>
      </c>
      <c r="J127" t="s">
        <v>74</v>
      </c>
      <c r="K127" t="s">
        <v>43</v>
      </c>
    </row>
    <row r="128" spans="1:11" x14ac:dyDescent="0.25">
      <c r="A128" t="s">
        <v>64</v>
      </c>
      <c r="B128" s="7">
        <v>1127</v>
      </c>
      <c r="C128">
        <v>8722</v>
      </c>
      <c r="D128" t="s">
        <v>48</v>
      </c>
      <c r="E128" s="2">
        <v>344</v>
      </c>
      <c r="F128" s="2">
        <v>502</v>
      </c>
      <c r="G128" s="2">
        <f t="shared" si="2"/>
        <v>158</v>
      </c>
      <c r="H128" s="2">
        <f t="shared" si="3"/>
        <v>31.6</v>
      </c>
      <c r="I128" t="s">
        <v>69</v>
      </c>
      <c r="J128" t="s">
        <v>70</v>
      </c>
      <c r="K128" t="s">
        <v>55</v>
      </c>
    </row>
    <row r="129" spans="1:11" x14ac:dyDescent="0.25">
      <c r="A129" t="s">
        <v>64</v>
      </c>
      <c r="B129" s="7">
        <v>1128</v>
      </c>
      <c r="C129">
        <v>6622</v>
      </c>
      <c r="D129" t="s">
        <v>59</v>
      </c>
      <c r="E129" s="2">
        <v>42</v>
      </c>
      <c r="F129" s="2">
        <v>77</v>
      </c>
      <c r="G129" s="2">
        <f t="shared" si="2"/>
        <v>35</v>
      </c>
      <c r="H129" s="2">
        <f t="shared" si="3"/>
        <v>7</v>
      </c>
      <c r="I129" t="s">
        <v>71</v>
      </c>
      <c r="J129" t="s">
        <v>72</v>
      </c>
      <c r="K129" t="s">
        <v>45</v>
      </c>
    </row>
    <row r="130" spans="1:11" x14ac:dyDescent="0.25">
      <c r="A130" t="s">
        <v>64</v>
      </c>
      <c r="B130" s="7">
        <v>1129</v>
      </c>
      <c r="C130">
        <v>9822</v>
      </c>
      <c r="D130" t="s">
        <v>42</v>
      </c>
      <c r="E130" s="2">
        <v>58.3</v>
      </c>
      <c r="F130" s="2">
        <v>98.4</v>
      </c>
      <c r="G130" s="2">
        <f t="shared" si="2"/>
        <v>40.100000000000009</v>
      </c>
      <c r="H130" s="2">
        <f t="shared" si="3"/>
        <v>8.0200000000000014</v>
      </c>
      <c r="I130" t="s">
        <v>75</v>
      </c>
      <c r="J130" t="s">
        <v>76</v>
      </c>
      <c r="K130" t="s">
        <v>55</v>
      </c>
    </row>
    <row r="131" spans="1:11" x14ac:dyDescent="0.25">
      <c r="A131" t="s">
        <v>64</v>
      </c>
      <c r="B131" s="7">
        <v>1130</v>
      </c>
      <c r="C131">
        <v>4421</v>
      </c>
      <c r="D131" t="s">
        <v>51</v>
      </c>
      <c r="E131" s="2">
        <v>45</v>
      </c>
      <c r="F131" s="2">
        <v>87</v>
      </c>
      <c r="G131" s="2">
        <f t="shared" ref="G131:G172" si="4">F131-E131</f>
        <v>42</v>
      </c>
      <c r="H131" s="2">
        <f t="shared" ref="H131:H172" si="5">IF(F131&gt;50,G131*0.2,G131*0.1)</f>
        <v>8.4</v>
      </c>
      <c r="I131" t="s">
        <v>75</v>
      </c>
      <c r="J131" t="s">
        <v>76</v>
      </c>
      <c r="K131" t="s">
        <v>45</v>
      </c>
    </row>
    <row r="132" spans="1:11" x14ac:dyDescent="0.25">
      <c r="A132" t="s">
        <v>64</v>
      </c>
      <c r="B132" s="7">
        <v>1131</v>
      </c>
      <c r="C132">
        <v>9212</v>
      </c>
      <c r="D132" t="s">
        <v>52</v>
      </c>
      <c r="E132" s="2">
        <v>4</v>
      </c>
      <c r="F132" s="2">
        <v>7</v>
      </c>
      <c r="G132" s="2">
        <f t="shared" si="4"/>
        <v>3</v>
      </c>
      <c r="H132" s="2">
        <f t="shared" si="5"/>
        <v>0.30000000000000004</v>
      </c>
      <c r="I132" t="s">
        <v>75</v>
      </c>
      <c r="J132" t="s">
        <v>76</v>
      </c>
      <c r="K132" t="s">
        <v>47</v>
      </c>
    </row>
    <row r="133" spans="1:11" x14ac:dyDescent="0.25">
      <c r="A133" t="s">
        <v>64</v>
      </c>
      <c r="B133" s="7">
        <v>1132</v>
      </c>
      <c r="C133">
        <v>9212</v>
      </c>
      <c r="D133" t="s">
        <v>52</v>
      </c>
      <c r="E133" s="2">
        <v>4</v>
      </c>
      <c r="F133" s="2">
        <v>7</v>
      </c>
      <c r="G133" s="2">
        <f t="shared" si="4"/>
        <v>3</v>
      </c>
      <c r="H133" s="2">
        <f t="shared" si="5"/>
        <v>0.30000000000000004</v>
      </c>
      <c r="I133" t="s">
        <v>75</v>
      </c>
      <c r="J133" t="s">
        <v>76</v>
      </c>
      <c r="K133" t="s">
        <v>45</v>
      </c>
    </row>
    <row r="134" spans="1:11" x14ac:dyDescent="0.25">
      <c r="A134" t="s">
        <v>64</v>
      </c>
      <c r="B134" s="7">
        <v>1133</v>
      </c>
      <c r="C134">
        <v>9822</v>
      </c>
      <c r="D134" t="s">
        <v>42</v>
      </c>
      <c r="E134" s="2">
        <v>58.3</v>
      </c>
      <c r="F134" s="2">
        <v>98.4</v>
      </c>
      <c r="G134" s="2">
        <f t="shared" si="4"/>
        <v>40.100000000000009</v>
      </c>
      <c r="H134" s="2">
        <f t="shared" si="5"/>
        <v>8.0200000000000014</v>
      </c>
      <c r="I134" t="s">
        <v>69</v>
      </c>
      <c r="J134" t="s">
        <v>70</v>
      </c>
      <c r="K134" t="s">
        <v>47</v>
      </c>
    </row>
    <row r="135" spans="1:11" x14ac:dyDescent="0.25">
      <c r="A135" t="s">
        <v>64</v>
      </c>
      <c r="B135" s="7">
        <v>1134</v>
      </c>
      <c r="C135">
        <v>9822</v>
      </c>
      <c r="D135" t="s">
        <v>42</v>
      </c>
      <c r="E135" s="2">
        <v>58.3</v>
      </c>
      <c r="F135" s="2">
        <v>98.4</v>
      </c>
      <c r="G135" s="2">
        <f t="shared" si="4"/>
        <v>40.100000000000009</v>
      </c>
      <c r="H135" s="2">
        <f t="shared" si="5"/>
        <v>8.0200000000000014</v>
      </c>
      <c r="I135" t="s">
        <v>73</v>
      </c>
      <c r="J135" t="s">
        <v>74</v>
      </c>
      <c r="K135" t="s">
        <v>47</v>
      </c>
    </row>
    <row r="136" spans="1:11" x14ac:dyDescent="0.25">
      <c r="A136" t="s">
        <v>64</v>
      </c>
      <c r="B136" s="7">
        <v>1135</v>
      </c>
      <c r="C136">
        <v>8722</v>
      </c>
      <c r="D136" t="s">
        <v>48</v>
      </c>
      <c r="E136" s="2">
        <v>344</v>
      </c>
      <c r="F136" s="2">
        <v>502</v>
      </c>
      <c r="G136" s="2">
        <f t="shared" si="4"/>
        <v>158</v>
      </c>
      <c r="H136" s="2">
        <f t="shared" si="5"/>
        <v>31.6</v>
      </c>
      <c r="I136" t="s">
        <v>69</v>
      </c>
      <c r="J136" t="s">
        <v>70</v>
      </c>
      <c r="K136" t="s">
        <v>55</v>
      </c>
    </row>
    <row r="137" spans="1:11" x14ac:dyDescent="0.25">
      <c r="A137" t="s">
        <v>64</v>
      </c>
      <c r="B137" s="7">
        <v>1136</v>
      </c>
      <c r="C137">
        <v>2242</v>
      </c>
      <c r="D137" t="s">
        <v>54</v>
      </c>
      <c r="E137" s="2">
        <v>60</v>
      </c>
      <c r="F137" s="2">
        <v>124</v>
      </c>
      <c r="G137" s="2">
        <f t="shared" si="4"/>
        <v>64</v>
      </c>
      <c r="H137" s="2">
        <f t="shared" si="5"/>
        <v>12.8</v>
      </c>
      <c r="I137" t="s">
        <v>73</v>
      </c>
      <c r="J137" t="s">
        <v>74</v>
      </c>
      <c r="K137" t="s">
        <v>43</v>
      </c>
    </row>
    <row r="138" spans="1:11" x14ac:dyDescent="0.25">
      <c r="A138" t="s">
        <v>64</v>
      </c>
      <c r="B138" s="7">
        <v>1137</v>
      </c>
      <c r="C138">
        <v>9822</v>
      </c>
      <c r="D138" t="s">
        <v>42</v>
      </c>
      <c r="E138" s="2">
        <v>58.3</v>
      </c>
      <c r="F138" s="2">
        <v>98.4</v>
      </c>
      <c r="G138" s="2">
        <f t="shared" si="4"/>
        <v>40.100000000000009</v>
      </c>
      <c r="H138" s="2">
        <f t="shared" si="5"/>
        <v>8.0200000000000014</v>
      </c>
      <c r="I138" t="s">
        <v>71</v>
      </c>
      <c r="J138" t="s">
        <v>72</v>
      </c>
      <c r="K138" t="s">
        <v>45</v>
      </c>
    </row>
    <row r="139" spans="1:11" x14ac:dyDescent="0.25">
      <c r="A139" t="s">
        <v>64</v>
      </c>
      <c r="B139" s="7">
        <v>1138</v>
      </c>
      <c r="C139">
        <v>8722</v>
      </c>
      <c r="D139" t="s">
        <v>48</v>
      </c>
      <c r="E139" s="2">
        <v>344</v>
      </c>
      <c r="F139" s="2">
        <v>502</v>
      </c>
      <c r="G139" s="2">
        <f t="shared" si="4"/>
        <v>158</v>
      </c>
      <c r="H139" s="2">
        <f t="shared" si="5"/>
        <v>31.6</v>
      </c>
      <c r="I139" t="s">
        <v>69</v>
      </c>
      <c r="J139" t="s">
        <v>70</v>
      </c>
      <c r="K139" t="s">
        <v>56</v>
      </c>
    </row>
    <row r="140" spans="1:11" x14ac:dyDescent="0.25">
      <c r="A140" t="s">
        <v>64</v>
      </c>
      <c r="B140" s="7">
        <v>1139</v>
      </c>
      <c r="C140">
        <v>4421</v>
      </c>
      <c r="D140" t="s">
        <v>51</v>
      </c>
      <c r="E140" s="2">
        <v>45</v>
      </c>
      <c r="F140" s="2">
        <v>87</v>
      </c>
      <c r="G140" s="2">
        <f t="shared" si="4"/>
        <v>42</v>
      </c>
      <c r="H140" s="2">
        <f t="shared" si="5"/>
        <v>8.4</v>
      </c>
      <c r="I140" t="s">
        <v>73</v>
      </c>
      <c r="J140" t="s">
        <v>74</v>
      </c>
      <c r="K140" t="s">
        <v>45</v>
      </c>
    </row>
    <row r="141" spans="1:11" x14ac:dyDescent="0.25">
      <c r="A141" t="s">
        <v>64</v>
      </c>
      <c r="B141" s="7">
        <v>1140</v>
      </c>
      <c r="C141">
        <v>4421</v>
      </c>
      <c r="D141" t="s">
        <v>51</v>
      </c>
      <c r="E141" s="2">
        <v>45</v>
      </c>
      <c r="F141" s="2">
        <v>87</v>
      </c>
      <c r="G141" s="2">
        <f t="shared" si="4"/>
        <v>42</v>
      </c>
      <c r="H141" s="2">
        <f t="shared" si="5"/>
        <v>8.4</v>
      </c>
      <c r="I141" t="s">
        <v>71</v>
      </c>
      <c r="J141" t="s">
        <v>72</v>
      </c>
      <c r="K141" t="s">
        <v>55</v>
      </c>
    </row>
    <row r="142" spans="1:11" x14ac:dyDescent="0.25">
      <c r="A142" t="s">
        <v>64</v>
      </c>
      <c r="B142" s="7">
        <v>1141</v>
      </c>
      <c r="C142">
        <v>9212</v>
      </c>
      <c r="D142" t="s">
        <v>52</v>
      </c>
      <c r="E142" s="2">
        <v>4</v>
      </c>
      <c r="F142" s="2">
        <v>7</v>
      </c>
      <c r="G142" s="2">
        <f t="shared" si="4"/>
        <v>3</v>
      </c>
      <c r="H142" s="2">
        <f t="shared" si="5"/>
        <v>0.30000000000000004</v>
      </c>
      <c r="I142" t="s">
        <v>71</v>
      </c>
      <c r="J142" t="s">
        <v>72</v>
      </c>
      <c r="K142" t="s">
        <v>47</v>
      </c>
    </row>
    <row r="143" spans="1:11" x14ac:dyDescent="0.25">
      <c r="A143" t="s">
        <v>65</v>
      </c>
      <c r="B143" s="7">
        <v>1142</v>
      </c>
      <c r="C143">
        <v>2242</v>
      </c>
      <c r="D143" t="s">
        <v>54</v>
      </c>
      <c r="E143" s="2">
        <v>60</v>
      </c>
      <c r="F143" s="2">
        <v>124</v>
      </c>
      <c r="G143" s="2">
        <f t="shared" si="4"/>
        <v>64</v>
      </c>
      <c r="H143" s="2">
        <f t="shared" si="5"/>
        <v>12.8</v>
      </c>
      <c r="I143" t="s">
        <v>71</v>
      </c>
      <c r="J143" t="s">
        <v>72</v>
      </c>
      <c r="K143" t="s">
        <v>55</v>
      </c>
    </row>
    <row r="144" spans="1:11" x14ac:dyDescent="0.25">
      <c r="A144" t="s">
        <v>65</v>
      </c>
      <c r="B144" s="7">
        <v>1143</v>
      </c>
      <c r="C144">
        <v>9822</v>
      </c>
      <c r="D144" t="s">
        <v>42</v>
      </c>
      <c r="E144" s="2">
        <v>58.3</v>
      </c>
      <c r="F144" s="2">
        <v>98.4</v>
      </c>
      <c r="G144" s="2">
        <f t="shared" si="4"/>
        <v>40.100000000000009</v>
      </c>
      <c r="H144" s="2">
        <f t="shared" si="5"/>
        <v>8.0200000000000014</v>
      </c>
      <c r="I144" t="s">
        <v>75</v>
      </c>
      <c r="J144" t="s">
        <v>76</v>
      </c>
      <c r="K144" t="s">
        <v>47</v>
      </c>
    </row>
    <row r="145" spans="1:11" x14ac:dyDescent="0.25">
      <c r="A145" t="s">
        <v>65</v>
      </c>
      <c r="B145" s="7">
        <v>1144</v>
      </c>
      <c r="C145">
        <v>2242</v>
      </c>
      <c r="D145" t="s">
        <v>54</v>
      </c>
      <c r="E145" s="2">
        <v>60</v>
      </c>
      <c r="F145" s="2">
        <v>124</v>
      </c>
      <c r="G145" s="2">
        <f t="shared" si="4"/>
        <v>64</v>
      </c>
      <c r="H145" s="2">
        <f t="shared" si="5"/>
        <v>12.8</v>
      </c>
      <c r="I145" t="s">
        <v>75</v>
      </c>
      <c r="J145" t="s">
        <v>76</v>
      </c>
      <c r="K145" t="s">
        <v>45</v>
      </c>
    </row>
    <row r="146" spans="1:11" x14ac:dyDescent="0.25">
      <c r="A146" t="s">
        <v>65</v>
      </c>
      <c r="B146" s="7">
        <v>1145</v>
      </c>
      <c r="C146">
        <v>4421</v>
      </c>
      <c r="D146" t="s">
        <v>51</v>
      </c>
      <c r="E146" s="2">
        <v>45</v>
      </c>
      <c r="F146" s="2">
        <v>87</v>
      </c>
      <c r="G146" s="2">
        <f t="shared" si="4"/>
        <v>42</v>
      </c>
      <c r="H146" s="2">
        <f t="shared" si="5"/>
        <v>8.4</v>
      </c>
      <c r="I146" t="s">
        <v>75</v>
      </c>
      <c r="J146" t="s">
        <v>76</v>
      </c>
      <c r="K146" t="s">
        <v>43</v>
      </c>
    </row>
    <row r="147" spans="1:11" x14ac:dyDescent="0.25">
      <c r="A147" t="s">
        <v>65</v>
      </c>
      <c r="B147" s="7">
        <v>1146</v>
      </c>
      <c r="C147">
        <v>8722</v>
      </c>
      <c r="D147" t="s">
        <v>48</v>
      </c>
      <c r="E147" s="2">
        <v>344</v>
      </c>
      <c r="F147" s="2">
        <v>502</v>
      </c>
      <c r="G147" s="2">
        <f t="shared" si="4"/>
        <v>158</v>
      </c>
      <c r="H147" s="2">
        <f t="shared" si="5"/>
        <v>31.6</v>
      </c>
      <c r="I147" t="s">
        <v>75</v>
      </c>
      <c r="J147" t="s">
        <v>76</v>
      </c>
      <c r="K147" t="s">
        <v>55</v>
      </c>
    </row>
    <row r="148" spans="1:11" x14ac:dyDescent="0.25">
      <c r="A148" t="s">
        <v>65</v>
      </c>
      <c r="B148" s="7">
        <v>1147</v>
      </c>
      <c r="C148">
        <v>9822</v>
      </c>
      <c r="D148" t="s">
        <v>42</v>
      </c>
      <c r="E148" s="2">
        <v>58.3</v>
      </c>
      <c r="F148" s="2">
        <v>98.4</v>
      </c>
      <c r="G148" s="2">
        <f t="shared" si="4"/>
        <v>40.100000000000009</v>
      </c>
      <c r="H148" s="2">
        <f t="shared" si="5"/>
        <v>8.0200000000000014</v>
      </c>
      <c r="I148" t="s">
        <v>69</v>
      </c>
      <c r="J148" t="s">
        <v>70</v>
      </c>
      <c r="K148" t="s">
        <v>45</v>
      </c>
    </row>
    <row r="149" spans="1:11" x14ac:dyDescent="0.25">
      <c r="A149" t="s">
        <v>65</v>
      </c>
      <c r="B149" s="7">
        <v>1148</v>
      </c>
      <c r="C149">
        <v>9212</v>
      </c>
      <c r="D149" t="s">
        <v>52</v>
      </c>
      <c r="E149" s="2">
        <v>4</v>
      </c>
      <c r="F149" s="2">
        <v>7</v>
      </c>
      <c r="G149" s="2">
        <f t="shared" si="4"/>
        <v>3</v>
      </c>
      <c r="H149" s="2">
        <f t="shared" si="5"/>
        <v>0.30000000000000004</v>
      </c>
      <c r="I149" t="s">
        <v>73</v>
      </c>
      <c r="J149" t="s">
        <v>74</v>
      </c>
      <c r="K149" t="s">
        <v>47</v>
      </c>
    </row>
    <row r="150" spans="1:11" x14ac:dyDescent="0.25">
      <c r="A150" t="s">
        <v>65</v>
      </c>
      <c r="B150" s="7">
        <v>1149</v>
      </c>
      <c r="C150">
        <v>8722</v>
      </c>
      <c r="D150" t="s">
        <v>48</v>
      </c>
      <c r="E150" s="2">
        <v>344</v>
      </c>
      <c r="F150" s="2">
        <v>502</v>
      </c>
      <c r="G150" s="2">
        <f t="shared" si="4"/>
        <v>158</v>
      </c>
      <c r="H150" s="2">
        <f t="shared" si="5"/>
        <v>31.6</v>
      </c>
      <c r="I150" t="s">
        <v>69</v>
      </c>
      <c r="J150" t="s">
        <v>70</v>
      </c>
      <c r="K150" t="s">
        <v>47</v>
      </c>
    </row>
    <row r="151" spans="1:11" x14ac:dyDescent="0.25">
      <c r="A151" t="s">
        <v>66</v>
      </c>
      <c r="B151" s="7">
        <v>1150</v>
      </c>
      <c r="C151">
        <v>2242</v>
      </c>
      <c r="D151" t="s">
        <v>54</v>
      </c>
      <c r="E151" s="2">
        <v>60</v>
      </c>
      <c r="F151" s="2">
        <v>124</v>
      </c>
      <c r="G151" s="2">
        <f t="shared" si="4"/>
        <v>64</v>
      </c>
      <c r="H151" s="2">
        <f t="shared" si="5"/>
        <v>12.8</v>
      </c>
      <c r="I151" t="s">
        <v>73</v>
      </c>
      <c r="J151" t="s">
        <v>74</v>
      </c>
      <c r="K151" t="s">
        <v>56</v>
      </c>
    </row>
    <row r="152" spans="1:11" x14ac:dyDescent="0.25">
      <c r="A152" t="s">
        <v>66</v>
      </c>
      <c r="B152" s="7">
        <v>1151</v>
      </c>
      <c r="C152">
        <v>2242</v>
      </c>
      <c r="D152" t="s">
        <v>54</v>
      </c>
      <c r="E152" s="2">
        <v>60</v>
      </c>
      <c r="F152" s="2">
        <v>124</v>
      </c>
      <c r="G152" s="2">
        <f t="shared" si="4"/>
        <v>64</v>
      </c>
      <c r="H152" s="2">
        <f t="shared" si="5"/>
        <v>12.8</v>
      </c>
      <c r="I152" t="s">
        <v>71</v>
      </c>
      <c r="J152" t="s">
        <v>72</v>
      </c>
      <c r="K152" t="s">
        <v>45</v>
      </c>
    </row>
    <row r="153" spans="1:11" x14ac:dyDescent="0.25">
      <c r="A153" t="s">
        <v>66</v>
      </c>
      <c r="B153" s="7">
        <v>1152</v>
      </c>
      <c r="C153">
        <v>4421</v>
      </c>
      <c r="D153" t="s">
        <v>51</v>
      </c>
      <c r="E153" s="2">
        <v>45</v>
      </c>
      <c r="F153" s="2">
        <v>87</v>
      </c>
      <c r="G153" s="2">
        <f t="shared" si="4"/>
        <v>42</v>
      </c>
      <c r="H153" s="2">
        <f t="shared" si="5"/>
        <v>8.4</v>
      </c>
      <c r="I153" t="s">
        <v>69</v>
      </c>
      <c r="J153" t="s">
        <v>70</v>
      </c>
      <c r="K153" t="s">
        <v>55</v>
      </c>
    </row>
    <row r="154" spans="1:11" x14ac:dyDescent="0.25">
      <c r="A154" t="s">
        <v>66</v>
      </c>
      <c r="B154" s="7">
        <v>1153</v>
      </c>
      <c r="C154">
        <v>8722</v>
      </c>
      <c r="D154" t="s">
        <v>48</v>
      </c>
      <c r="E154" s="2">
        <v>344</v>
      </c>
      <c r="F154" s="2">
        <v>502</v>
      </c>
      <c r="G154" s="2">
        <f t="shared" si="4"/>
        <v>158</v>
      </c>
      <c r="H154" s="2">
        <f t="shared" si="5"/>
        <v>31.6</v>
      </c>
      <c r="I154" t="s">
        <v>73</v>
      </c>
      <c r="J154" t="s">
        <v>74</v>
      </c>
      <c r="K154" t="s">
        <v>47</v>
      </c>
    </row>
    <row r="155" spans="1:11" x14ac:dyDescent="0.25">
      <c r="A155" t="s">
        <v>66</v>
      </c>
      <c r="B155" s="7">
        <v>1154</v>
      </c>
      <c r="C155">
        <v>9822</v>
      </c>
      <c r="D155" t="s">
        <v>42</v>
      </c>
      <c r="E155" s="2">
        <v>58.3</v>
      </c>
      <c r="F155" s="2">
        <v>98.4</v>
      </c>
      <c r="G155" s="2">
        <f t="shared" si="4"/>
        <v>40.100000000000009</v>
      </c>
      <c r="H155" s="2">
        <f t="shared" si="5"/>
        <v>8.0200000000000014</v>
      </c>
      <c r="I155" t="s">
        <v>71</v>
      </c>
      <c r="J155" t="s">
        <v>72</v>
      </c>
      <c r="K155" t="s">
        <v>55</v>
      </c>
    </row>
    <row r="156" spans="1:11" x14ac:dyDescent="0.25">
      <c r="A156" t="s">
        <v>66</v>
      </c>
      <c r="B156" s="7">
        <v>1155</v>
      </c>
      <c r="C156">
        <v>4421</v>
      </c>
      <c r="D156" t="s">
        <v>51</v>
      </c>
      <c r="E156" s="2">
        <v>45</v>
      </c>
      <c r="F156" s="2">
        <v>87</v>
      </c>
      <c r="G156" s="2">
        <f t="shared" si="4"/>
        <v>42</v>
      </c>
      <c r="H156" s="2">
        <f t="shared" si="5"/>
        <v>8.4</v>
      </c>
      <c r="I156" t="s">
        <v>73</v>
      </c>
      <c r="J156" t="s">
        <v>74</v>
      </c>
      <c r="K156" t="s">
        <v>47</v>
      </c>
    </row>
    <row r="157" spans="1:11" x14ac:dyDescent="0.25">
      <c r="A157" t="s">
        <v>66</v>
      </c>
      <c r="B157" s="7">
        <v>1156</v>
      </c>
      <c r="C157">
        <v>2242</v>
      </c>
      <c r="D157" t="s">
        <v>54</v>
      </c>
      <c r="E157" s="2">
        <v>60</v>
      </c>
      <c r="F157" s="2">
        <v>124</v>
      </c>
      <c r="G157" s="2">
        <f t="shared" si="4"/>
        <v>64</v>
      </c>
      <c r="H157" s="2">
        <f t="shared" si="5"/>
        <v>12.8</v>
      </c>
      <c r="I157" t="s">
        <v>73</v>
      </c>
      <c r="J157" t="s">
        <v>74</v>
      </c>
      <c r="K157" t="s">
        <v>45</v>
      </c>
    </row>
    <row r="158" spans="1:11" x14ac:dyDescent="0.25">
      <c r="A158" t="s">
        <v>66</v>
      </c>
      <c r="B158" s="7">
        <v>1157</v>
      </c>
      <c r="C158">
        <v>9212</v>
      </c>
      <c r="D158" t="s">
        <v>52</v>
      </c>
      <c r="E158" s="2">
        <v>4</v>
      </c>
      <c r="F158" s="2">
        <v>7</v>
      </c>
      <c r="G158" s="2">
        <f t="shared" si="4"/>
        <v>3</v>
      </c>
      <c r="H158" s="2">
        <f t="shared" si="5"/>
        <v>0.30000000000000004</v>
      </c>
      <c r="I158" t="s">
        <v>73</v>
      </c>
      <c r="J158" t="s">
        <v>74</v>
      </c>
      <c r="K158" t="s">
        <v>43</v>
      </c>
    </row>
    <row r="159" spans="1:11" x14ac:dyDescent="0.25">
      <c r="A159" t="s">
        <v>67</v>
      </c>
      <c r="B159" s="7">
        <v>1158</v>
      </c>
      <c r="C159">
        <v>8722</v>
      </c>
      <c r="D159" t="s">
        <v>48</v>
      </c>
      <c r="E159" s="2">
        <v>344</v>
      </c>
      <c r="F159" s="2">
        <v>502</v>
      </c>
      <c r="G159" s="2">
        <f t="shared" si="4"/>
        <v>158</v>
      </c>
      <c r="H159" s="2">
        <f t="shared" si="5"/>
        <v>31.6</v>
      </c>
      <c r="I159" t="s">
        <v>69</v>
      </c>
      <c r="J159" t="s">
        <v>70</v>
      </c>
      <c r="K159" t="s">
        <v>55</v>
      </c>
    </row>
    <row r="160" spans="1:11" x14ac:dyDescent="0.25">
      <c r="A160" t="s">
        <v>67</v>
      </c>
      <c r="B160" s="7">
        <v>1159</v>
      </c>
      <c r="C160">
        <v>6622</v>
      </c>
      <c r="D160" t="s">
        <v>59</v>
      </c>
      <c r="E160" s="2">
        <v>42</v>
      </c>
      <c r="F160" s="2">
        <v>77</v>
      </c>
      <c r="G160" s="2">
        <f t="shared" si="4"/>
        <v>35</v>
      </c>
      <c r="H160" s="2">
        <f t="shared" si="5"/>
        <v>7</v>
      </c>
      <c r="I160" t="s">
        <v>73</v>
      </c>
      <c r="J160" t="s">
        <v>74</v>
      </c>
      <c r="K160" t="s">
        <v>45</v>
      </c>
    </row>
    <row r="161" spans="1:11" x14ac:dyDescent="0.25">
      <c r="A161" t="s">
        <v>67</v>
      </c>
      <c r="B161" s="7">
        <v>1160</v>
      </c>
      <c r="C161">
        <v>9822</v>
      </c>
      <c r="D161" t="s">
        <v>42</v>
      </c>
      <c r="E161" s="2">
        <v>58.3</v>
      </c>
      <c r="F161" s="2">
        <v>98.4</v>
      </c>
      <c r="G161" s="2">
        <f t="shared" si="4"/>
        <v>40.100000000000009</v>
      </c>
      <c r="H161" s="2">
        <f t="shared" si="5"/>
        <v>8.0200000000000014</v>
      </c>
      <c r="I161" t="s">
        <v>75</v>
      </c>
      <c r="J161" t="s">
        <v>76</v>
      </c>
      <c r="K161" t="s">
        <v>55</v>
      </c>
    </row>
    <row r="162" spans="1:11" x14ac:dyDescent="0.25">
      <c r="A162" t="s">
        <v>67</v>
      </c>
      <c r="B162" s="7">
        <v>1161</v>
      </c>
      <c r="C162">
        <v>4421</v>
      </c>
      <c r="D162" t="s">
        <v>51</v>
      </c>
      <c r="E162" s="2">
        <v>45</v>
      </c>
      <c r="F162" s="2">
        <v>87</v>
      </c>
      <c r="G162" s="2">
        <f t="shared" si="4"/>
        <v>42</v>
      </c>
      <c r="H162" s="2">
        <f t="shared" si="5"/>
        <v>8.4</v>
      </c>
      <c r="I162" t="s">
        <v>71</v>
      </c>
      <c r="J162" t="s">
        <v>72</v>
      </c>
      <c r="K162" t="s">
        <v>45</v>
      </c>
    </row>
    <row r="163" spans="1:11" x14ac:dyDescent="0.25">
      <c r="A163" t="s">
        <v>67</v>
      </c>
      <c r="B163" s="7">
        <v>1162</v>
      </c>
      <c r="C163">
        <v>9212</v>
      </c>
      <c r="D163" t="s">
        <v>52</v>
      </c>
      <c r="E163" s="2">
        <v>4</v>
      </c>
      <c r="F163" s="2">
        <v>7</v>
      </c>
      <c r="G163" s="2">
        <f t="shared" si="4"/>
        <v>3</v>
      </c>
      <c r="H163" s="2">
        <f t="shared" si="5"/>
        <v>0.30000000000000004</v>
      </c>
      <c r="I163" t="s">
        <v>69</v>
      </c>
      <c r="J163" t="s">
        <v>70</v>
      </c>
      <c r="K163" t="s">
        <v>47</v>
      </c>
    </row>
    <row r="164" spans="1:11" x14ac:dyDescent="0.25">
      <c r="A164" t="s">
        <v>67</v>
      </c>
      <c r="B164" s="7">
        <v>1163</v>
      </c>
      <c r="C164">
        <v>9212</v>
      </c>
      <c r="D164" t="s">
        <v>52</v>
      </c>
      <c r="E164" s="2">
        <v>4</v>
      </c>
      <c r="F164" s="2">
        <v>7</v>
      </c>
      <c r="G164" s="2">
        <f t="shared" si="4"/>
        <v>3</v>
      </c>
      <c r="H164" s="2">
        <f t="shared" si="5"/>
        <v>0.30000000000000004</v>
      </c>
      <c r="I164" t="s">
        <v>73</v>
      </c>
      <c r="J164" t="s">
        <v>74</v>
      </c>
      <c r="K164" t="s">
        <v>45</v>
      </c>
    </row>
    <row r="165" spans="1:11" x14ac:dyDescent="0.25">
      <c r="A165" t="s">
        <v>67</v>
      </c>
      <c r="B165" s="7">
        <v>1164</v>
      </c>
      <c r="C165">
        <v>9822</v>
      </c>
      <c r="D165" t="s">
        <v>42</v>
      </c>
      <c r="E165" s="2">
        <v>58.3</v>
      </c>
      <c r="F165" s="2">
        <v>98.4</v>
      </c>
      <c r="G165" s="2">
        <f t="shared" si="4"/>
        <v>40.100000000000009</v>
      </c>
      <c r="H165" s="2">
        <f t="shared" si="5"/>
        <v>8.0200000000000014</v>
      </c>
      <c r="I165" t="s">
        <v>73</v>
      </c>
      <c r="J165" t="s">
        <v>74</v>
      </c>
      <c r="K165" t="s">
        <v>47</v>
      </c>
    </row>
    <row r="166" spans="1:11" x14ac:dyDescent="0.25">
      <c r="A166" t="s">
        <v>67</v>
      </c>
      <c r="B166" s="7">
        <v>1165</v>
      </c>
      <c r="C166">
        <v>9822</v>
      </c>
      <c r="D166" t="s">
        <v>42</v>
      </c>
      <c r="E166" s="2">
        <v>58.3</v>
      </c>
      <c r="F166" s="2">
        <v>98.4</v>
      </c>
      <c r="G166" s="2">
        <f t="shared" si="4"/>
        <v>40.100000000000009</v>
      </c>
      <c r="H166" s="2">
        <f t="shared" si="5"/>
        <v>8.0200000000000014</v>
      </c>
      <c r="I166" t="s">
        <v>73</v>
      </c>
      <c r="J166" t="s">
        <v>74</v>
      </c>
      <c r="K166" t="s">
        <v>47</v>
      </c>
    </row>
    <row r="167" spans="1:11" x14ac:dyDescent="0.25">
      <c r="A167" t="s">
        <v>67</v>
      </c>
      <c r="B167" s="7">
        <v>1166</v>
      </c>
      <c r="C167">
        <v>8722</v>
      </c>
      <c r="D167" t="s">
        <v>48</v>
      </c>
      <c r="E167" s="2">
        <v>344</v>
      </c>
      <c r="F167" s="2">
        <v>502</v>
      </c>
      <c r="G167" s="2">
        <f t="shared" si="4"/>
        <v>158</v>
      </c>
      <c r="H167" s="2">
        <f t="shared" si="5"/>
        <v>31.6</v>
      </c>
      <c r="I167" t="s">
        <v>73</v>
      </c>
      <c r="J167" t="s">
        <v>74</v>
      </c>
      <c r="K167" t="s">
        <v>55</v>
      </c>
    </row>
    <row r="168" spans="1:11" x14ac:dyDescent="0.25">
      <c r="A168" t="s">
        <v>68</v>
      </c>
      <c r="B168" s="7">
        <v>1167</v>
      </c>
      <c r="C168">
        <v>2242</v>
      </c>
      <c r="D168" t="s">
        <v>54</v>
      </c>
      <c r="E168" s="2">
        <v>60</v>
      </c>
      <c r="F168" s="2">
        <v>124</v>
      </c>
      <c r="G168" s="2">
        <f t="shared" si="4"/>
        <v>64</v>
      </c>
      <c r="H168" s="2">
        <f t="shared" si="5"/>
        <v>12.8</v>
      </c>
      <c r="I168" t="s">
        <v>73</v>
      </c>
      <c r="J168" t="s">
        <v>74</v>
      </c>
      <c r="K168" t="s">
        <v>43</v>
      </c>
    </row>
    <row r="169" spans="1:11" x14ac:dyDescent="0.25">
      <c r="A169" t="s">
        <v>68</v>
      </c>
      <c r="B169" s="7">
        <v>1168</v>
      </c>
      <c r="C169">
        <v>9822</v>
      </c>
      <c r="D169" t="s">
        <v>42</v>
      </c>
      <c r="E169" s="2">
        <v>58.3</v>
      </c>
      <c r="F169" s="2">
        <v>98.4</v>
      </c>
      <c r="G169" s="2">
        <f t="shared" si="4"/>
        <v>40.100000000000009</v>
      </c>
      <c r="H169" s="2">
        <f t="shared" si="5"/>
        <v>8.0200000000000014</v>
      </c>
      <c r="I169" t="s">
        <v>73</v>
      </c>
      <c r="J169" t="s">
        <v>74</v>
      </c>
      <c r="K169" t="s">
        <v>45</v>
      </c>
    </row>
    <row r="170" spans="1:11" x14ac:dyDescent="0.25">
      <c r="A170" t="s">
        <v>68</v>
      </c>
      <c r="B170" s="7">
        <v>1169</v>
      </c>
      <c r="C170">
        <v>8722</v>
      </c>
      <c r="D170" t="s">
        <v>48</v>
      </c>
      <c r="E170" s="2">
        <v>344</v>
      </c>
      <c r="F170" s="2">
        <v>502</v>
      </c>
      <c r="G170" s="2">
        <f t="shared" si="4"/>
        <v>158</v>
      </c>
      <c r="H170" s="2">
        <f t="shared" si="5"/>
        <v>31.6</v>
      </c>
      <c r="I170" t="s">
        <v>73</v>
      </c>
      <c r="J170" t="s">
        <v>74</v>
      </c>
      <c r="K170" t="s">
        <v>56</v>
      </c>
    </row>
    <row r="171" spans="1:11" x14ac:dyDescent="0.25">
      <c r="A171" t="s">
        <v>68</v>
      </c>
      <c r="B171" s="7">
        <v>1170</v>
      </c>
      <c r="C171">
        <v>4421</v>
      </c>
      <c r="D171" t="s">
        <v>51</v>
      </c>
      <c r="E171" s="2">
        <v>45</v>
      </c>
      <c r="F171" s="2">
        <v>87</v>
      </c>
      <c r="G171" s="2">
        <f t="shared" si="4"/>
        <v>42</v>
      </c>
      <c r="H171" s="2">
        <f t="shared" si="5"/>
        <v>8.4</v>
      </c>
      <c r="I171" t="s">
        <v>69</v>
      </c>
      <c r="J171" t="s">
        <v>70</v>
      </c>
      <c r="K171" t="s">
        <v>45</v>
      </c>
    </row>
    <row r="172" spans="1:11" x14ac:dyDescent="0.25">
      <c r="A172" t="s">
        <v>68</v>
      </c>
      <c r="B172" s="7">
        <v>1171</v>
      </c>
      <c r="C172">
        <v>4421</v>
      </c>
      <c r="D172" t="s">
        <v>51</v>
      </c>
      <c r="E172" s="2">
        <v>45</v>
      </c>
      <c r="F172" s="2">
        <v>87</v>
      </c>
      <c r="G172" s="2">
        <f t="shared" si="4"/>
        <v>42</v>
      </c>
      <c r="H172" s="2">
        <f t="shared" si="5"/>
        <v>8.4</v>
      </c>
      <c r="I172" t="s">
        <v>71</v>
      </c>
      <c r="J172" t="s">
        <v>72</v>
      </c>
      <c r="K172" t="s">
        <v>55</v>
      </c>
    </row>
    <row r="174" spans="1:11" x14ac:dyDescent="0.25">
      <c r="F174" s="2">
        <f>SUM(F2:F172)</f>
        <v>17110.599999999995</v>
      </c>
    </row>
    <row r="175" spans="1:11" x14ac:dyDescent="0.25">
      <c r="F175" s="2">
        <f>SUMIF(F2:F172,"&gt;50")</f>
        <v>16088.399999999994</v>
      </c>
    </row>
    <row r="176" spans="1:11" x14ac:dyDescent="0.25">
      <c r="F176" s="2">
        <f>SUMIF(F2:F172,"&lt;50")</f>
        <v>1022.1999999999997</v>
      </c>
    </row>
  </sheetData>
  <sortState xmlns:xlrd2="http://schemas.microsoft.com/office/spreadsheetml/2017/richdata2" ref="A2:K172">
    <sortCondition ref="B1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3FF8-74BC-47B6-B6B2-D58975091634}">
  <dimension ref="A1:O66"/>
  <sheetViews>
    <sheetView topLeftCell="A17" workbookViewId="0">
      <selection activeCell="C20" sqref="C20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3" width="19.28515625" bestFit="1" customWidth="1"/>
    <col min="5" max="5" width="20.28515625" bestFit="1" customWidth="1"/>
    <col min="6" max="6" width="19.28515625" bestFit="1" customWidth="1"/>
    <col min="7" max="7" width="6.7109375" bestFit="1" customWidth="1"/>
    <col min="8" max="8" width="11.5703125" bestFit="1" customWidth="1"/>
    <col min="9" max="9" width="14" bestFit="1" customWidth="1"/>
    <col min="10" max="10" width="8" bestFit="1" customWidth="1"/>
    <col min="11" max="11" width="9.85546875" bestFit="1" customWidth="1"/>
    <col min="12" max="12" width="11.5703125" bestFit="1" customWidth="1"/>
    <col min="13" max="13" width="8.7109375" bestFit="1" customWidth="1"/>
    <col min="14" max="14" width="11.7109375" bestFit="1" customWidth="1"/>
    <col min="15" max="15" width="13" bestFit="1" customWidth="1"/>
  </cols>
  <sheetData>
    <row r="1" spans="1:15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25">
      <c r="A2" s="9" t="s">
        <v>95</v>
      </c>
      <c r="B2" t="str">
        <f>LEFT(car_inventory__3[[#This Row],[Car ID]],2)</f>
        <v>FD</v>
      </c>
      <c r="C2" s="9" t="str">
        <f>VLOOKUP(car_inventory__3[[#This Row],[Make]],B$55:C$60,2)</f>
        <v>Ford</v>
      </c>
      <c r="D2" s="9" t="str">
        <f>MID(car_inventory__3[[#This Row],[Car ID]],5,3)</f>
        <v>MTG</v>
      </c>
      <c r="E2" s="9" t="str">
        <f>VLOOKUP(car_inventory__3[[#This Row],[Model]],D$55:E$63,2)</f>
        <v>Mustang</v>
      </c>
      <c r="F2" s="9" t="str">
        <f>MID(car_inventory__3[[#This Row],[Car ID]],3,2)</f>
        <v>06</v>
      </c>
      <c r="G2" s="9">
        <f>IF(22-car_inventory__3[[#This Row],[Manufacture Year]]&lt;0,100-car_inventory__3[[#This Row],[Manufacture Year]]+22,22-car_inventory__3[[#This Row],[Manufacture Year]])</f>
        <v>16</v>
      </c>
      <c r="H2" s="12">
        <v>40326.800000000003</v>
      </c>
      <c r="I2" s="12">
        <f>car_inventory__3[[#This Row],[Miles]]/car_inventory__3[[#This Row],[Age]]</f>
        <v>2520.4250000000002</v>
      </c>
      <c r="J2" s="9" t="s">
        <v>97</v>
      </c>
      <c r="K2" s="9" t="s">
        <v>74</v>
      </c>
      <c r="L2" s="12">
        <v>50000</v>
      </c>
      <c r="M2" s="9" t="s">
        <v>96</v>
      </c>
      <c r="N2" s="9" t="str">
        <f>IF(car_inventory__3[[#This Row],[Miles]]&lt;=car_inventory__3[[#This Row],[Warranty]],"Yes","Not covered")</f>
        <v>Yes</v>
      </c>
      <c r="O2" s="9" t="str">
        <f>CONCATENATE(car_inventory__3[[#This Row],[Make]],car_inventory__3[[#This Row],[Manufacture Year]],car_inventory__3[[#This Row],[Model]],car_inventory__3[[#This Row],[Color]],RIGHT(car_inventory__3[[#This Row],[Car ID]],3))</f>
        <v>FD06MTGBlack001</v>
      </c>
    </row>
    <row r="3" spans="1:15" x14ac:dyDescent="0.25">
      <c r="A3" s="9" t="s">
        <v>98</v>
      </c>
      <c r="B3" t="str">
        <f>LEFT(car_inventory__3[[#This Row],[Car ID]],2)</f>
        <v>FD</v>
      </c>
      <c r="C3" s="9" t="str">
        <f>VLOOKUP(car_inventory__3[[#This Row],[Make]],B$55:C$60,2)</f>
        <v>Ford</v>
      </c>
      <c r="D3" s="9" t="str">
        <f>MID(car_inventory__3[[#This Row],[Car ID]],5,3)</f>
        <v>MTG</v>
      </c>
      <c r="E3" s="9" t="str">
        <f>VLOOKUP(car_inventory__3[[#This Row],[Model]],D$55:E$63,2)</f>
        <v>Mustang</v>
      </c>
      <c r="F3" s="9" t="str">
        <f>MID(car_inventory__3[[#This Row],[Car ID]],3,2)</f>
        <v>06</v>
      </c>
      <c r="G3" s="9">
        <f>IF(22-car_inventory__3[[#This Row],[Manufacture Year]]&lt;0,100-car_inventory__3[[#This Row],[Manufacture Year]]+22,22-car_inventory__3[[#This Row],[Manufacture Year]])</f>
        <v>16</v>
      </c>
      <c r="H3" s="12">
        <v>44974.8</v>
      </c>
      <c r="I3" s="12">
        <f>car_inventory__3[[#This Row],[Miles]]/car_inventory__3[[#This Row],[Age]]</f>
        <v>2810.9250000000002</v>
      </c>
      <c r="J3" s="9" t="s">
        <v>99</v>
      </c>
      <c r="K3" s="9" t="s">
        <v>100</v>
      </c>
      <c r="L3" s="12">
        <v>50000</v>
      </c>
      <c r="M3" s="9" t="s">
        <v>96</v>
      </c>
      <c r="N3" s="9" t="str">
        <f>IF(car_inventory__3[[#This Row],[Miles]]&lt;=car_inventory__3[[#This Row],[Warranty]],"Yes","Not covered")</f>
        <v>Yes</v>
      </c>
      <c r="O3" s="9" t="str">
        <f>CONCATENATE(car_inventory__3[[#This Row],[Make]],car_inventory__3[[#This Row],[Manufacture Year]],car_inventory__3[[#This Row],[Model]],car_inventory__3[[#This Row],[Color]],RIGHT(car_inventory__3[[#This Row],[Car ID]],3))</f>
        <v>FD06MTGWhite002</v>
      </c>
    </row>
    <row r="4" spans="1:15" x14ac:dyDescent="0.25">
      <c r="A4" s="9" t="s">
        <v>101</v>
      </c>
      <c r="B4" t="str">
        <f>LEFT(car_inventory__3[[#This Row],[Car ID]],2)</f>
        <v>FD</v>
      </c>
      <c r="C4" s="9" t="str">
        <f>VLOOKUP(car_inventory__3[[#This Row],[Make]],B$55:C$60,2)</f>
        <v>Ford</v>
      </c>
      <c r="D4" s="9" t="str">
        <f>MID(car_inventory__3[[#This Row],[Car ID]],5,3)</f>
        <v>MTG</v>
      </c>
      <c r="E4" s="9" t="str">
        <f>VLOOKUP(car_inventory__3[[#This Row],[Model]],D$55:E$63,2)</f>
        <v>Mustang</v>
      </c>
      <c r="F4" s="9" t="str">
        <f>MID(car_inventory__3[[#This Row],[Car ID]],3,2)</f>
        <v>08</v>
      </c>
      <c r="G4" s="9">
        <f>IF(22-car_inventory__3[[#This Row],[Manufacture Year]]&lt;0,100-car_inventory__3[[#This Row],[Manufacture Year]]+22,22-car_inventory__3[[#This Row],[Manufacture Year]])</f>
        <v>14</v>
      </c>
      <c r="H4" s="12">
        <v>44946.5</v>
      </c>
      <c r="I4" s="12">
        <f>car_inventory__3[[#This Row],[Miles]]/car_inventory__3[[#This Row],[Age]]</f>
        <v>3210.4642857142858</v>
      </c>
      <c r="J4" s="9" t="s">
        <v>102</v>
      </c>
      <c r="K4" s="9" t="s">
        <v>103</v>
      </c>
      <c r="L4" s="12">
        <v>50000</v>
      </c>
      <c r="M4" s="9" t="s">
        <v>96</v>
      </c>
      <c r="N4" s="9" t="str">
        <f>IF(car_inventory__3[[#This Row],[Miles]]&lt;=car_inventory__3[[#This Row],[Warranty]],"Yes","Not covered")</f>
        <v>Yes</v>
      </c>
      <c r="O4" s="9" t="str">
        <f>CONCATENATE(car_inventory__3[[#This Row],[Make]],car_inventory__3[[#This Row],[Manufacture Year]],car_inventory__3[[#This Row],[Model]],car_inventory__3[[#This Row],[Color]],RIGHT(car_inventory__3[[#This Row],[Car ID]],3))</f>
        <v>FD08MTGGreen003</v>
      </c>
    </row>
    <row r="5" spans="1:15" x14ac:dyDescent="0.25">
      <c r="A5" s="9" t="s">
        <v>104</v>
      </c>
      <c r="B5" t="str">
        <f>LEFT(car_inventory__3[[#This Row],[Car ID]],2)</f>
        <v>FD</v>
      </c>
      <c r="C5" s="9" t="str">
        <f>VLOOKUP(car_inventory__3[[#This Row],[Make]],B$55:C$60,2)</f>
        <v>Ford</v>
      </c>
      <c r="D5" s="9" t="str">
        <f>MID(car_inventory__3[[#This Row],[Car ID]],5,3)</f>
        <v>MTG</v>
      </c>
      <c r="E5" s="9" t="str">
        <f>VLOOKUP(car_inventory__3[[#This Row],[Model]],D$55:E$63,2)</f>
        <v>Mustang</v>
      </c>
      <c r="F5" s="9" t="str">
        <f>MID(car_inventory__3[[#This Row],[Car ID]],3,2)</f>
        <v>08</v>
      </c>
      <c r="G5" s="9">
        <f>IF(22-car_inventory__3[[#This Row],[Manufacture Year]]&lt;0,100-car_inventory__3[[#This Row],[Manufacture Year]]+22,22-car_inventory__3[[#This Row],[Manufacture Year]])</f>
        <v>14</v>
      </c>
      <c r="H5" s="12">
        <v>37558.800000000003</v>
      </c>
      <c r="I5" s="12">
        <f>car_inventory__3[[#This Row],[Miles]]/car_inventory__3[[#This Row],[Age]]</f>
        <v>2682.7714285714287</v>
      </c>
      <c r="J5" s="9" t="s">
        <v>97</v>
      </c>
      <c r="K5" s="9" t="s">
        <v>70</v>
      </c>
      <c r="L5" s="12">
        <v>50000</v>
      </c>
      <c r="M5" s="9" t="s">
        <v>96</v>
      </c>
      <c r="N5" s="9" t="str">
        <f>IF(car_inventory__3[[#This Row],[Miles]]&lt;=car_inventory__3[[#This Row],[Warranty]],"Yes","Not covered")</f>
        <v>Yes</v>
      </c>
      <c r="O5" s="9" t="str">
        <f>CONCATENATE(car_inventory__3[[#This Row],[Make]],car_inventory__3[[#This Row],[Manufacture Year]],car_inventory__3[[#This Row],[Model]],car_inventory__3[[#This Row],[Color]],RIGHT(car_inventory__3[[#This Row],[Car ID]],3))</f>
        <v>FD08MTGBlack004</v>
      </c>
    </row>
    <row r="6" spans="1:15" x14ac:dyDescent="0.25">
      <c r="A6" s="9" t="s">
        <v>105</v>
      </c>
      <c r="B6" t="str">
        <f>LEFT(car_inventory__3[[#This Row],[Car ID]],2)</f>
        <v>FD</v>
      </c>
      <c r="C6" s="9" t="str">
        <f>VLOOKUP(car_inventory__3[[#This Row],[Make]],B$55:C$60,2)</f>
        <v>Ford</v>
      </c>
      <c r="D6" s="9" t="str">
        <f>MID(car_inventory__3[[#This Row],[Car ID]],5,3)</f>
        <v>MTG</v>
      </c>
      <c r="E6" s="9" t="str">
        <f>VLOOKUP(car_inventory__3[[#This Row],[Model]],D$55:E$63,2)</f>
        <v>Mustang</v>
      </c>
      <c r="F6" s="9" t="str">
        <f>MID(car_inventory__3[[#This Row],[Car ID]],3,2)</f>
        <v>08</v>
      </c>
      <c r="G6" s="9">
        <f>IF(22-car_inventory__3[[#This Row],[Manufacture Year]]&lt;0,100-car_inventory__3[[#This Row],[Manufacture Year]]+22,22-car_inventory__3[[#This Row],[Manufacture Year]])</f>
        <v>14</v>
      </c>
      <c r="H6" s="12">
        <v>36438.5</v>
      </c>
      <c r="I6" s="12">
        <f>car_inventory__3[[#This Row],[Miles]]/car_inventory__3[[#This Row],[Age]]</f>
        <v>2602.75</v>
      </c>
      <c r="J6" s="9" t="s">
        <v>99</v>
      </c>
      <c r="K6" s="9" t="s">
        <v>74</v>
      </c>
      <c r="L6" s="12">
        <v>50000</v>
      </c>
      <c r="M6" s="9" t="s">
        <v>96</v>
      </c>
      <c r="N6" s="9" t="str">
        <f>IF(car_inventory__3[[#This Row],[Miles]]&lt;=car_inventory__3[[#This Row],[Warranty]],"Yes","Not covered")</f>
        <v>Yes</v>
      </c>
      <c r="O6" s="9" t="str">
        <f>CONCATENATE(car_inventory__3[[#This Row],[Make]],car_inventory__3[[#This Row],[Manufacture Year]],car_inventory__3[[#This Row],[Model]],car_inventory__3[[#This Row],[Color]],RIGHT(car_inventory__3[[#This Row],[Car ID]],3))</f>
        <v>FD08MTGWhite005</v>
      </c>
    </row>
    <row r="7" spans="1:15" x14ac:dyDescent="0.25">
      <c r="A7" s="9" t="s">
        <v>197</v>
      </c>
      <c r="B7" t="str">
        <f>LEFT(car_inventory__3[[#This Row],[Car ID]],2)</f>
        <v>FD</v>
      </c>
      <c r="C7" s="9" t="str">
        <f>VLOOKUP(car_inventory__3[[#This Row],[Make]],B$55:C$60,2)</f>
        <v>Ford</v>
      </c>
      <c r="D7" s="9" t="str">
        <f>MID(car_inventory__3[[#This Row],[Car ID]],5,3)</f>
        <v>FCS</v>
      </c>
      <c r="E7" s="9" t="str">
        <f>VLOOKUP(car_inventory__3[[#This Row],[Model]],D$55:E$63,2)</f>
        <v>Focus</v>
      </c>
      <c r="F7" s="9" t="str">
        <f>MID(car_inventory__3[[#This Row],[Car ID]],3,2)</f>
        <v>06</v>
      </c>
      <c r="G7" s="9">
        <f>IF(22-car_inventory__3[[#This Row],[Manufacture Year]]&lt;0,100-car_inventory__3[[#This Row],[Manufacture Year]]+22,22-car_inventory__3[[#This Row],[Manufacture Year]])</f>
        <v>16</v>
      </c>
      <c r="H7" s="12">
        <v>46311.4</v>
      </c>
      <c r="I7" s="12">
        <f>car_inventory__3[[#This Row],[Miles]]/car_inventory__3[[#This Row],[Age]]</f>
        <v>2894.4625000000001</v>
      </c>
      <c r="J7" s="9" t="s">
        <v>102</v>
      </c>
      <c r="K7" s="9" t="s">
        <v>106</v>
      </c>
      <c r="L7" s="12">
        <v>75000</v>
      </c>
      <c r="M7" s="9" t="s">
        <v>96</v>
      </c>
      <c r="N7" s="9" t="str">
        <f>IF(car_inventory__3[[#This Row],[Miles]]&lt;=car_inventory__3[[#This Row],[Warranty]],"Yes","Not covered")</f>
        <v>Yes</v>
      </c>
      <c r="O7" s="9" t="str">
        <f>CONCATENATE(car_inventory__3[[#This Row],[Make]],car_inventory__3[[#This Row],[Manufacture Year]],car_inventory__3[[#This Row],[Model]],car_inventory__3[[#This Row],[Color]],RIGHT(car_inventory__3[[#This Row],[Car ID]],3))</f>
        <v>FD06FCSGreen006</v>
      </c>
    </row>
    <row r="8" spans="1:15" x14ac:dyDescent="0.25">
      <c r="A8" s="9" t="s">
        <v>107</v>
      </c>
      <c r="B8" t="str">
        <f>LEFT(car_inventory__3[[#This Row],[Car ID]],2)</f>
        <v>FD</v>
      </c>
      <c r="C8" s="9" t="str">
        <f>VLOOKUP(car_inventory__3[[#This Row],[Make]],B$55:C$60,2)</f>
        <v>Ford</v>
      </c>
      <c r="D8" s="9" t="str">
        <f>MID(car_inventory__3[[#This Row],[Car ID]],5,3)</f>
        <v>FCS</v>
      </c>
      <c r="E8" s="9" t="str">
        <f>VLOOKUP(car_inventory__3[[#This Row],[Model]],D$55:E$63,2)</f>
        <v>Focus</v>
      </c>
      <c r="F8" s="9" t="str">
        <f>MID(car_inventory__3[[#This Row],[Car ID]],3,2)</f>
        <v>06</v>
      </c>
      <c r="G8" s="9">
        <f>IF(22-car_inventory__3[[#This Row],[Manufacture Year]]&lt;0,100-car_inventory__3[[#This Row],[Manufacture Year]]+22,22-car_inventory__3[[#This Row],[Manufacture Year]])</f>
        <v>16</v>
      </c>
      <c r="H8" s="12">
        <v>52229.5</v>
      </c>
      <c r="I8" s="12">
        <f>car_inventory__3[[#This Row],[Miles]]/car_inventory__3[[#This Row],[Age]]</f>
        <v>3264.34375</v>
      </c>
      <c r="J8" s="9" t="s">
        <v>102</v>
      </c>
      <c r="K8" s="9" t="s">
        <v>103</v>
      </c>
      <c r="L8" s="12">
        <v>75000</v>
      </c>
      <c r="M8" s="9" t="s">
        <v>96</v>
      </c>
      <c r="N8" s="9" t="str">
        <f>IF(car_inventory__3[[#This Row],[Miles]]&lt;=car_inventory__3[[#This Row],[Warranty]],"Yes","Not covered")</f>
        <v>Yes</v>
      </c>
      <c r="O8" s="9" t="str">
        <f>CONCATENATE(car_inventory__3[[#This Row],[Make]],car_inventory__3[[#This Row],[Manufacture Year]],car_inventory__3[[#This Row],[Model]],car_inventory__3[[#This Row],[Color]],RIGHT(car_inventory__3[[#This Row],[Car ID]],3))</f>
        <v>FD06FCSGreen007</v>
      </c>
    </row>
    <row r="9" spans="1:15" x14ac:dyDescent="0.25">
      <c r="A9" s="9" t="s">
        <v>108</v>
      </c>
      <c r="B9" t="str">
        <f>LEFT(car_inventory__3[[#This Row],[Car ID]],2)</f>
        <v>FD</v>
      </c>
      <c r="C9" s="9" t="str">
        <f>VLOOKUP(car_inventory__3[[#This Row],[Make]],B$55:C$60,2)</f>
        <v>Ford</v>
      </c>
      <c r="D9" s="9" t="str">
        <f>MID(car_inventory__3[[#This Row],[Car ID]],5,3)</f>
        <v>FCS</v>
      </c>
      <c r="E9" s="9" t="str">
        <f>VLOOKUP(car_inventory__3[[#This Row],[Model]],D$55:E$63,2)</f>
        <v>Focus</v>
      </c>
      <c r="F9" s="9" t="str">
        <f>MID(car_inventory__3[[#This Row],[Car ID]],3,2)</f>
        <v>09</v>
      </c>
      <c r="G9" s="9">
        <f>IF(22-car_inventory__3[[#This Row],[Manufacture Year]]&lt;0,100-car_inventory__3[[#This Row],[Manufacture Year]]+22,22-car_inventory__3[[#This Row],[Manufacture Year]])</f>
        <v>13</v>
      </c>
      <c r="H9" s="12">
        <v>35137</v>
      </c>
      <c r="I9" s="12">
        <f>car_inventory__3[[#This Row],[Miles]]/car_inventory__3[[#This Row],[Age]]</f>
        <v>2702.8461538461538</v>
      </c>
      <c r="J9" s="9" t="s">
        <v>97</v>
      </c>
      <c r="K9" s="9" t="s">
        <v>109</v>
      </c>
      <c r="L9" s="12">
        <v>75000</v>
      </c>
      <c r="M9" s="9" t="s">
        <v>96</v>
      </c>
      <c r="N9" s="9" t="str">
        <f>IF(car_inventory__3[[#This Row],[Miles]]&lt;=car_inventory__3[[#This Row],[Warranty]],"Yes","Not covered")</f>
        <v>Yes</v>
      </c>
      <c r="O9" s="9" t="str">
        <f>CONCATENATE(car_inventory__3[[#This Row],[Make]],car_inventory__3[[#This Row],[Manufacture Year]],car_inventory__3[[#This Row],[Model]],car_inventory__3[[#This Row],[Color]],RIGHT(car_inventory__3[[#This Row],[Car ID]],3))</f>
        <v>FD09FCSBlack008</v>
      </c>
    </row>
    <row r="10" spans="1:15" x14ac:dyDescent="0.25">
      <c r="A10" s="9" t="s">
        <v>110</v>
      </c>
      <c r="B10" t="str">
        <f>LEFT(car_inventory__3[[#This Row],[Car ID]],2)</f>
        <v>FD</v>
      </c>
      <c r="C10" s="9" t="str">
        <f>VLOOKUP(car_inventory__3[[#This Row],[Make]],B$55:C$60,2)</f>
        <v>Ford</v>
      </c>
      <c r="D10" s="9" t="str">
        <f>MID(car_inventory__3[[#This Row],[Car ID]],5,3)</f>
        <v>FCS</v>
      </c>
      <c r="E10" s="9" t="str">
        <f>VLOOKUP(car_inventory__3[[#This Row],[Model]],D$55:E$63,2)</f>
        <v>Focus</v>
      </c>
      <c r="F10" s="9" t="str">
        <f>MID(car_inventory__3[[#This Row],[Car ID]],3,2)</f>
        <v>13</v>
      </c>
      <c r="G10" s="9">
        <f>IF(22-car_inventory__3[[#This Row],[Manufacture Year]]&lt;0,100-car_inventory__3[[#This Row],[Manufacture Year]]+22,22-car_inventory__3[[#This Row],[Manufacture Year]])</f>
        <v>9</v>
      </c>
      <c r="H10" s="12">
        <v>27637.1</v>
      </c>
      <c r="I10" s="12">
        <f>car_inventory__3[[#This Row],[Miles]]/car_inventory__3[[#This Row],[Age]]</f>
        <v>3070.7888888888888</v>
      </c>
      <c r="J10" s="9" t="s">
        <v>97</v>
      </c>
      <c r="K10" s="9" t="s">
        <v>74</v>
      </c>
      <c r="L10" s="12">
        <v>75000</v>
      </c>
      <c r="M10" s="9" t="s">
        <v>96</v>
      </c>
      <c r="N10" s="9" t="str">
        <f>IF(car_inventory__3[[#This Row],[Miles]]&lt;=car_inventory__3[[#This Row],[Warranty]],"Yes","Not covered")</f>
        <v>Yes</v>
      </c>
      <c r="O10" s="9" t="str">
        <f>CONCATENATE(car_inventory__3[[#This Row],[Make]],car_inventory__3[[#This Row],[Manufacture Year]],car_inventory__3[[#This Row],[Model]],car_inventory__3[[#This Row],[Color]],RIGHT(car_inventory__3[[#This Row],[Car ID]],3))</f>
        <v>FD13FCSBlack009</v>
      </c>
    </row>
    <row r="11" spans="1:15" x14ac:dyDescent="0.25">
      <c r="A11" s="9" t="s">
        <v>111</v>
      </c>
      <c r="B11" t="str">
        <f>LEFT(car_inventory__3[[#This Row],[Car ID]],2)</f>
        <v>FD</v>
      </c>
      <c r="C11" s="9" t="str">
        <f>VLOOKUP(car_inventory__3[[#This Row],[Make]],B$55:C$60,2)</f>
        <v>Ford</v>
      </c>
      <c r="D11" s="9" t="str">
        <f>MID(car_inventory__3[[#This Row],[Car ID]],5,3)</f>
        <v>FCS</v>
      </c>
      <c r="E11" s="9" t="str">
        <f>VLOOKUP(car_inventory__3[[#This Row],[Model]],D$55:E$63,2)</f>
        <v>Focus</v>
      </c>
      <c r="F11" s="9" t="str">
        <f>MID(car_inventory__3[[#This Row],[Car ID]],3,2)</f>
        <v>13</v>
      </c>
      <c r="G11" s="9">
        <f>IF(22-car_inventory__3[[#This Row],[Manufacture Year]]&lt;0,100-car_inventory__3[[#This Row],[Manufacture Year]]+22,22-car_inventory__3[[#This Row],[Manufacture Year]])</f>
        <v>9</v>
      </c>
      <c r="H11" s="12">
        <v>27534.799999999999</v>
      </c>
      <c r="I11" s="12">
        <f>car_inventory__3[[#This Row],[Miles]]/car_inventory__3[[#This Row],[Age]]</f>
        <v>3059.422222222222</v>
      </c>
      <c r="J11" s="9" t="s">
        <v>99</v>
      </c>
      <c r="K11" s="9" t="s">
        <v>112</v>
      </c>
      <c r="L11" s="12">
        <v>75000</v>
      </c>
      <c r="M11" s="9" t="s">
        <v>96</v>
      </c>
      <c r="N11" s="9" t="str">
        <f>IF(car_inventory__3[[#This Row],[Miles]]&lt;=car_inventory__3[[#This Row],[Warranty]],"Yes","Not covered")</f>
        <v>Yes</v>
      </c>
      <c r="O11" s="9" t="str">
        <f>CONCATENATE(car_inventory__3[[#This Row],[Make]],car_inventory__3[[#This Row],[Manufacture Year]],car_inventory__3[[#This Row],[Model]],car_inventory__3[[#This Row],[Color]],RIGHT(car_inventory__3[[#This Row],[Car ID]],3))</f>
        <v>FD13FCSWhite010</v>
      </c>
    </row>
    <row r="12" spans="1:15" x14ac:dyDescent="0.25">
      <c r="A12" s="9" t="s">
        <v>113</v>
      </c>
      <c r="B12" t="str">
        <f>LEFT(car_inventory__3[[#This Row],[Car ID]],2)</f>
        <v>FD</v>
      </c>
      <c r="C12" s="9" t="str">
        <f>VLOOKUP(car_inventory__3[[#This Row],[Make]],B$55:C$60,2)</f>
        <v>Ford</v>
      </c>
      <c r="D12" s="9" t="str">
        <f>MID(car_inventory__3[[#This Row],[Car ID]],5,3)</f>
        <v>FCS</v>
      </c>
      <c r="E12" s="9" t="str">
        <f>VLOOKUP(car_inventory__3[[#This Row],[Model]],D$55:E$63,2)</f>
        <v>Focus</v>
      </c>
      <c r="F12" s="9" t="str">
        <f>MID(car_inventory__3[[#This Row],[Car ID]],3,2)</f>
        <v>12</v>
      </c>
      <c r="G12" s="9">
        <f>IF(22-car_inventory__3[[#This Row],[Manufacture Year]]&lt;0,100-car_inventory__3[[#This Row],[Manufacture Year]]+22,22-car_inventory__3[[#This Row],[Manufacture Year]])</f>
        <v>10</v>
      </c>
      <c r="H12" s="12">
        <v>19341.7</v>
      </c>
      <c r="I12" s="12">
        <f>car_inventory__3[[#This Row],[Miles]]/car_inventory__3[[#This Row],[Age]]</f>
        <v>1934.17</v>
      </c>
      <c r="J12" s="9" t="s">
        <v>99</v>
      </c>
      <c r="K12" s="9" t="s">
        <v>114</v>
      </c>
      <c r="L12" s="12">
        <v>75000</v>
      </c>
      <c r="M12" s="9" t="s">
        <v>96</v>
      </c>
      <c r="N12" s="9" t="str">
        <f>IF(car_inventory__3[[#This Row],[Miles]]&lt;=car_inventory__3[[#This Row],[Warranty]],"Yes","Not covered")</f>
        <v>Yes</v>
      </c>
      <c r="O12" s="9" t="str">
        <f>CONCATENATE(car_inventory__3[[#This Row],[Make]],car_inventory__3[[#This Row],[Manufacture Year]],car_inventory__3[[#This Row],[Model]],car_inventory__3[[#This Row],[Color]],RIGHT(car_inventory__3[[#This Row],[Car ID]],3))</f>
        <v>FD12FCSWhite011</v>
      </c>
    </row>
    <row r="13" spans="1:15" x14ac:dyDescent="0.25">
      <c r="A13" s="9" t="s">
        <v>115</v>
      </c>
      <c r="B13" t="str">
        <f>LEFT(car_inventory__3[[#This Row],[Car ID]],2)</f>
        <v>FD</v>
      </c>
      <c r="C13" s="9" t="str">
        <f>VLOOKUP(car_inventory__3[[#This Row],[Make]],B$55:C$60,2)</f>
        <v>Ford</v>
      </c>
      <c r="D13" s="9" t="str">
        <f>MID(car_inventory__3[[#This Row],[Car ID]],5,3)</f>
        <v>FCS</v>
      </c>
      <c r="E13" s="9" t="str">
        <f>VLOOKUP(car_inventory__3[[#This Row],[Model]],D$55:E$63,2)</f>
        <v>Focus</v>
      </c>
      <c r="F13" s="9" t="str">
        <f>MID(car_inventory__3[[#This Row],[Car ID]],3,2)</f>
        <v>13</v>
      </c>
      <c r="G13" s="9">
        <f>IF(22-car_inventory__3[[#This Row],[Manufacture Year]]&lt;0,100-car_inventory__3[[#This Row],[Manufacture Year]]+22,22-car_inventory__3[[#This Row],[Manufacture Year]])</f>
        <v>9</v>
      </c>
      <c r="H13" s="12">
        <v>22521.599999999999</v>
      </c>
      <c r="I13" s="12">
        <f>car_inventory__3[[#This Row],[Miles]]/car_inventory__3[[#This Row],[Age]]</f>
        <v>2502.3999999999996</v>
      </c>
      <c r="J13" s="9" t="s">
        <v>97</v>
      </c>
      <c r="K13" s="9" t="s">
        <v>116</v>
      </c>
      <c r="L13" s="12">
        <v>75000</v>
      </c>
      <c r="M13" s="9" t="s">
        <v>96</v>
      </c>
      <c r="N13" s="9" t="str">
        <f>IF(car_inventory__3[[#This Row],[Miles]]&lt;=car_inventory__3[[#This Row],[Warranty]],"Yes","Not covered")</f>
        <v>Yes</v>
      </c>
      <c r="O13" s="9" t="str">
        <f>CONCATENATE(car_inventory__3[[#This Row],[Make]],car_inventory__3[[#This Row],[Manufacture Year]],car_inventory__3[[#This Row],[Model]],car_inventory__3[[#This Row],[Color]],RIGHT(car_inventory__3[[#This Row],[Car ID]],3))</f>
        <v>FD13FCSBlack012</v>
      </c>
    </row>
    <row r="14" spans="1:15" x14ac:dyDescent="0.25">
      <c r="A14" s="9" t="s">
        <v>117</v>
      </c>
      <c r="B14" t="str">
        <f>LEFT(car_inventory__3[[#This Row],[Car ID]],2)</f>
        <v>FD</v>
      </c>
      <c r="C14" s="9" t="str">
        <f>VLOOKUP(car_inventory__3[[#This Row],[Make]],B$55:C$60,2)</f>
        <v>Ford</v>
      </c>
      <c r="D14" s="9" t="str">
        <f>MID(car_inventory__3[[#This Row],[Car ID]],5,3)</f>
        <v>FCS</v>
      </c>
      <c r="E14" s="9" t="str">
        <f>VLOOKUP(car_inventory__3[[#This Row],[Model]],D$55:E$63,2)</f>
        <v>Focus</v>
      </c>
      <c r="F14" s="9" t="str">
        <f>MID(car_inventory__3[[#This Row],[Car ID]],3,2)</f>
        <v>13</v>
      </c>
      <c r="G14" s="9">
        <f>IF(22-car_inventory__3[[#This Row],[Manufacture Year]]&lt;0,100-car_inventory__3[[#This Row],[Manufacture Year]]+22,22-car_inventory__3[[#This Row],[Manufacture Year]])</f>
        <v>9</v>
      </c>
      <c r="H14" s="12">
        <v>13682.9</v>
      </c>
      <c r="I14" s="12">
        <f>car_inventory__3[[#This Row],[Miles]]/car_inventory__3[[#This Row],[Age]]</f>
        <v>1520.3222222222221</v>
      </c>
      <c r="J14" s="9" t="s">
        <v>97</v>
      </c>
      <c r="K14" s="9" t="s">
        <v>118</v>
      </c>
      <c r="L14" s="12">
        <v>75000</v>
      </c>
      <c r="M14" s="9" t="s">
        <v>96</v>
      </c>
      <c r="N14" s="9" t="str">
        <f>IF(car_inventory__3[[#This Row],[Miles]]&lt;=car_inventory__3[[#This Row],[Warranty]],"Yes","Not covered")</f>
        <v>Yes</v>
      </c>
      <c r="O14" s="9" t="str">
        <f>CONCATENATE(car_inventory__3[[#This Row],[Make]],car_inventory__3[[#This Row],[Manufacture Year]],car_inventory__3[[#This Row],[Model]],car_inventory__3[[#This Row],[Color]],RIGHT(car_inventory__3[[#This Row],[Car ID]],3))</f>
        <v>FD13FCSBlack013</v>
      </c>
    </row>
    <row r="15" spans="1:15" x14ac:dyDescent="0.25">
      <c r="A15" s="9" t="s">
        <v>195</v>
      </c>
      <c r="B15" t="str">
        <f>LEFT(car_inventory__3[[#This Row],[Car ID]],2)</f>
        <v>GM</v>
      </c>
      <c r="C15" s="9" t="str">
        <f>VLOOKUP(car_inventory__3[[#This Row],[Make]],B$55:C$60,2)</f>
        <v>General Motors</v>
      </c>
      <c r="D15" s="9" t="str">
        <f>MID(car_inventory__3[[#This Row],[Car ID]],5,3)</f>
        <v>CMR</v>
      </c>
      <c r="E15" s="9" t="str">
        <f>VLOOKUP(car_inventory__3[[#This Row],[Model]],D$55:E$63,2)</f>
        <v>Camaro</v>
      </c>
      <c r="F15" s="9" t="str">
        <f>MID(car_inventory__3[[#This Row],[Car ID]],3,2)</f>
        <v>09</v>
      </c>
      <c r="G15" s="9">
        <f>IF(22-car_inventory__3[[#This Row],[Manufacture Year]]&lt;0,100-car_inventory__3[[#This Row],[Manufacture Year]]+22,22-car_inventory__3[[#This Row],[Manufacture Year]])</f>
        <v>13</v>
      </c>
      <c r="H15" s="12">
        <v>28464.799999999999</v>
      </c>
      <c r="I15" s="12">
        <f>car_inventory__3[[#This Row],[Miles]]/car_inventory__3[[#This Row],[Age]]</f>
        <v>2189.6</v>
      </c>
      <c r="J15" s="9" t="s">
        <v>99</v>
      </c>
      <c r="K15" s="9" t="s">
        <v>119</v>
      </c>
      <c r="L15" s="12">
        <v>100000</v>
      </c>
      <c r="M15" s="9" t="s">
        <v>96</v>
      </c>
      <c r="N15" s="9" t="str">
        <f>IF(car_inventory__3[[#This Row],[Miles]]&lt;=car_inventory__3[[#This Row],[Warranty]],"Yes","Not covered")</f>
        <v>Yes</v>
      </c>
      <c r="O15" s="9" t="str">
        <f>CONCATENATE(car_inventory__3[[#This Row],[Make]],car_inventory__3[[#This Row],[Manufacture Year]],car_inventory__3[[#This Row],[Model]],car_inventory__3[[#This Row],[Color]],RIGHT(car_inventory__3[[#This Row],[Car ID]],3))</f>
        <v>GM09CMRWhite014</v>
      </c>
    </row>
    <row r="16" spans="1:15" x14ac:dyDescent="0.25">
      <c r="A16" s="9" t="s">
        <v>120</v>
      </c>
      <c r="B16" t="str">
        <f>LEFT(car_inventory__3[[#This Row],[Car ID]],2)</f>
        <v>GM</v>
      </c>
      <c r="C16" s="9" t="str">
        <f>VLOOKUP(car_inventory__3[[#This Row],[Make]],B$55:C$60,2)</f>
        <v>General Motors</v>
      </c>
      <c r="D16" s="9" t="str">
        <f>MID(car_inventory__3[[#This Row],[Car ID]],5,3)</f>
        <v>CMR</v>
      </c>
      <c r="E16" s="9" t="str">
        <f>VLOOKUP(car_inventory__3[[#This Row],[Model]],D$55:E$63,2)</f>
        <v>Camaro</v>
      </c>
      <c r="F16" s="9" t="str">
        <f>MID(car_inventory__3[[#This Row],[Car ID]],3,2)</f>
        <v>12</v>
      </c>
      <c r="G16" s="9">
        <f>IF(22-car_inventory__3[[#This Row],[Manufacture Year]]&lt;0,100-car_inventory__3[[#This Row],[Manufacture Year]]+22,22-car_inventory__3[[#This Row],[Manufacture Year]])</f>
        <v>10</v>
      </c>
      <c r="H16" s="12">
        <v>19421.099999999999</v>
      </c>
      <c r="I16" s="12">
        <f>car_inventory__3[[#This Row],[Miles]]/car_inventory__3[[#This Row],[Age]]</f>
        <v>1942.11</v>
      </c>
      <c r="J16" s="9" t="s">
        <v>97</v>
      </c>
      <c r="K16" s="9" t="s">
        <v>121</v>
      </c>
      <c r="L16" s="12">
        <v>100000</v>
      </c>
      <c r="M16" s="9" t="s">
        <v>96</v>
      </c>
      <c r="N16" s="9" t="str">
        <f>IF(car_inventory__3[[#This Row],[Miles]]&lt;=car_inventory__3[[#This Row],[Warranty]],"Yes","Not covered")</f>
        <v>Yes</v>
      </c>
      <c r="O16" s="9" t="str">
        <f>CONCATENATE(car_inventory__3[[#This Row],[Make]],car_inventory__3[[#This Row],[Manufacture Year]],car_inventory__3[[#This Row],[Model]],car_inventory__3[[#This Row],[Color]],RIGHT(car_inventory__3[[#This Row],[Car ID]],3))</f>
        <v>GM12CMRBlack015</v>
      </c>
    </row>
    <row r="17" spans="1:15" x14ac:dyDescent="0.25">
      <c r="A17" s="9" t="s">
        <v>122</v>
      </c>
      <c r="B17" t="str">
        <f>LEFT(car_inventory__3[[#This Row],[Car ID]],2)</f>
        <v>GM</v>
      </c>
      <c r="C17" s="9" t="str">
        <f>VLOOKUP(car_inventory__3[[#This Row],[Make]],B$55:C$60,2)</f>
        <v>General Motors</v>
      </c>
      <c r="D17" s="9" t="str">
        <f>MID(car_inventory__3[[#This Row],[Car ID]],5,3)</f>
        <v>CMR</v>
      </c>
      <c r="E17" s="9" t="str">
        <f>VLOOKUP(car_inventory__3[[#This Row],[Model]],D$55:E$63,2)</f>
        <v>Camaro</v>
      </c>
      <c r="F17" s="9" t="str">
        <f>MID(car_inventory__3[[#This Row],[Car ID]],3,2)</f>
        <v>14</v>
      </c>
      <c r="G17" s="9">
        <f>IF(22-car_inventory__3[[#This Row],[Manufacture Year]]&lt;0,100-car_inventory__3[[#This Row],[Manufacture Year]]+22,22-car_inventory__3[[#This Row],[Manufacture Year]])</f>
        <v>8</v>
      </c>
      <c r="H17" s="12">
        <v>14289.6</v>
      </c>
      <c r="I17" s="12">
        <f>car_inventory__3[[#This Row],[Miles]]/car_inventory__3[[#This Row],[Age]]</f>
        <v>1786.2</v>
      </c>
      <c r="J17" s="9" t="s">
        <v>99</v>
      </c>
      <c r="K17" s="9" t="s">
        <v>123</v>
      </c>
      <c r="L17" s="12">
        <v>100000</v>
      </c>
      <c r="M17" s="9" t="s">
        <v>96</v>
      </c>
      <c r="N17" s="9" t="str">
        <f>IF(car_inventory__3[[#This Row],[Miles]]&lt;=car_inventory__3[[#This Row],[Warranty]],"Yes","Not covered")</f>
        <v>Yes</v>
      </c>
      <c r="O17" s="9" t="str">
        <f>CONCATENATE(car_inventory__3[[#This Row],[Make]],car_inventory__3[[#This Row],[Manufacture Year]],car_inventory__3[[#This Row],[Model]],car_inventory__3[[#This Row],[Color]],RIGHT(car_inventory__3[[#This Row],[Car ID]],3))</f>
        <v>GM14CMRWhite016</v>
      </c>
    </row>
    <row r="18" spans="1:15" x14ac:dyDescent="0.25">
      <c r="A18" s="9" t="s">
        <v>124</v>
      </c>
      <c r="B18" t="str">
        <f>LEFT(car_inventory__3[[#This Row],[Car ID]],2)</f>
        <v>GM</v>
      </c>
      <c r="C18" s="9" t="str">
        <f>VLOOKUP(car_inventory__3[[#This Row],[Make]],B$55:C$60,2)</f>
        <v>General Motors</v>
      </c>
      <c r="D18" s="9" t="str">
        <f>MID(car_inventory__3[[#This Row],[Car ID]],5,3)</f>
        <v>SLV</v>
      </c>
      <c r="E18" s="9" t="str">
        <f>VLOOKUP(car_inventory__3[[#This Row],[Model]],D$55:E$63,2)</f>
        <v>Silverado</v>
      </c>
      <c r="F18" s="9" t="str">
        <f>MID(car_inventory__3[[#This Row],[Car ID]],3,2)</f>
        <v>10</v>
      </c>
      <c r="G18" s="9">
        <f>IF(22-car_inventory__3[[#This Row],[Manufacture Year]]&lt;0,100-car_inventory__3[[#This Row],[Manufacture Year]]+22,22-car_inventory__3[[#This Row],[Manufacture Year]])</f>
        <v>12</v>
      </c>
      <c r="H18" s="12">
        <v>31144.400000000001</v>
      </c>
      <c r="I18" s="12">
        <f>car_inventory__3[[#This Row],[Miles]]/car_inventory__3[[#This Row],[Age]]</f>
        <v>2595.3666666666668</v>
      </c>
      <c r="J18" s="9" t="s">
        <v>97</v>
      </c>
      <c r="K18" s="9" t="s">
        <v>125</v>
      </c>
      <c r="L18" s="12">
        <v>100000</v>
      </c>
      <c r="M18" s="9" t="s">
        <v>96</v>
      </c>
      <c r="N18" s="9" t="str">
        <f>IF(car_inventory__3[[#This Row],[Miles]]&lt;=car_inventory__3[[#This Row],[Warranty]],"Yes","Not covered")</f>
        <v>Yes</v>
      </c>
      <c r="O18" s="9" t="str">
        <f>CONCATENATE(car_inventory__3[[#This Row],[Make]],car_inventory__3[[#This Row],[Manufacture Year]],car_inventory__3[[#This Row],[Model]],car_inventory__3[[#This Row],[Color]],RIGHT(car_inventory__3[[#This Row],[Car ID]],3))</f>
        <v>GM10SLVBlack017</v>
      </c>
    </row>
    <row r="19" spans="1:15" x14ac:dyDescent="0.25">
      <c r="A19" s="9" t="s">
        <v>126</v>
      </c>
      <c r="B19" t="str">
        <f>LEFT(car_inventory__3[[#This Row],[Car ID]],2)</f>
        <v>GM</v>
      </c>
      <c r="C19" s="9" t="str">
        <f>VLOOKUP(car_inventory__3[[#This Row],[Make]],B$55:C$60,2)</f>
        <v>General Motors</v>
      </c>
      <c r="D19" s="9" t="str">
        <f>MID(car_inventory__3[[#This Row],[Car ID]],5,3)</f>
        <v>SLV</v>
      </c>
      <c r="E19" s="9" t="str">
        <f>VLOOKUP(car_inventory__3[[#This Row],[Model]],D$55:E$63,2)</f>
        <v>Silverado</v>
      </c>
      <c r="F19" s="9" t="str">
        <f>MID(car_inventory__3[[#This Row],[Car ID]],3,2)</f>
        <v>98</v>
      </c>
      <c r="G19" s="9">
        <f>IF(22-car_inventory__3[[#This Row],[Manufacture Year]]&lt;0,100-car_inventory__3[[#This Row],[Manufacture Year]]+22,22-car_inventory__3[[#This Row],[Manufacture Year]])</f>
        <v>24</v>
      </c>
      <c r="H19" s="12">
        <v>83162.7</v>
      </c>
      <c r="I19" s="12">
        <f>car_inventory__3[[#This Row],[Miles]]/car_inventory__3[[#This Row],[Age]]</f>
        <v>3465.1124999999997</v>
      </c>
      <c r="J19" s="9" t="s">
        <v>97</v>
      </c>
      <c r="K19" s="9" t="s">
        <v>119</v>
      </c>
      <c r="L19" s="12">
        <v>100000</v>
      </c>
      <c r="M19" s="9" t="s">
        <v>96</v>
      </c>
      <c r="N19" s="9" t="str">
        <f>IF(car_inventory__3[[#This Row],[Miles]]&lt;=car_inventory__3[[#This Row],[Warranty]],"Yes","Not covered")</f>
        <v>Yes</v>
      </c>
      <c r="O19" s="9" t="str">
        <f>CONCATENATE(car_inventory__3[[#This Row],[Make]],car_inventory__3[[#This Row],[Manufacture Year]],car_inventory__3[[#This Row],[Model]],car_inventory__3[[#This Row],[Color]],RIGHT(car_inventory__3[[#This Row],[Car ID]],3))</f>
        <v>GM98SLVBlack018</v>
      </c>
    </row>
    <row r="20" spans="1:15" x14ac:dyDescent="0.25">
      <c r="A20" s="9" t="s">
        <v>127</v>
      </c>
      <c r="B20" t="str">
        <f>LEFT(car_inventory__3[[#This Row],[Car ID]],2)</f>
        <v>GM</v>
      </c>
      <c r="C20" s="9" t="str">
        <f>VLOOKUP(car_inventory__3[[#This Row],[Make]],B$55:C$60,2)</f>
        <v>General Motors</v>
      </c>
      <c r="D20" s="9" t="str">
        <f>MID(car_inventory__3[[#This Row],[Car ID]],5,3)</f>
        <v>SLV</v>
      </c>
      <c r="E20" s="9" t="str">
        <f>VLOOKUP(car_inventory__3[[#This Row],[Model]],D$55:E$63,2)</f>
        <v>Silverado</v>
      </c>
      <c r="F20" s="9" t="str">
        <f>MID(car_inventory__3[[#This Row],[Car ID]],3,2)</f>
        <v>00</v>
      </c>
      <c r="G20" s="9">
        <f>IF(22-car_inventory__3[[#This Row],[Manufacture Year]]&lt;0,100-car_inventory__3[[#This Row],[Manufacture Year]]+22,22-car_inventory__3[[#This Row],[Manufacture Year]])</f>
        <v>22</v>
      </c>
      <c r="H20" s="12">
        <v>80685.8</v>
      </c>
      <c r="I20" s="12">
        <f>car_inventory__3[[#This Row],[Miles]]/car_inventory__3[[#This Row],[Age]]</f>
        <v>3667.5363636363636</v>
      </c>
      <c r="J20" s="9" t="s">
        <v>128</v>
      </c>
      <c r="K20" s="9" t="s">
        <v>116</v>
      </c>
      <c r="L20" s="12">
        <v>100000</v>
      </c>
      <c r="M20" s="9" t="s">
        <v>96</v>
      </c>
      <c r="N20" s="9" t="str">
        <f>IF(car_inventory__3[[#This Row],[Miles]]&lt;=car_inventory__3[[#This Row],[Warranty]],"Yes","Not covered")</f>
        <v>Yes</v>
      </c>
      <c r="O20" s="9" t="str">
        <f>CONCATENATE(car_inventory__3[[#This Row],[Make]],car_inventory__3[[#This Row],[Manufacture Year]],car_inventory__3[[#This Row],[Model]],car_inventory__3[[#This Row],[Color]],RIGHT(car_inventory__3[[#This Row],[Car ID]],3))</f>
        <v>GM00SLVBlue019</v>
      </c>
    </row>
    <row r="21" spans="1:15" x14ac:dyDescent="0.25">
      <c r="A21" s="9" t="s">
        <v>129</v>
      </c>
      <c r="B21" t="str">
        <f>LEFT(car_inventory__3[[#This Row],[Car ID]],2)</f>
        <v>TY</v>
      </c>
      <c r="C21" s="9" t="str">
        <f>VLOOKUP(car_inventory__3[[#This Row],[Make]],B$55:C$60,2)</f>
        <v>Toyota</v>
      </c>
      <c r="D21" s="9" t="str">
        <f>MID(car_inventory__3[[#This Row],[Car ID]],5,3)</f>
        <v>CAM</v>
      </c>
      <c r="E21" s="9" t="str">
        <f>VLOOKUP(car_inventory__3[[#This Row],[Model]],D$55:E$63,2)</f>
        <v>Camry</v>
      </c>
      <c r="F21" s="9" t="str">
        <f>MID(car_inventory__3[[#This Row],[Car ID]],3,2)</f>
        <v>96</v>
      </c>
      <c r="G21" s="9">
        <f>IF(22-car_inventory__3[[#This Row],[Manufacture Year]]&lt;0,100-car_inventory__3[[#This Row],[Manufacture Year]]+22,22-car_inventory__3[[#This Row],[Manufacture Year]])</f>
        <v>26</v>
      </c>
      <c r="H21" s="12">
        <v>114660.6</v>
      </c>
      <c r="I21" s="12">
        <f>car_inventory__3[[#This Row],[Miles]]/car_inventory__3[[#This Row],[Age]]</f>
        <v>4410.0230769230775</v>
      </c>
      <c r="J21" s="9" t="s">
        <v>102</v>
      </c>
      <c r="K21" s="9" t="s">
        <v>130</v>
      </c>
      <c r="L21" s="12">
        <v>100000</v>
      </c>
      <c r="M21" s="9" t="s">
        <v>96</v>
      </c>
      <c r="N21" s="9" t="str">
        <f>IF(car_inventory__3[[#This Row],[Miles]]&lt;=car_inventory__3[[#This Row],[Warranty]],"Yes","Not covered")</f>
        <v>Not covered</v>
      </c>
      <c r="O21" s="9" t="str">
        <f>CONCATENATE(car_inventory__3[[#This Row],[Make]],car_inventory__3[[#This Row],[Manufacture Year]],car_inventory__3[[#This Row],[Model]],car_inventory__3[[#This Row],[Color]],RIGHT(car_inventory__3[[#This Row],[Car ID]],3))</f>
        <v>TY96CAMGreen020</v>
      </c>
    </row>
    <row r="22" spans="1:15" x14ac:dyDescent="0.25">
      <c r="A22" s="9" t="s">
        <v>131</v>
      </c>
      <c r="B22" t="str">
        <f>LEFT(car_inventory__3[[#This Row],[Car ID]],2)</f>
        <v>TY</v>
      </c>
      <c r="C22" s="9" t="str">
        <f>VLOOKUP(car_inventory__3[[#This Row],[Make]],B$55:C$60,2)</f>
        <v>Toyota</v>
      </c>
      <c r="D22" s="9" t="str">
        <f>MID(car_inventory__3[[#This Row],[Car ID]],5,3)</f>
        <v>CAM</v>
      </c>
      <c r="E22" s="9" t="str">
        <f>VLOOKUP(car_inventory__3[[#This Row],[Model]],D$55:E$63,2)</f>
        <v>Camry</v>
      </c>
      <c r="F22" s="9" t="str">
        <f>MID(car_inventory__3[[#This Row],[Car ID]],3,2)</f>
        <v>98</v>
      </c>
      <c r="G22" s="9">
        <f>IF(22-car_inventory__3[[#This Row],[Manufacture Year]]&lt;0,100-car_inventory__3[[#This Row],[Manufacture Year]]+22,22-car_inventory__3[[#This Row],[Manufacture Year]])</f>
        <v>24</v>
      </c>
      <c r="H22" s="12">
        <v>93382.6</v>
      </c>
      <c r="I22" s="12">
        <f>car_inventory__3[[#This Row],[Miles]]/car_inventory__3[[#This Row],[Age]]</f>
        <v>3890.9416666666671</v>
      </c>
      <c r="J22" s="9" t="s">
        <v>97</v>
      </c>
      <c r="K22" s="9" t="s">
        <v>132</v>
      </c>
      <c r="L22" s="12">
        <v>100000</v>
      </c>
      <c r="M22" s="9" t="s">
        <v>96</v>
      </c>
      <c r="N22" s="9" t="str">
        <f>IF(car_inventory__3[[#This Row],[Miles]]&lt;=car_inventory__3[[#This Row],[Warranty]],"Yes","Not covered")</f>
        <v>Yes</v>
      </c>
      <c r="O22" s="9" t="str">
        <f>CONCATENATE(car_inventory__3[[#This Row],[Make]],car_inventory__3[[#This Row],[Manufacture Year]],car_inventory__3[[#This Row],[Model]],car_inventory__3[[#This Row],[Color]],RIGHT(car_inventory__3[[#This Row],[Car ID]],3))</f>
        <v>TY98CAMBlack021</v>
      </c>
    </row>
    <row r="23" spans="1:15" x14ac:dyDescent="0.25">
      <c r="A23" s="9" t="s">
        <v>133</v>
      </c>
      <c r="B23" t="str">
        <f>LEFT(car_inventory__3[[#This Row],[Car ID]],2)</f>
        <v>TY</v>
      </c>
      <c r="C23" s="9" t="str">
        <f>VLOOKUP(car_inventory__3[[#This Row],[Make]],B$55:C$60,2)</f>
        <v>Toyota</v>
      </c>
      <c r="D23" s="9" t="str">
        <f>MID(car_inventory__3[[#This Row],[Car ID]],5,3)</f>
        <v>CAM</v>
      </c>
      <c r="E23" s="9" t="str">
        <f>VLOOKUP(car_inventory__3[[#This Row],[Model]],D$55:E$63,2)</f>
        <v>Camry</v>
      </c>
      <c r="F23" s="9" t="str">
        <f>MID(car_inventory__3[[#This Row],[Car ID]],3,2)</f>
        <v>00</v>
      </c>
      <c r="G23" s="9">
        <f>IF(22-car_inventory__3[[#This Row],[Manufacture Year]]&lt;0,100-car_inventory__3[[#This Row],[Manufacture Year]]+22,22-car_inventory__3[[#This Row],[Manufacture Year]])</f>
        <v>22</v>
      </c>
      <c r="H23" s="12">
        <v>85928</v>
      </c>
      <c r="I23" s="12">
        <f>car_inventory__3[[#This Row],[Miles]]/car_inventory__3[[#This Row],[Age]]</f>
        <v>3905.818181818182</v>
      </c>
      <c r="J23" s="9" t="s">
        <v>102</v>
      </c>
      <c r="K23" s="9" t="s">
        <v>106</v>
      </c>
      <c r="L23" s="12">
        <v>100000</v>
      </c>
      <c r="M23" s="9" t="s">
        <v>96</v>
      </c>
      <c r="N23" s="9" t="str">
        <f>IF(car_inventory__3[[#This Row],[Miles]]&lt;=car_inventory__3[[#This Row],[Warranty]],"Yes","Not covered")</f>
        <v>Yes</v>
      </c>
      <c r="O23" s="9" t="str">
        <f>CONCATENATE(car_inventory__3[[#This Row],[Make]],car_inventory__3[[#This Row],[Manufacture Year]],car_inventory__3[[#This Row],[Model]],car_inventory__3[[#This Row],[Color]],RIGHT(car_inventory__3[[#This Row],[Car ID]],3))</f>
        <v>TY00CAMGreen022</v>
      </c>
    </row>
    <row r="24" spans="1:15" x14ac:dyDescent="0.25">
      <c r="A24" s="9" t="s">
        <v>134</v>
      </c>
      <c r="B24" t="str">
        <f>LEFT(car_inventory__3[[#This Row],[Car ID]],2)</f>
        <v>TY</v>
      </c>
      <c r="C24" s="9" t="str">
        <f>VLOOKUP(car_inventory__3[[#This Row],[Make]],B$55:C$60,2)</f>
        <v>Toyota</v>
      </c>
      <c r="D24" s="9" t="str">
        <f>MID(car_inventory__3[[#This Row],[Car ID]],5,3)</f>
        <v>CAM</v>
      </c>
      <c r="E24" s="9" t="str">
        <f>VLOOKUP(car_inventory__3[[#This Row],[Model]],D$55:E$63,2)</f>
        <v>Camry</v>
      </c>
      <c r="F24" s="9" t="str">
        <f>MID(car_inventory__3[[#This Row],[Car ID]],3,2)</f>
        <v>02</v>
      </c>
      <c r="G24" s="9">
        <f>IF(22-car_inventory__3[[#This Row],[Manufacture Year]]&lt;0,100-car_inventory__3[[#This Row],[Manufacture Year]]+22,22-car_inventory__3[[#This Row],[Manufacture Year]])</f>
        <v>20</v>
      </c>
      <c r="H24" s="12">
        <v>67829.100000000006</v>
      </c>
      <c r="I24" s="12">
        <f>car_inventory__3[[#This Row],[Miles]]/car_inventory__3[[#This Row],[Age]]</f>
        <v>3391.4550000000004</v>
      </c>
      <c r="J24" s="9" t="s">
        <v>97</v>
      </c>
      <c r="K24" s="9" t="s">
        <v>74</v>
      </c>
      <c r="L24" s="12">
        <v>100000</v>
      </c>
      <c r="M24" s="9" t="s">
        <v>96</v>
      </c>
      <c r="N24" s="9" t="str">
        <f>IF(car_inventory__3[[#This Row],[Miles]]&lt;=car_inventory__3[[#This Row],[Warranty]],"Yes","Not covered")</f>
        <v>Yes</v>
      </c>
      <c r="O24" s="9" t="str">
        <f>CONCATENATE(car_inventory__3[[#This Row],[Make]],car_inventory__3[[#This Row],[Manufacture Year]],car_inventory__3[[#This Row],[Model]],car_inventory__3[[#This Row],[Color]],RIGHT(car_inventory__3[[#This Row],[Car ID]],3))</f>
        <v>TY02CAMBlack023</v>
      </c>
    </row>
    <row r="25" spans="1:15" x14ac:dyDescent="0.25">
      <c r="A25" s="9" t="s">
        <v>135</v>
      </c>
      <c r="B25" t="str">
        <f>LEFT(car_inventory__3[[#This Row],[Car ID]],2)</f>
        <v>TY</v>
      </c>
      <c r="C25" s="9" t="str">
        <f>VLOOKUP(car_inventory__3[[#This Row],[Make]],B$55:C$60,2)</f>
        <v>Toyota</v>
      </c>
      <c r="D25" s="9" t="str">
        <f>MID(car_inventory__3[[#This Row],[Car ID]],5,3)</f>
        <v>CAM</v>
      </c>
      <c r="E25" s="9" t="str">
        <f>VLOOKUP(car_inventory__3[[#This Row],[Model]],D$55:E$63,2)</f>
        <v>Camry</v>
      </c>
      <c r="F25" s="9" t="str">
        <f>MID(car_inventory__3[[#This Row],[Car ID]],3,2)</f>
        <v>09</v>
      </c>
      <c r="G25" s="9">
        <f>IF(22-car_inventory__3[[#This Row],[Manufacture Year]]&lt;0,100-car_inventory__3[[#This Row],[Manufacture Year]]+22,22-car_inventory__3[[#This Row],[Manufacture Year]])</f>
        <v>13</v>
      </c>
      <c r="H25" s="12">
        <v>48114.2</v>
      </c>
      <c r="I25" s="12">
        <f>car_inventory__3[[#This Row],[Miles]]/car_inventory__3[[#This Row],[Age]]</f>
        <v>3701.0923076923073</v>
      </c>
      <c r="J25" s="9" t="s">
        <v>99</v>
      </c>
      <c r="K25" s="9" t="s">
        <v>109</v>
      </c>
      <c r="L25" s="12">
        <v>100000</v>
      </c>
      <c r="M25" s="9" t="s">
        <v>96</v>
      </c>
      <c r="N25" s="9" t="str">
        <f>IF(car_inventory__3[[#This Row],[Miles]]&lt;=car_inventory__3[[#This Row],[Warranty]],"Yes","Not covered")</f>
        <v>Yes</v>
      </c>
      <c r="O25" s="9" t="str">
        <f>CONCATENATE(car_inventory__3[[#This Row],[Make]],car_inventory__3[[#This Row],[Manufacture Year]],car_inventory__3[[#This Row],[Model]],car_inventory__3[[#This Row],[Color]],RIGHT(car_inventory__3[[#This Row],[Car ID]],3))</f>
        <v>TY09CAMWhite024</v>
      </c>
    </row>
    <row r="26" spans="1:15" x14ac:dyDescent="0.25">
      <c r="A26" s="9" t="s">
        <v>136</v>
      </c>
      <c r="B26" t="str">
        <f>LEFT(car_inventory__3[[#This Row],[Car ID]],2)</f>
        <v>TY</v>
      </c>
      <c r="C26" s="9" t="str">
        <f>VLOOKUP(car_inventory__3[[#This Row],[Make]],B$55:C$60,2)</f>
        <v>Toyota</v>
      </c>
      <c r="D26" s="9" t="str">
        <f>MID(car_inventory__3[[#This Row],[Car ID]],5,3)</f>
        <v>COR</v>
      </c>
      <c r="E26" s="9" t="str">
        <f>VLOOKUP(car_inventory__3[[#This Row],[Model]],D$55:E$63,2)</f>
        <v>Corolla</v>
      </c>
      <c r="F26" s="9" t="str">
        <f>MID(car_inventory__3[[#This Row],[Car ID]],3,2)</f>
        <v>02</v>
      </c>
      <c r="G26" s="9">
        <f>IF(22-car_inventory__3[[#This Row],[Manufacture Year]]&lt;0,100-car_inventory__3[[#This Row],[Manufacture Year]]+22,22-car_inventory__3[[#This Row],[Manufacture Year]])</f>
        <v>20</v>
      </c>
      <c r="H26" s="12">
        <v>64467.4</v>
      </c>
      <c r="I26" s="12">
        <f>car_inventory__3[[#This Row],[Miles]]/car_inventory__3[[#This Row],[Age]]</f>
        <v>3223.37</v>
      </c>
      <c r="J26" s="9" t="s">
        <v>137</v>
      </c>
      <c r="K26" s="9" t="s">
        <v>138</v>
      </c>
      <c r="L26" s="12">
        <v>100000</v>
      </c>
      <c r="M26" s="9" t="s">
        <v>96</v>
      </c>
      <c r="N26" s="9" t="str">
        <f>IF(car_inventory__3[[#This Row],[Miles]]&lt;=car_inventory__3[[#This Row],[Warranty]],"Yes","Not covered")</f>
        <v>Yes</v>
      </c>
      <c r="O26" s="9" t="str">
        <f>CONCATENATE(car_inventory__3[[#This Row],[Make]],car_inventory__3[[#This Row],[Manufacture Year]],car_inventory__3[[#This Row],[Model]],car_inventory__3[[#This Row],[Color]],RIGHT(car_inventory__3[[#This Row],[Car ID]],3))</f>
        <v>TY02CORRed025</v>
      </c>
    </row>
    <row r="27" spans="1:15" x14ac:dyDescent="0.25">
      <c r="A27" s="9" t="s">
        <v>139</v>
      </c>
      <c r="B27" t="str">
        <f>LEFT(car_inventory__3[[#This Row],[Car ID]],2)</f>
        <v>TY</v>
      </c>
      <c r="C27" s="9" t="str">
        <f>VLOOKUP(car_inventory__3[[#This Row],[Make]],B$55:C$60,2)</f>
        <v>Toyota</v>
      </c>
      <c r="D27" s="9" t="str">
        <f>MID(car_inventory__3[[#This Row],[Car ID]],5,3)</f>
        <v>COR</v>
      </c>
      <c r="E27" s="9" t="str">
        <f>VLOOKUP(car_inventory__3[[#This Row],[Model]],D$55:E$63,2)</f>
        <v>Corolla</v>
      </c>
      <c r="F27" s="9" t="str">
        <f>MID(car_inventory__3[[#This Row],[Car ID]],3,2)</f>
        <v>03</v>
      </c>
      <c r="G27" s="9">
        <f>IF(22-car_inventory__3[[#This Row],[Manufacture Year]]&lt;0,100-car_inventory__3[[#This Row],[Manufacture Year]]+22,22-car_inventory__3[[#This Row],[Manufacture Year]])</f>
        <v>19</v>
      </c>
      <c r="H27" s="12">
        <v>73444.399999999994</v>
      </c>
      <c r="I27" s="12">
        <f>car_inventory__3[[#This Row],[Miles]]/car_inventory__3[[#This Row],[Age]]</f>
        <v>3865.4947368421049</v>
      </c>
      <c r="J27" s="9" t="s">
        <v>97</v>
      </c>
      <c r="K27" s="9" t="s">
        <v>138</v>
      </c>
      <c r="L27" s="12">
        <v>100000</v>
      </c>
      <c r="M27" s="9" t="s">
        <v>96</v>
      </c>
      <c r="N27" s="9" t="str">
        <f>IF(car_inventory__3[[#This Row],[Miles]]&lt;=car_inventory__3[[#This Row],[Warranty]],"Yes","Not covered")</f>
        <v>Yes</v>
      </c>
      <c r="O27" s="9" t="str">
        <f>CONCATENATE(car_inventory__3[[#This Row],[Make]],car_inventory__3[[#This Row],[Manufacture Year]],car_inventory__3[[#This Row],[Model]],car_inventory__3[[#This Row],[Color]],RIGHT(car_inventory__3[[#This Row],[Car ID]],3))</f>
        <v>TY03CORBlack026</v>
      </c>
    </row>
    <row r="28" spans="1:15" x14ac:dyDescent="0.25">
      <c r="A28" s="9" t="s">
        <v>140</v>
      </c>
      <c r="B28" t="str">
        <f>LEFT(car_inventory__3[[#This Row],[Car ID]],2)</f>
        <v>TY</v>
      </c>
      <c r="C28" s="9" t="str">
        <f>VLOOKUP(car_inventory__3[[#This Row],[Make]],B$55:C$60,2)</f>
        <v>Toyota</v>
      </c>
      <c r="D28" s="9" t="str">
        <f>MID(car_inventory__3[[#This Row],[Car ID]],5,3)</f>
        <v>COR</v>
      </c>
      <c r="E28" s="9" t="str">
        <f>VLOOKUP(car_inventory__3[[#This Row],[Model]],D$55:E$63,2)</f>
        <v>Corolla</v>
      </c>
      <c r="F28" s="9" t="str">
        <f>MID(car_inventory__3[[#This Row],[Car ID]],3,2)</f>
        <v>14</v>
      </c>
      <c r="G28" s="9">
        <f>IF(22-car_inventory__3[[#This Row],[Manufacture Year]]&lt;0,100-car_inventory__3[[#This Row],[Manufacture Year]]+22,22-car_inventory__3[[#This Row],[Manufacture Year]])</f>
        <v>8</v>
      </c>
      <c r="H28" s="12">
        <v>17556.3</v>
      </c>
      <c r="I28" s="12">
        <f>car_inventory__3[[#This Row],[Miles]]/car_inventory__3[[#This Row],[Age]]</f>
        <v>2194.5374999999999</v>
      </c>
      <c r="J28" s="9" t="s">
        <v>128</v>
      </c>
      <c r="K28" s="9" t="s">
        <v>112</v>
      </c>
      <c r="L28" s="12">
        <v>100000</v>
      </c>
      <c r="M28" s="9" t="s">
        <v>96</v>
      </c>
      <c r="N28" s="9" t="str">
        <f>IF(car_inventory__3[[#This Row],[Miles]]&lt;=car_inventory__3[[#This Row],[Warranty]],"Yes","Not covered")</f>
        <v>Yes</v>
      </c>
      <c r="O28" s="9" t="str">
        <f>CONCATENATE(car_inventory__3[[#This Row],[Make]],car_inventory__3[[#This Row],[Manufacture Year]],car_inventory__3[[#This Row],[Model]],car_inventory__3[[#This Row],[Color]],RIGHT(car_inventory__3[[#This Row],[Car ID]],3))</f>
        <v>TY14CORBlue027</v>
      </c>
    </row>
    <row r="29" spans="1:15" x14ac:dyDescent="0.25">
      <c r="A29" s="9" t="s">
        <v>141</v>
      </c>
      <c r="B29" t="str">
        <f>LEFT(car_inventory__3[[#This Row],[Car ID]],2)</f>
        <v>TY</v>
      </c>
      <c r="C29" s="9" t="str">
        <f>VLOOKUP(car_inventory__3[[#This Row],[Make]],B$55:C$60,2)</f>
        <v>Toyota</v>
      </c>
      <c r="D29" s="9" t="str">
        <f>MID(car_inventory__3[[#This Row],[Car ID]],5,3)</f>
        <v>COR</v>
      </c>
      <c r="E29" s="9" t="str">
        <f>VLOOKUP(car_inventory__3[[#This Row],[Model]],D$55:E$63,2)</f>
        <v>Corolla</v>
      </c>
      <c r="F29" s="9" t="str">
        <f>MID(car_inventory__3[[#This Row],[Car ID]],3,2)</f>
        <v>12</v>
      </c>
      <c r="G29" s="9">
        <f>IF(22-car_inventory__3[[#This Row],[Manufacture Year]]&lt;0,100-car_inventory__3[[#This Row],[Manufacture Year]]+22,22-car_inventory__3[[#This Row],[Manufacture Year]])</f>
        <v>10</v>
      </c>
      <c r="H29" s="12">
        <v>29601.9</v>
      </c>
      <c r="I29" s="12">
        <f>car_inventory__3[[#This Row],[Miles]]/car_inventory__3[[#This Row],[Age]]</f>
        <v>2960.19</v>
      </c>
      <c r="J29" s="9" t="s">
        <v>97</v>
      </c>
      <c r="K29" s="9" t="s">
        <v>119</v>
      </c>
      <c r="L29" s="12">
        <v>100000</v>
      </c>
      <c r="M29" s="9" t="s">
        <v>96</v>
      </c>
      <c r="N29" s="9" t="str">
        <f>IF(car_inventory__3[[#This Row],[Miles]]&lt;=car_inventory__3[[#This Row],[Warranty]],"Yes","Not covered")</f>
        <v>Yes</v>
      </c>
      <c r="O29" s="9" t="str">
        <f>CONCATENATE(car_inventory__3[[#This Row],[Make]],car_inventory__3[[#This Row],[Manufacture Year]],car_inventory__3[[#This Row],[Model]],car_inventory__3[[#This Row],[Color]],RIGHT(car_inventory__3[[#This Row],[Car ID]],3))</f>
        <v>TY12CORBlack028</v>
      </c>
    </row>
    <row r="30" spans="1:15" x14ac:dyDescent="0.25">
      <c r="A30" s="9" t="s">
        <v>142</v>
      </c>
      <c r="B30" t="str">
        <f>LEFT(car_inventory__3[[#This Row],[Car ID]],2)</f>
        <v>TY</v>
      </c>
      <c r="C30" s="9" t="str">
        <f>VLOOKUP(car_inventory__3[[#This Row],[Make]],B$55:C$60,2)</f>
        <v>Toyota</v>
      </c>
      <c r="D30" s="9" t="str">
        <f>MID(car_inventory__3[[#This Row],[Car ID]],5,3)</f>
        <v>CAM</v>
      </c>
      <c r="E30" s="9" t="str">
        <f>VLOOKUP(car_inventory__3[[#This Row],[Model]],D$55:E$63,2)</f>
        <v>Camry</v>
      </c>
      <c r="F30" s="9" t="str">
        <f>MID(car_inventory__3[[#This Row],[Car ID]],3,2)</f>
        <v>12</v>
      </c>
      <c r="G30" s="9">
        <f>IF(22-car_inventory__3[[#This Row],[Manufacture Year]]&lt;0,100-car_inventory__3[[#This Row],[Manufacture Year]]+22,22-car_inventory__3[[#This Row],[Manufacture Year]])</f>
        <v>10</v>
      </c>
      <c r="H30" s="12">
        <v>22128.2</v>
      </c>
      <c r="I30" s="12">
        <f>car_inventory__3[[#This Row],[Miles]]/car_inventory__3[[#This Row],[Age]]</f>
        <v>2212.8200000000002</v>
      </c>
      <c r="J30" s="9" t="s">
        <v>128</v>
      </c>
      <c r="K30" s="9" t="s">
        <v>130</v>
      </c>
      <c r="L30" s="12">
        <v>100000</v>
      </c>
      <c r="M30" s="9" t="s">
        <v>96</v>
      </c>
      <c r="N30" s="9" t="str">
        <f>IF(car_inventory__3[[#This Row],[Miles]]&lt;=car_inventory__3[[#This Row],[Warranty]],"Yes","Not covered")</f>
        <v>Yes</v>
      </c>
      <c r="O30" s="9" t="str">
        <f>CONCATENATE(car_inventory__3[[#This Row],[Make]],car_inventory__3[[#This Row],[Manufacture Year]],car_inventory__3[[#This Row],[Model]],car_inventory__3[[#This Row],[Color]],RIGHT(car_inventory__3[[#This Row],[Car ID]],3))</f>
        <v>TY12CAMBlue029</v>
      </c>
    </row>
    <row r="31" spans="1:15" x14ac:dyDescent="0.25">
      <c r="A31" s="9" t="s">
        <v>143</v>
      </c>
      <c r="B31" t="str">
        <f>LEFT(car_inventory__3[[#This Row],[Car ID]],2)</f>
        <v>HO</v>
      </c>
      <c r="C31" s="9" t="str">
        <f>VLOOKUP(car_inventory__3[[#This Row],[Make]],B$55:C$60,2)</f>
        <v>Honda</v>
      </c>
      <c r="D31" s="9" t="str">
        <f>MID(car_inventory__3[[#This Row],[Car ID]],5,3)</f>
        <v>CIV</v>
      </c>
      <c r="E31" s="9" t="str">
        <f>VLOOKUP(car_inventory__3[[#This Row],[Model]],D$55:E$63,2)</f>
        <v>Civic</v>
      </c>
      <c r="F31" s="9" t="str">
        <f>MID(car_inventory__3[[#This Row],[Car ID]],3,2)</f>
        <v>99</v>
      </c>
      <c r="G31" s="9">
        <f>IF(22-car_inventory__3[[#This Row],[Manufacture Year]]&lt;0,100-car_inventory__3[[#This Row],[Manufacture Year]]+22,22-car_inventory__3[[#This Row],[Manufacture Year]])</f>
        <v>23</v>
      </c>
      <c r="H31" s="12">
        <v>82374</v>
      </c>
      <c r="I31" s="12">
        <f>car_inventory__3[[#This Row],[Miles]]/car_inventory__3[[#This Row],[Age]]</f>
        <v>3581.478260869565</v>
      </c>
      <c r="J31" s="9" t="s">
        <v>99</v>
      </c>
      <c r="K31" s="9" t="s">
        <v>118</v>
      </c>
      <c r="L31" s="12">
        <v>75000</v>
      </c>
      <c r="M31" s="9" t="s">
        <v>96</v>
      </c>
      <c r="N31" s="9" t="str">
        <f>IF(car_inventory__3[[#This Row],[Miles]]&lt;=car_inventory__3[[#This Row],[Warranty]],"Yes","Not covered")</f>
        <v>Not covered</v>
      </c>
      <c r="O31" s="9" t="str">
        <f>CONCATENATE(car_inventory__3[[#This Row],[Make]],car_inventory__3[[#This Row],[Manufacture Year]],car_inventory__3[[#This Row],[Model]],car_inventory__3[[#This Row],[Color]],RIGHT(car_inventory__3[[#This Row],[Car ID]],3))</f>
        <v>HO99CIVWhite030</v>
      </c>
    </row>
    <row r="32" spans="1:15" x14ac:dyDescent="0.25">
      <c r="A32" s="9" t="s">
        <v>144</v>
      </c>
      <c r="B32" t="str">
        <f>LEFT(car_inventory__3[[#This Row],[Car ID]],2)</f>
        <v>HO</v>
      </c>
      <c r="C32" s="9" t="str">
        <f>VLOOKUP(car_inventory__3[[#This Row],[Make]],B$55:C$60,2)</f>
        <v>Honda</v>
      </c>
      <c r="D32" s="9" t="str">
        <f>MID(car_inventory__3[[#This Row],[Car ID]],5,3)</f>
        <v>CIV</v>
      </c>
      <c r="E32" s="9" t="str">
        <f>VLOOKUP(car_inventory__3[[#This Row],[Model]],D$55:E$63,2)</f>
        <v>Civic</v>
      </c>
      <c r="F32" s="9" t="str">
        <f>MID(car_inventory__3[[#This Row],[Car ID]],3,2)</f>
        <v>01</v>
      </c>
      <c r="G32" s="9">
        <f>IF(22-car_inventory__3[[#This Row],[Manufacture Year]]&lt;0,100-car_inventory__3[[#This Row],[Manufacture Year]]+22,22-car_inventory__3[[#This Row],[Manufacture Year]])</f>
        <v>21</v>
      </c>
      <c r="H32" s="12">
        <v>69891.899999999994</v>
      </c>
      <c r="I32" s="12">
        <f>car_inventory__3[[#This Row],[Miles]]/car_inventory__3[[#This Row],[Age]]</f>
        <v>3328.1857142857139</v>
      </c>
      <c r="J32" s="9" t="s">
        <v>128</v>
      </c>
      <c r="K32" s="9" t="s">
        <v>70</v>
      </c>
      <c r="L32" s="12">
        <v>75000</v>
      </c>
      <c r="M32" s="9" t="s">
        <v>96</v>
      </c>
      <c r="N32" s="9" t="str">
        <f>IF(car_inventory__3[[#This Row],[Miles]]&lt;=car_inventory__3[[#This Row],[Warranty]],"Yes","Not covered")</f>
        <v>Yes</v>
      </c>
      <c r="O32" s="9" t="str">
        <f>CONCATENATE(car_inventory__3[[#This Row],[Make]],car_inventory__3[[#This Row],[Manufacture Year]],car_inventory__3[[#This Row],[Model]],car_inventory__3[[#This Row],[Color]],RIGHT(car_inventory__3[[#This Row],[Car ID]],3))</f>
        <v>HO01CIVBlue031</v>
      </c>
    </row>
    <row r="33" spans="1:15" x14ac:dyDescent="0.25">
      <c r="A33" s="9" t="s">
        <v>145</v>
      </c>
      <c r="B33" t="str">
        <f>LEFT(car_inventory__3[[#This Row],[Car ID]],2)</f>
        <v>HO</v>
      </c>
      <c r="C33" s="9" t="str">
        <f>VLOOKUP(car_inventory__3[[#This Row],[Make]],B$55:C$60,2)</f>
        <v>Honda</v>
      </c>
      <c r="D33" s="9" t="str">
        <f>MID(car_inventory__3[[#This Row],[Car ID]],5,3)</f>
        <v>CIV</v>
      </c>
      <c r="E33" s="9" t="str">
        <f>VLOOKUP(car_inventory__3[[#This Row],[Model]],D$55:E$63,2)</f>
        <v>Civic</v>
      </c>
      <c r="F33" s="9" t="str">
        <f>MID(car_inventory__3[[#This Row],[Car ID]],3,2)</f>
        <v>10</v>
      </c>
      <c r="G33" s="9">
        <f>IF(22-car_inventory__3[[#This Row],[Manufacture Year]]&lt;0,100-car_inventory__3[[#This Row],[Manufacture Year]]+22,22-car_inventory__3[[#This Row],[Manufacture Year]])</f>
        <v>12</v>
      </c>
      <c r="H33" s="12">
        <v>22573</v>
      </c>
      <c r="I33" s="12">
        <f>car_inventory__3[[#This Row],[Miles]]/car_inventory__3[[#This Row],[Age]]</f>
        <v>1881.0833333333333</v>
      </c>
      <c r="J33" s="9" t="s">
        <v>128</v>
      </c>
      <c r="K33" s="9" t="s">
        <v>123</v>
      </c>
      <c r="L33" s="12">
        <v>75000</v>
      </c>
      <c r="M33" s="9" t="s">
        <v>96</v>
      </c>
      <c r="N33" s="9" t="str">
        <f>IF(car_inventory__3[[#This Row],[Miles]]&lt;=car_inventory__3[[#This Row],[Warranty]],"Yes","Not covered")</f>
        <v>Yes</v>
      </c>
      <c r="O33" s="9" t="str">
        <f>CONCATENATE(car_inventory__3[[#This Row],[Make]],car_inventory__3[[#This Row],[Manufacture Year]],car_inventory__3[[#This Row],[Model]],car_inventory__3[[#This Row],[Color]],RIGHT(car_inventory__3[[#This Row],[Car ID]],3))</f>
        <v>HO10CIVBlue032</v>
      </c>
    </row>
    <row r="34" spans="1:15" x14ac:dyDescent="0.25">
      <c r="A34" s="9" t="s">
        <v>146</v>
      </c>
      <c r="B34" t="str">
        <f>LEFT(car_inventory__3[[#This Row],[Car ID]],2)</f>
        <v>HO</v>
      </c>
      <c r="C34" s="9" t="str">
        <f>VLOOKUP(car_inventory__3[[#This Row],[Make]],B$55:C$60,2)</f>
        <v>Honda</v>
      </c>
      <c r="D34" s="9" t="str">
        <f>MID(car_inventory__3[[#This Row],[Car ID]],5,3)</f>
        <v>CIV</v>
      </c>
      <c r="E34" s="9" t="str">
        <f>VLOOKUP(car_inventory__3[[#This Row],[Model]],D$55:E$63,2)</f>
        <v>Civic</v>
      </c>
      <c r="F34" s="9" t="str">
        <f>MID(car_inventory__3[[#This Row],[Car ID]],3,2)</f>
        <v>10</v>
      </c>
      <c r="G34" s="9">
        <f>IF(22-car_inventory__3[[#This Row],[Manufacture Year]]&lt;0,100-car_inventory__3[[#This Row],[Manufacture Year]]+22,22-car_inventory__3[[#This Row],[Manufacture Year]])</f>
        <v>12</v>
      </c>
      <c r="H34" s="12">
        <v>33477.199999999997</v>
      </c>
      <c r="I34" s="12">
        <f>car_inventory__3[[#This Row],[Miles]]/car_inventory__3[[#This Row],[Age]]</f>
        <v>2789.7666666666664</v>
      </c>
      <c r="J34" s="9" t="s">
        <v>97</v>
      </c>
      <c r="K34" s="9" t="s">
        <v>132</v>
      </c>
      <c r="L34" s="12">
        <v>75000</v>
      </c>
      <c r="M34" s="9" t="s">
        <v>96</v>
      </c>
      <c r="N34" s="9" t="str">
        <f>IF(car_inventory__3[[#This Row],[Miles]]&lt;=car_inventory__3[[#This Row],[Warranty]],"Yes","Not covered")</f>
        <v>Yes</v>
      </c>
      <c r="O34" s="9" t="str">
        <f>CONCATENATE(car_inventory__3[[#This Row],[Make]],car_inventory__3[[#This Row],[Manufacture Year]],car_inventory__3[[#This Row],[Model]],car_inventory__3[[#This Row],[Color]],RIGHT(car_inventory__3[[#This Row],[Car ID]],3))</f>
        <v>HO10CIVBlack033</v>
      </c>
    </row>
    <row r="35" spans="1:15" x14ac:dyDescent="0.25">
      <c r="A35" s="9" t="s">
        <v>147</v>
      </c>
      <c r="B35" t="str">
        <f>LEFT(car_inventory__3[[#This Row],[Car ID]],2)</f>
        <v>HO</v>
      </c>
      <c r="C35" s="9" t="str">
        <f>VLOOKUP(car_inventory__3[[#This Row],[Make]],B$55:C$60,2)</f>
        <v>Honda</v>
      </c>
      <c r="D35" s="9" t="str">
        <f>MID(car_inventory__3[[#This Row],[Car ID]],5,3)</f>
        <v>CIV</v>
      </c>
      <c r="E35" s="9" t="str">
        <f>VLOOKUP(car_inventory__3[[#This Row],[Model]],D$55:E$63,2)</f>
        <v>Civic</v>
      </c>
      <c r="F35" s="9" t="str">
        <f>MID(car_inventory__3[[#This Row],[Car ID]],3,2)</f>
        <v>11</v>
      </c>
      <c r="G35" s="9">
        <f>IF(22-car_inventory__3[[#This Row],[Manufacture Year]]&lt;0,100-car_inventory__3[[#This Row],[Manufacture Year]]+22,22-car_inventory__3[[#This Row],[Manufacture Year]])</f>
        <v>11</v>
      </c>
      <c r="H35" s="12">
        <v>30555.3</v>
      </c>
      <c r="I35" s="12">
        <f>car_inventory__3[[#This Row],[Miles]]/car_inventory__3[[#This Row],[Age]]</f>
        <v>2777.7545454545452</v>
      </c>
      <c r="J35" s="9" t="s">
        <v>97</v>
      </c>
      <c r="K35" s="9" t="s">
        <v>103</v>
      </c>
      <c r="L35" s="12">
        <v>75000</v>
      </c>
      <c r="M35" s="9" t="s">
        <v>96</v>
      </c>
      <c r="N35" s="9" t="str">
        <f>IF(car_inventory__3[[#This Row],[Miles]]&lt;=car_inventory__3[[#This Row],[Warranty]],"Yes","Not covered")</f>
        <v>Yes</v>
      </c>
      <c r="O35" s="9" t="str">
        <f>CONCATENATE(car_inventory__3[[#This Row],[Make]],car_inventory__3[[#This Row],[Manufacture Year]],car_inventory__3[[#This Row],[Model]],car_inventory__3[[#This Row],[Color]],RIGHT(car_inventory__3[[#This Row],[Car ID]],3))</f>
        <v>HO11CIVBlack034</v>
      </c>
    </row>
    <row r="36" spans="1:15" x14ac:dyDescent="0.25">
      <c r="A36" s="9" t="s">
        <v>148</v>
      </c>
      <c r="B36" t="str">
        <f>LEFT(car_inventory__3[[#This Row],[Car ID]],2)</f>
        <v>HO</v>
      </c>
      <c r="C36" s="9" t="str">
        <f>VLOOKUP(car_inventory__3[[#This Row],[Make]],B$55:C$60,2)</f>
        <v>Honda</v>
      </c>
      <c r="D36" s="9" t="str">
        <f>MID(car_inventory__3[[#This Row],[Car ID]],5,3)</f>
        <v>CIV</v>
      </c>
      <c r="E36" s="9" t="str">
        <f>VLOOKUP(car_inventory__3[[#This Row],[Model]],D$55:E$63,2)</f>
        <v>Civic</v>
      </c>
      <c r="F36" s="9" t="str">
        <f>MID(car_inventory__3[[#This Row],[Car ID]],3,2)</f>
        <v>12</v>
      </c>
      <c r="G36" s="9">
        <f>IF(22-car_inventory__3[[#This Row],[Manufacture Year]]&lt;0,100-car_inventory__3[[#This Row],[Manufacture Year]]+22,22-car_inventory__3[[#This Row],[Manufacture Year]])</f>
        <v>10</v>
      </c>
      <c r="H36" s="12">
        <v>24513.200000000001</v>
      </c>
      <c r="I36" s="12">
        <f>car_inventory__3[[#This Row],[Miles]]/car_inventory__3[[#This Row],[Age]]</f>
        <v>2451.3200000000002</v>
      </c>
      <c r="J36" s="9" t="s">
        <v>97</v>
      </c>
      <c r="K36" s="9" t="s">
        <v>125</v>
      </c>
      <c r="L36" s="12">
        <v>75000</v>
      </c>
      <c r="M36" s="9" t="s">
        <v>96</v>
      </c>
      <c r="N36" s="9" t="str">
        <f>IF(car_inventory__3[[#This Row],[Miles]]&lt;=car_inventory__3[[#This Row],[Warranty]],"Yes","Not covered")</f>
        <v>Yes</v>
      </c>
      <c r="O36" s="9" t="str">
        <f>CONCATENATE(car_inventory__3[[#This Row],[Make]],car_inventory__3[[#This Row],[Manufacture Year]],car_inventory__3[[#This Row],[Model]],car_inventory__3[[#This Row],[Color]],RIGHT(car_inventory__3[[#This Row],[Car ID]],3))</f>
        <v>HO12CIVBlack035</v>
      </c>
    </row>
    <row r="37" spans="1:15" x14ac:dyDescent="0.25">
      <c r="A37" s="9" t="s">
        <v>149</v>
      </c>
      <c r="B37" t="str">
        <f>LEFT(car_inventory__3[[#This Row],[Car ID]],2)</f>
        <v>HO</v>
      </c>
      <c r="C37" s="9" t="str">
        <f>VLOOKUP(car_inventory__3[[#This Row],[Make]],B$55:C$60,2)</f>
        <v>Honda</v>
      </c>
      <c r="D37" s="9" t="str">
        <f>MID(car_inventory__3[[#This Row],[Car ID]],5,3)</f>
        <v>CIV</v>
      </c>
      <c r="E37" s="9" t="str">
        <f>VLOOKUP(car_inventory__3[[#This Row],[Model]],D$55:E$63,2)</f>
        <v>Civic</v>
      </c>
      <c r="F37" s="9" t="str">
        <f>MID(car_inventory__3[[#This Row],[Car ID]],3,2)</f>
        <v>13</v>
      </c>
      <c r="G37" s="9">
        <f>IF(22-car_inventory__3[[#This Row],[Manufacture Year]]&lt;0,100-car_inventory__3[[#This Row],[Manufacture Year]]+22,22-car_inventory__3[[#This Row],[Manufacture Year]])</f>
        <v>9</v>
      </c>
      <c r="H37" s="12">
        <v>13867.6</v>
      </c>
      <c r="I37" s="12">
        <f>car_inventory__3[[#This Row],[Miles]]/car_inventory__3[[#This Row],[Age]]</f>
        <v>1540.8444444444444</v>
      </c>
      <c r="J37" s="9" t="s">
        <v>97</v>
      </c>
      <c r="K37" s="9" t="s">
        <v>130</v>
      </c>
      <c r="L37" s="12">
        <v>75000</v>
      </c>
      <c r="M37" s="9" t="s">
        <v>96</v>
      </c>
      <c r="N37" s="9" t="str">
        <f>IF(car_inventory__3[[#This Row],[Miles]]&lt;=car_inventory__3[[#This Row],[Warranty]],"Yes","Not covered")</f>
        <v>Yes</v>
      </c>
      <c r="O37" s="9" t="str">
        <f>CONCATENATE(car_inventory__3[[#This Row],[Make]],car_inventory__3[[#This Row],[Manufacture Year]],car_inventory__3[[#This Row],[Model]],car_inventory__3[[#This Row],[Color]],RIGHT(car_inventory__3[[#This Row],[Car ID]],3))</f>
        <v>HO13CIVBlack036</v>
      </c>
    </row>
    <row r="38" spans="1:15" x14ac:dyDescent="0.25">
      <c r="A38" s="9" t="s">
        <v>196</v>
      </c>
      <c r="B38" t="str">
        <f>LEFT(car_inventory__3[[#This Row],[Car ID]],2)</f>
        <v>HO</v>
      </c>
      <c r="C38" s="9" t="str">
        <f>VLOOKUP(car_inventory__3[[#This Row],[Make]],B$55:C$60,2)</f>
        <v>Honda</v>
      </c>
      <c r="D38" s="9" t="str">
        <f>MID(car_inventory__3[[#This Row],[Car ID]],5,3)</f>
        <v>ODY</v>
      </c>
      <c r="E38" s="9" t="str">
        <f>VLOOKUP(car_inventory__3[[#This Row],[Model]],D$55:E$63,2)</f>
        <v>Odyssey</v>
      </c>
      <c r="F38" s="9" t="str">
        <f>MID(car_inventory__3[[#This Row],[Car ID]],3,2)</f>
        <v>05</v>
      </c>
      <c r="G38" s="9">
        <f>IF(22-car_inventory__3[[#This Row],[Manufacture Year]]&lt;0,100-car_inventory__3[[#This Row],[Manufacture Year]]+22,22-car_inventory__3[[#This Row],[Manufacture Year]])</f>
        <v>17</v>
      </c>
      <c r="H38" s="12">
        <v>60389.5</v>
      </c>
      <c r="I38" s="12">
        <f>car_inventory__3[[#This Row],[Miles]]/car_inventory__3[[#This Row],[Age]]</f>
        <v>3552.3235294117649</v>
      </c>
      <c r="J38" s="9" t="s">
        <v>99</v>
      </c>
      <c r="K38" s="9" t="s">
        <v>109</v>
      </c>
      <c r="L38" s="12">
        <v>100000</v>
      </c>
      <c r="M38" s="9" t="s">
        <v>96</v>
      </c>
      <c r="N38" s="9" t="str">
        <f>IF(car_inventory__3[[#This Row],[Miles]]&lt;=car_inventory__3[[#This Row],[Warranty]],"Yes","Not covered")</f>
        <v>Yes</v>
      </c>
      <c r="O38" s="9" t="str">
        <f>CONCATENATE(car_inventory__3[[#This Row],[Make]],car_inventory__3[[#This Row],[Manufacture Year]],car_inventory__3[[#This Row],[Model]],car_inventory__3[[#This Row],[Color]],RIGHT(car_inventory__3[[#This Row],[Car ID]],3))</f>
        <v>HO05ODYWhite037</v>
      </c>
    </row>
    <row r="39" spans="1:15" x14ac:dyDescent="0.25">
      <c r="A39" s="9" t="s">
        <v>150</v>
      </c>
      <c r="B39" t="str">
        <f>LEFT(car_inventory__3[[#This Row],[Car ID]],2)</f>
        <v>HO</v>
      </c>
      <c r="C39" s="9" t="str">
        <f>VLOOKUP(car_inventory__3[[#This Row],[Make]],B$55:C$60,2)</f>
        <v>Honda</v>
      </c>
      <c r="D39" s="9" t="str">
        <f>MID(car_inventory__3[[#This Row],[Car ID]],5,3)</f>
        <v>ODY</v>
      </c>
      <c r="E39" s="9" t="str">
        <f>VLOOKUP(car_inventory__3[[#This Row],[Model]],D$55:E$63,2)</f>
        <v>Odyssey</v>
      </c>
      <c r="F39" s="9" t="str">
        <f>MID(car_inventory__3[[#This Row],[Car ID]],3,2)</f>
        <v>07</v>
      </c>
      <c r="G39" s="9">
        <f>IF(22-car_inventory__3[[#This Row],[Manufacture Year]]&lt;0,100-car_inventory__3[[#This Row],[Manufacture Year]]+22,22-car_inventory__3[[#This Row],[Manufacture Year]])</f>
        <v>15</v>
      </c>
      <c r="H39" s="12">
        <v>50854.1</v>
      </c>
      <c r="I39" s="12">
        <f>car_inventory__3[[#This Row],[Miles]]/car_inventory__3[[#This Row],[Age]]</f>
        <v>3390.2733333333331</v>
      </c>
      <c r="J39" s="9" t="s">
        <v>97</v>
      </c>
      <c r="K39" s="9" t="s">
        <v>132</v>
      </c>
      <c r="L39" s="12">
        <v>100000</v>
      </c>
      <c r="M39" s="9" t="s">
        <v>96</v>
      </c>
      <c r="N39" s="9" t="str">
        <f>IF(car_inventory__3[[#This Row],[Miles]]&lt;=car_inventory__3[[#This Row],[Warranty]],"Yes","Not covered")</f>
        <v>Yes</v>
      </c>
      <c r="O39" s="9" t="str">
        <f>CONCATENATE(car_inventory__3[[#This Row],[Make]],car_inventory__3[[#This Row],[Manufacture Year]],car_inventory__3[[#This Row],[Model]],car_inventory__3[[#This Row],[Color]],RIGHT(car_inventory__3[[#This Row],[Car ID]],3))</f>
        <v>HO07ODYBlack038</v>
      </c>
    </row>
    <row r="40" spans="1:15" x14ac:dyDescent="0.25">
      <c r="A40" s="9" t="s">
        <v>151</v>
      </c>
      <c r="B40" t="str">
        <f>LEFT(car_inventory__3[[#This Row],[Car ID]],2)</f>
        <v>HO</v>
      </c>
      <c r="C40" s="9" t="str">
        <f>VLOOKUP(car_inventory__3[[#This Row],[Make]],B$55:C$60,2)</f>
        <v>Honda</v>
      </c>
      <c r="D40" s="9" t="str">
        <f>MID(car_inventory__3[[#This Row],[Car ID]],5,3)</f>
        <v>ODY</v>
      </c>
      <c r="E40" s="9" t="str">
        <f>VLOOKUP(car_inventory__3[[#This Row],[Model]],D$55:E$63,2)</f>
        <v>Odyssey</v>
      </c>
      <c r="F40" s="9" t="str">
        <f>MID(car_inventory__3[[#This Row],[Car ID]],3,2)</f>
        <v>08</v>
      </c>
      <c r="G40" s="9">
        <f>IF(22-car_inventory__3[[#This Row],[Manufacture Year]]&lt;0,100-car_inventory__3[[#This Row],[Manufacture Year]]+22,22-car_inventory__3[[#This Row],[Manufacture Year]])</f>
        <v>14</v>
      </c>
      <c r="H40" s="12">
        <v>42504.6</v>
      </c>
      <c r="I40" s="12">
        <f>car_inventory__3[[#This Row],[Miles]]/car_inventory__3[[#This Row],[Age]]</f>
        <v>3036.042857142857</v>
      </c>
      <c r="J40" s="9" t="s">
        <v>99</v>
      </c>
      <c r="K40" s="9" t="s">
        <v>118</v>
      </c>
      <c r="L40" s="12">
        <v>100000</v>
      </c>
      <c r="M40" s="9" t="s">
        <v>96</v>
      </c>
      <c r="N40" s="9" t="str">
        <f>IF(car_inventory__3[[#This Row],[Miles]]&lt;=car_inventory__3[[#This Row],[Warranty]],"Yes","Not covered")</f>
        <v>Yes</v>
      </c>
      <c r="O40" s="9" t="str">
        <f>CONCATENATE(car_inventory__3[[#This Row],[Make]],car_inventory__3[[#This Row],[Manufacture Year]],car_inventory__3[[#This Row],[Model]],car_inventory__3[[#This Row],[Color]],RIGHT(car_inventory__3[[#This Row],[Car ID]],3))</f>
        <v>HO08ODYWhite039</v>
      </c>
    </row>
    <row r="41" spans="1:15" x14ac:dyDescent="0.25">
      <c r="A41" s="9" t="s">
        <v>152</v>
      </c>
      <c r="B41" t="str">
        <f>LEFT(car_inventory__3[[#This Row],[Car ID]],2)</f>
        <v>HO</v>
      </c>
      <c r="C41" s="9" t="str">
        <f>VLOOKUP(car_inventory__3[[#This Row],[Make]],B$55:C$60,2)</f>
        <v>Honda</v>
      </c>
      <c r="D41" s="9" t="s">
        <v>180</v>
      </c>
      <c r="E41" s="9" t="str">
        <f>VLOOKUP(car_inventory__3[[#This Row],[Model]],D$55:E$63,2)</f>
        <v>Odyssey</v>
      </c>
      <c r="F41" s="9" t="str">
        <f>MID(car_inventory__3[[#This Row],[Car ID]],3,2)</f>
        <v>01</v>
      </c>
      <c r="G41" s="9">
        <f>IF(22-car_inventory__3[[#This Row],[Manufacture Year]]&lt;0,100-car_inventory__3[[#This Row],[Manufacture Year]]+22,22-car_inventory__3[[#This Row],[Manufacture Year]])</f>
        <v>21</v>
      </c>
      <c r="H41" s="12">
        <v>68658.899999999994</v>
      </c>
      <c r="I41" s="12">
        <f>car_inventory__3[[#This Row],[Miles]]/car_inventory__3[[#This Row],[Age]]</f>
        <v>3269.4714285714281</v>
      </c>
      <c r="J41" s="9" t="s">
        <v>97</v>
      </c>
      <c r="K41" s="9" t="s">
        <v>74</v>
      </c>
      <c r="L41" s="12">
        <v>100000</v>
      </c>
      <c r="M41" s="9" t="s">
        <v>96</v>
      </c>
      <c r="N41" s="9" t="str">
        <f>IF(car_inventory__3[[#This Row],[Miles]]&lt;=car_inventory__3[[#This Row],[Warranty]],"Yes","Not covered")</f>
        <v>Yes</v>
      </c>
      <c r="O41" s="9" t="str">
        <f>CONCATENATE(car_inventory__3[[#This Row],[Make]],car_inventory__3[[#This Row],[Manufacture Year]],car_inventory__3[[#This Row],[Model]],car_inventory__3[[#This Row],[Color]],RIGHT(car_inventory__3[[#This Row],[Car ID]],3))</f>
        <v>HO01ODYBlack040</v>
      </c>
    </row>
    <row r="42" spans="1:15" x14ac:dyDescent="0.25">
      <c r="A42" s="9" t="s">
        <v>153</v>
      </c>
      <c r="B42" t="str">
        <f>LEFT(car_inventory__3[[#This Row],[Car ID]],2)</f>
        <v>HO</v>
      </c>
      <c r="C42" s="9" t="str">
        <f>VLOOKUP(car_inventory__3[[#This Row],[Make]],B$55:C$60,2)</f>
        <v>Honda</v>
      </c>
      <c r="D42" s="9" t="str">
        <f>MID(car_inventory__3[[#This Row],[Car ID]],5,3)</f>
        <v>ODY</v>
      </c>
      <c r="E42" s="9" t="str">
        <f>VLOOKUP(car_inventory__3[[#This Row],[Model]],D$55:E$63,2)</f>
        <v>Odyssey</v>
      </c>
      <c r="F42" s="9" t="str">
        <f>MID(car_inventory__3[[#This Row],[Car ID]],3,2)</f>
        <v>14</v>
      </c>
      <c r="G42" s="9">
        <f>IF(22-car_inventory__3[[#This Row],[Manufacture Year]]&lt;0,100-car_inventory__3[[#This Row],[Manufacture Year]]+22,22-car_inventory__3[[#This Row],[Manufacture Year]])</f>
        <v>8</v>
      </c>
      <c r="H42" s="12">
        <v>3708.1</v>
      </c>
      <c r="I42" s="12">
        <f>car_inventory__3[[#This Row],[Miles]]/car_inventory__3[[#This Row],[Age]]</f>
        <v>463.51249999999999</v>
      </c>
      <c r="J42" s="9" t="s">
        <v>97</v>
      </c>
      <c r="K42" s="9" t="s">
        <v>100</v>
      </c>
      <c r="L42" s="12">
        <v>100000</v>
      </c>
      <c r="M42" s="9" t="s">
        <v>96</v>
      </c>
      <c r="N42" s="9" t="str">
        <f>IF(car_inventory__3[[#This Row],[Miles]]&lt;=car_inventory__3[[#This Row],[Warranty]],"Yes","Not covered")</f>
        <v>Yes</v>
      </c>
      <c r="O42" s="9" t="str">
        <f>CONCATENATE(car_inventory__3[[#This Row],[Make]],car_inventory__3[[#This Row],[Manufacture Year]],car_inventory__3[[#This Row],[Model]],car_inventory__3[[#This Row],[Color]],RIGHT(car_inventory__3[[#This Row],[Car ID]],3))</f>
        <v>HO14ODYBlack041</v>
      </c>
    </row>
    <row r="43" spans="1:15" x14ac:dyDescent="0.25">
      <c r="A43" s="9" t="s">
        <v>154</v>
      </c>
      <c r="B43" t="str">
        <f>LEFT(car_inventory__3[[#This Row],[Car ID]],2)</f>
        <v>CR</v>
      </c>
      <c r="C43" s="9" t="str">
        <f>VLOOKUP(car_inventory__3[[#This Row],[Make]],B$55:C$60,2)</f>
        <v>Chrysler</v>
      </c>
      <c r="D43" s="9" t="str">
        <f>MID(car_inventory__3[[#This Row],[Car ID]],5,3)</f>
        <v>PTC</v>
      </c>
      <c r="E43" s="9" t="str">
        <f>VLOOKUP(car_inventory__3[[#This Row],[Model]],D$55:E$63,2)</f>
        <v>PT Crysler</v>
      </c>
      <c r="F43" s="9" t="str">
        <f>MID(car_inventory__3[[#This Row],[Car ID]],3,2)</f>
        <v>04</v>
      </c>
      <c r="G43" s="9">
        <f>IF(22-car_inventory__3[[#This Row],[Manufacture Year]]&lt;0,100-car_inventory__3[[#This Row],[Manufacture Year]]+22,22-car_inventory__3[[#This Row],[Manufacture Year]])</f>
        <v>18</v>
      </c>
      <c r="H43" s="12">
        <v>64542</v>
      </c>
      <c r="I43" s="12">
        <f>car_inventory__3[[#This Row],[Miles]]/car_inventory__3[[#This Row],[Age]]</f>
        <v>3585.6666666666665</v>
      </c>
      <c r="J43" s="9" t="s">
        <v>128</v>
      </c>
      <c r="K43" s="9" t="s">
        <v>74</v>
      </c>
      <c r="L43" s="12">
        <v>75000</v>
      </c>
      <c r="M43" s="9" t="s">
        <v>96</v>
      </c>
      <c r="N43" s="9" t="str">
        <f>IF(car_inventory__3[[#This Row],[Miles]]&lt;=car_inventory__3[[#This Row],[Warranty]],"Yes","Not covered")</f>
        <v>Yes</v>
      </c>
      <c r="O43" s="9" t="str">
        <f>CONCATENATE(car_inventory__3[[#This Row],[Make]],car_inventory__3[[#This Row],[Manufacture Year]],car_inventory__3[[#This Row],[Model]],car_inventory__3[[#This Row],[Color]],RIGHT(car_inventory__3[[#This Row],[Car ID]],3))</f>
        <v>CR04PTCBlue042</v>
      </c>
    </row>
    <row r="44" spans="1:15" x14ac:dyDescent="0.25">
      <c r="A44" s="9" t="s">
        <v>155</v>
      </c>
      <c r="B44" t="str">
        <f>LEFT(car_inventory__3[[#This Row],[Car ID]],2)</f>
        <v>CR</v>
      </c>
      <c r="C44" s="9" t="str">
        <f>VLOOKUP(car_inventory__3[[#This Row],[Make]],B$55:C$60,2)</f>
        <v>Chrysler</v>
      </c>
      <c r="D44" s="9" t="str">
        <f>MID(car_inventory__3[[#This Row],[Car ID]],5,3)</f>
        <v>PTC</v>
      </c>
      <c r="E44" s="9" t="str">
        <f>VLOOKUP(car_inventory__3[[#This Row],[Model]],D$55:E$63,2)</f>
        <v>PT Crysler</v>
      </c>
      <c r="F44" s="9" t="str">
        <f>MID(car_inventory__3[[#This Row],[Car ID]],3,2)</f>
        <v>07</v>
      </c>
      <c r="G44" s="9">
        <f>IF(22-car_inventory__3[[#This Row],[Manufacture Year]]&lt;0,100-car_inventory__3[[#This Row],[Manufacture Year]]+22,22-car_inventory__3[[#This Row],[Manufacture Year]])</f>
        <v>15</v>
      </c>
      <c r="H44" s="12">
        <v>42074.2</v>
      </c>
      <c r="I44" s="12">
        <f>car_inventory__3[[#This Row],[Miles]]/car_inventory__3[[#This Row],[Age]]</f>
        <v>2804.9466666666663</v>
      </c>
      <c r="J44" s="9" t="s">
        <v>102</v>
      </c>
      <c r="K44" s="9" t="s">
        <v>138</v>
      </c>
      <c r="L44" s="12">
        <v>75000</v>
      </c>
      <c r="M44" s="9" t="s">
        <v>96</v>
      </c>
      <c r="N44" s="9" t="str">
        <f>IF(car_inventory__3[[#This Row],[Miles]]&lt;=car_inventory__3[[#This Row],[Warranty]],"Yes","Not covered")</f>
        <v>Yes</v>
      </c>
      <c r="O44" s="9" t="str">
        <f>CONCATENATE(car_inventory__3[[#This Row],[Make]],car_inventory__3[[#This Row],[Manufacture Year]],car_inventory__3[[#This Row],[Model]],car_inventory__3[[#This Row],[Color]],RIGHT(car_inventory__3[[#This Row],[Car ID]],3))</f>
        <v>CR07PTCGreen043</v>
      </c>
    </row>
    <row r="45" spans="1:15" x14ac:dyDescent="0.25">
      <c r="A45" s="9" t="s">
        <v>156</v>
      </c>
      <c r="B45" t="str">
        <f>LEFT(car_inventory__3[[#This Row],[Car ID]],2)</f>
        <v>CR</v>
      </c>
      <c r="C45" s="9" t="str">
        <f>VLOOKUP(car_inventory__3[[#This Row],[Make]],B$55:C$60,2)</f>
        <v>Chrysler</v>
      </c>
      <c r="D45" s="9" t="str">
        <f>MID(car_inventory__3[[#This Row],[Car ID]],5,3)</f>
        <v>PTC</v>
      </c>
      <c r="E45" s="9" t="str">
        <f>VLOOKUP(car_inventory__3[[#This Row],[Model]],D$55:E$63,2)</f>
        <v>PT Crysler</v>
      </c>
      <c r="F45" s="9" t="str">
        <f>MID(car_inventory__3[[#This Row],[Car ID]],3,2)</f>
        <v>11</v>
      </c>
      <c r="G45" s="9">
        <f>IF(22-car_inventory__3[[#This Row],[Manufacture Year]]&lt;0,100-car_inventory__3[[#This Row],[Manufacture Year]]+22,22-car_inventory__3[[#This Row],[Manufacture Year]])</f>
        <v>11</v>
      </c>
      <c r="H45" s="12">
        <v>27394.2</v>
      </c>
      <c r="I45" s="12">
        <f>car_inventory__3[[#This Row],[Miles]]/car_inventory__3[[#This Row],[Age]]</f>
        <v>2490.3818181818183</v>
      </c>
      <c r="J45" s="9" t="s">
        <v>97</v>
      </c>
      <c r="K45" s="9" t="s">
        <v>116</v>
      </c>
      <c r="L45" s="12">
        <v>75000</v>
      </c>
      <c r="M45" s="9" t="s">
        <v>96</v>
      </c>
      <c r="N45" s="9" t="str">
        <f>IF(car_inventory__3[[#This Row],[Miles]]&lt;=car_inventory__3[[#This Row],[Warranty]],"Yes","Not covered")</f>
        <v>Yes</v>
      </c>
      <c r="O45" s="9" t="str">
        <f>CONCATENATE(car_inventory__3[[#This Row],[Make]],car_inventory__3[[#This Row],[Manufacture Year]],car_inventory__3[[#This Row],[Model]],car_inventory__3[[#This Row],[Color]],RIGHT(car_inventory__3[[#This Row],[Car ID]],3))</f>
        <v>CR11PTCBlack044</v>
      </c>
    </row>
    <row r="46" spans="1:15" x14ac:dyDescent="0.25">
      <c r="A46" s="9" t="s">
        <v>183</v>
      </c>
      <c r="B46" t="str">
        <f>LEFT(car_inventory__3[[#This Row],[Car ID]],2)</f>
        <v>CR</v>
      </c>
      <c r="C46" s="9" t="str">
        <f>VLOOKUP(car_inventory__3[[#This Row],[Make]],B$55:C$60,2)</f>
        <v>Chrysler</v>
      </c>
      <c r="D46" s="9" t="str">
        <f>MID(car_inventory__3[[#This Row],[Car ID]],5,3)</f>
        <v>PTC</v>
      </c>
      <c r="E46" s="9" t="str">
        <f>VLOOKUP(car_inventory__3[[#This Row],[Model]],D$55:E$63,2)</f>
        <v>PT Crysler</v>
      </c>
      <c r="F46" s="9" t="str">
        <f>MID(car_inventory__3[[#This Row],[Car ID]],3,2)</f>
        <v>99</v>
      </c>
      <c r="G46" s="9">
        <f>IF(22-car_inventory__3[[#This Row],[Manufacture Year]]&lt;0,100-car_inventory__3[[#This Row],[Manufacture Year]]+22,22-car_inventory__3[[#This Row],[Manufacture Year]])</f>
        <v>23</v>
      </c>
      <c r="H46" s="12">
        <v>79420.600000000006</v>
      </c>
      <c r="I46" s="12">
        <f>car_inventory__3[[#This Row],[Miles]]/car_inventory__3[[#This Row],[Age]]</f>
        <v>3453.0695652173918</v>
      </c>
      <c r="J46" s="9" t="s">
        <v>102</v>
      </c>
      <c r="K46" s="9" t="s">
        <v>125</v>
      </c>
      <c r="L46" s="12">
        <v>75000</v>
      </c>
      <c r="M46" s="9" t="s">
        <v>96</v>
      </c>
      <c r="N46" s="9" t="str">
        <f>IF(car_inventory__3[[#This Row],[Miles]]&lt;=car_inventory__3[[#This Row],[Warranty]],"Yes","Not covered")</f>
        <v>Not covered</v>
      </c>
      <c r="O46" s="9" t="str">
        <f>CONCATENATE(car_inventory__3[[#This Row],[Make]],car_inventory__3[[#This Row],[Manufacture Year]],car_inventory__3[[#This Row],[Model]],car_inventory__3[[#This Row],[Color]],RIGHT(car_inventory__3[[#This Row],[Car ID]],3))</f>
        <v>CR99PTCGreen045</v>
      </c>
    </row>
    <row r="47" spans="1:15" x14ac:dyDescent="0.25">
      <c r="A47" s="9" t="s">
        <v>184</v>
      </c>
      <c r="B47" t="str">
        <f>LEFT(car_inventory__3[[#This Row],[Car ID]],2)</f>
        <v>CR</v>
      </c>
      <c r="C47" s="9" t="str">
        <f>VLOOKUP(car_inventory__3[[#This Row],[Make]],B$55:C$60,2)</f>
        <v>Chrysler</v>
      </c>
      <c r="D47" s="9" t="str">
        <f>MID(car_inventory__3[[#This Row],[Car ID]],5,3)</f>
        <v>PTC</v>
      </c>
      <c r="E47" s="9" t="str">
        <f>VLOOKUP(car_inventory__3[[#This Row],[Model]],D$55:E$63,2)</f>
        <v>PT Crysler</v>
      </c>
      <c r="F47" s="9" t="str">
        <f>MID(car_inventory__3[[#This Row],[Car ID]],3,2)</f>
        <v>00</v>
      </c>
      <c r="G47" s="9">
        <f>IF(22-car_inventory__3[[#This Row],[Manufacture Year]]&lt;0,100-car_inventory__3[[#This Row],[Manufacture Year]]+22,22-car_inventory__3[[#This Row],[Manufacture Year]])</f>
        <v>22</v>
      </c>
      <c r="H47" s="12">
        <v>77243.100000000006</v>
      </c>
      <c r="I47" s="12">
        <f>car_inventory__3[[#This Row],[Miles]]/car_inventory__3[[#This Row],[Age]]</f>
        <v>3511.05</v>
      </c>
      <c r="J47" s="9" t="s">
        <v>97</v>
      </c>
      <c r="K47" s="9" t="s">
        <v>70</v>
      </c>
      <c r="L47" s="12">
        <v>75000</v>
      </c>
      <c r="M47" s="9" t="s">
        <v>96</v>
      </c>
      <c r="N47" s="9" t="str">
        <f>IF(car_inventory__3[[#This Row],[Miles]]&lt;=car_inventory__3[[#This Row],[Warranty]],"Yes","Not covered")</f>
        <v>Not covered</v>
      </c>
      <c r="O47" s="9" t="str">
        <f>CONCATENATE(car_inventory__3[[#This Row],[Make]],car_inventory__3[[#This Row],[Manufacture Year]],car_inventory__3[[#This Row],[Model]],car_inventory__3[[#This Row],[Color]],RIGHT(car_inventory__3[[#This Row],[Car ID]],3))</f>
        <v>CR00PTCBlack046</v>
      </c>
    </row>
    <row r="48" spans="1:15" x14ac:dyDescent="0.25">
      <c r="A48" s="9" t="s">
        <v>185</v>
      </c>
      <c r="B48" t="str">
        <f>LEFT(car_inventory__3[[#This Row],[Car ID]],2)</f>
        <v>CR</v>
      </c>
      <c r="C48" s="9" t="str">
        <f>VLOOKUP(car_inventory__3[[#This Row],[Make]],B$55:C$60,2)</f>
        <v>Chrysler</v>
      </c>
      <c r="D48" s="9" t="str">
        <f>MID(car_inventory__3[[#This Row],[Car ID]],5,3)</f>
        <v>PTC</v>
      </c>
      <c r="E48" s="9" t="str">
        <f>VLOOKUP(car_inventory__3[[#This Row],[Model]],D$55:E$63,2)</f>
        <v>PT Crysler</v>
      </c>
      <c r="F48" s="9" t="str">
        <f>MID(car_inventory__3[[#This Row],[Car ID]],3,2)</f>
        <v>04</v>
      </c>
      <c r="G48" s="9">
        <f>IF(22-car_inventory__3[[#This Row],[Manufacture Year]]&lt;0,100-car_inventory__3[[#This Row],[Manufacture Year]]+22,22-car_inventory__3[[#This Row],[Manufacture Year]])</f>
        <v>18</v>
      </c>
      <c r="H48" s="12">
        <v>72527.199999999997</v>
      </c>
      <c r="I48" s="12">
        <f>car_inventory__3[[#This Row],[Miles]]/car_inventory__3[[#This Row],[Age]]</f>
        <v>4029.2888888888888</v>
      </c>
      <c r="J48" s="9" t="s">
        <v>99</v>
      </c>
      <c r="K48" s="9" t="s">
        <v>121</v>
      </c>
      <c r="L48" s="12">
        <v>75000</v>
      </c>
      <c r="M48" s="9" t="s">
        <v>96</v>
      </c>
      <c r="N48" s="9" t="str">
        <f>IF(car_inventory__3[[#This Row],[Miles]]&lt;=car_inventory__3[[#This Row],[Warranty]],"Yes","Not covered")</f>
        <v>Yes</v>
      </c>
      <c r="O48" s="9" t="str">
        <f>CONCATENATE(car_inventory__3[[#This Row],[Make]],car_inventory__3[[#This Row],[Manufacture Year]],car_inventory__3[[#This Row],[Model]],car_inventory__3[[#This Row],[Color]],RIGHT(car_inventory__3[[#This Row],[Car ID]],3))</f>
        <v>CR04PTCWhite047</v>
      </c>
    </row>
    <row r="49" spans="1:15" x14ac:dyDescent="0.25">
      <c r="A49" s="9" t="s">
        <v>186</v>
      </c>
      <c r="B49" t="str">
        <f>LEFT(car_inventory__3[[#This Row],[Car ID]],2)</f>
        <v>CR</v>
      </c>
      <c r="C49" s="9" t="str">
        <f>VLOOKUP(car_inventory__3[[#This Row],[Make]],B$55:C$60,2)</f>
        <v>Chrysler</v>
      </c>
      <c r="D49" s="9" t="str">
        <f>MID(car_inventory__3[[#This Row],[Car ID]],5,3)</f>
        <v>PTC</v>
      </c>
      <c r="E49" s="9" t="str">
        <f>VLOOKUP(car_inventory__3[[#This Row],[Model]],D$55:E$63,2)</f>
        <v>PT Crysler</v>
      </c>
      <c r="F49" s="9" t="str">
        <f>MID(car_inventory__3[[#This Row],[Car ID]],3,2)</f>
        <v>04</v>
      </c>
      <c r="G49" s="9">
        <f>IF(22-car_inventory__3[[#This Row],[Manufacture Year]]&lt;0,100-car_inventory__3[[#This Row],[Manufacture Year]]+22,22-car_inventory__3[[#This Row],[Manufacture Year]])</f>
        <v>18</v>
      </c>
      <c r="H49" s="12">
        <v>52699.4</v>
      </c>
      <c r="I49" s="12">
        <f>car_inventory__3[[#This Row],[Miles]]/car_inventory__3[[#This Row],[Age]]</f>
        <v>2927.7444444444445</v>
      </c>
      <c r="J49" s="9" t="s">
        <v>137</v>
      </c>
      <c r="K49" s="9" t="s">
        <v>121</v>
      </c>
      <c r="L49" s="12">
        <v>75000</v>
      </c>
      <c r="M49" s="9" t="s">
        <v>96</v>
      </c>
      <c r="N49" s="9" t="str">
        <f>IF(car_inventory__3[[#This Row],[Miles]]&lt;=car_inventory__3[[#This Row],[Warranty]],"Yes","Not covered")</f>
        <v>Yes</v>
      </c>
      <c r="O49" s="9" t="str">
        <f>CONCATENATE(car_inventory__3[[#This Row],[Make]],car_inventory__3[[#This Row],[Manufacture Year]],car_inventory__3[[#This Row],[Model]],car_inventory__3[[#This Row],[Color]],RIGHT(car_inventory__3[[#This Row],[Car ID]],3))</f>
        <v>CR04PTCRed048</v>
      </c>
    </row>
    <row r="50" spans="1:15" x14ac:dyDescent="0.25">
      <c r="A50" s="9" t="s">
        <v>157</v>
      </c>
      <c r="B50" t="str">
        <f>LEFT(car_inventory__3[[#This Row],[Car ID]],2)</f>
        <v>HY</v>
      </c>
      <c r="C50" s="9" t="str">
        <f>VLOOKUP(car_inventory__3[[#This Row],[Make]],B$55:C$60,2)</f>
        <v>Hyundai</v>
      </c>
      <c r="D50" s="9" t="str">
        <f>MID(car_inventory__3[[#This Row],[Car ID]],5,3)</f>
        <v>ELA</v>
      </c>
      <c r="E50" s="9" t="str">
        <f>VLOOKUP(car_inventory__3[[#This Row],[Model]],D$55:E$63,2)</f>
        <v>Corolla</v>
      </c>
      <c r="F50" s="9" t="str">
        <f>MID(car_inventory__3[[#This Row],[Car ID]],3,2)</f>
        <v>11</v>
      </c>
      <c r="G50" s="9">
        <f>IF(22-car_inventory__3[[#This Row],[Manufacture Year]]&lt;0,100-car_inventory__3[[#This Row],[Manufacture Year]]+22,22-car_inventory__3[[#This Row],[Manufacture Year]])</f>
        <v>11</v>
      </c>
      <c r="H50" s="12">
        <v>29102.3</v>
      </c>
      <c r="I50" s="12">
        <f>car_inventory__3[[#This Row],[Miles]]/car_inventory__3[[#This Row],[Age]]</f>
        <v>2645.6636363636362</v>
      </c>
      <c r="J50" s="9" t="s">
        <v>97</v>
      </c>
      <c r="K50" s="9" t="s">
        <v>123</v>
      </c>
      <c r="L50" s="12">
        <v>100000</v>
      </c>
      <c r="M50" s="9" t="s">
        <v>96</v>
      </c>
      <c r="N50" s="9" t="str">
        <f>IF(car_inventory__3[[#This Row],[Miles]]&lt;=car_inventory__3[[#This Row],[Warranty]],"Yes","Not covered")</f>
        <v>Yes</v>
      </c>
      <c r="O50" s="9" t="str">
        <f>CONCATENATE(car_inventory__3[[#This Row],[Make]],car_inventory__3[[#This Row],[Manufacture Year]],car_inventory__3[[#This Row],[Model]],car_inventory__3[[#This Row],[Color]],RIGHT(car_inventory__3[[#This Row],[Car ID]],3))</f>
        <v>HY11ELABlack049</v>
      </c>
    </row>
    <row r="51" spans="1:15" x14ac:dyDescent="0.25">
      <c r="A51" s="9" t="s">
        <v>158</v>
      </c>
      <c r="B51" t="str">
        <f>LEFT(car_inventory__3[[#This Row],[Car ID]],2)</f>
        <v>HY</v>
      </c>
      <c r="C51" s="9" t="str">
        <f>VLOOKUP(car_inventory__3[[#This Row],[Make]],B$55:C$60,2)</f>
        <v>Hyundai</v>
      </c>
      <c r="D51" s="9" t="str">
        <f>MID(car_inventory__3[[#This Row],[Car ID]],5,3)</f>
        <v>ELA</v>
      </c>
      <c r="E51" s="9" t="str">
        <f>VLOOKUP(car_inventory__3[[#This Row],[Model]],D$55:E$63,2)</f>
        <v>Corolla</v>
      </c>
      <c r="F51" s="9" t="str">
        <f>MID(car_inventory__3[[#This Row],[Car ID]],3,2)</f>
        <v>12</v>
      </c>
      <c r="G51" s="9">
        <f>IF(22-car_inventory__3[[#This Row],[Manufacture Year]]&lt;0,100-car_inventory__3[[#This Row],[Manufacture Year]]+22,22-car_inventory__3[[#This Row],[Manufacture Year]])</f>
        <v>10</v>
      </c>
      <c r="H51" s="12">
        <v>22282</v>
      </c>
      <c r="I51" s="12">
        <f>car_inventory__3[[#This Row],[Miles]]/car_inventory__3[[#This Row],[Age]]</f>
        <v>2228.1999999999998</v>
      </c>
      <c r="J51" s="9" t="s">
        <v>128</v>
      </c>
      <c r="K51" s="9" t="s">
        <v>100</v>
      </c>
      <c r="L51" s="12">
        <v>100000</v>
      </c>
      <c r="M51" s="9" t="s">
        <v>96</v>
      </c>
      <c r="N51" s="9" t="str">
        <f>IF(car_inventory__3[[#This Row],[Miles]]&lt;=car_inventory__3[[#This Row],[Warranty]],"Yes","Not covered")</f>
        <v>Yes</v>
      </c>
      <c r="O51" s="9" t="str">
        <f>CONCATENATE(car_inventory__3[[#This Row],[Make]],car_inventory__3[[#This Row],[Manufacture Year]],car_inventory__3[[#This Row],[Model]],car_inventory__3[[#This Row],[Color]],RIGHT(car_inventory__3[[#This Row],[Car ID]],3))</f>
        <v>HY12ELABlue050</v>
      </c>
    </row>
    <row r="52" spans="1:15" x14ac:dyDescent="0.25">
      <c r="A52" s="9" t="s">
        <v>159</v>
      </c>
      <c r="B52" t="str">
        <f>LEFT(car_inventory__3[[#This Row],[Car ID]],2)</f>
        <v>HY</v>
      </c>
      <c r="C52" s="9" t="str">
        <f>VLOOKUP(car_inventory__3[[#This Row],[Make]],B$55:C$60,2)</f>
        <v>Hyundai</v>
      </c>
      <c r="D52" s="9" t="str">
        <f>MID(car_inventory__3[[#This Row],[Car ID]],5,3)</f>
        <v>ELA</v>
      </c>
      <c r="E52" s="9" t="str">
        <f>VLOOKUP(car_inventory__3[[#This Row],[Model]],D$55:E$63,2)</f>
        <v>Corolla</v>
      </c>
      <c r="F52" s="9" t="str">
        <f>MID(car_inventory__3[[#This Row],[Car ID]],3,2)</f>
        <v>13</v>
      </c>
      <c r="G52" s="9">
        <f>IF(22-car_inventory__3[[#This Row],[Manufacture Year]]&lt;0,100-car_inventory__3[[#This Row],[Manufacture Year]]+22,22-car_inventory__3[[#This Row],[Manufacture Year]])</f>
        <v>9</v>
      </c>
      <c r="H52" s="12">
        <v>20223.900000000001</v>
      </c>
      <c r="I52" s="12">
        <f>car_inventory__3[[#This Row],[Miles]]/car_inventory__3[[#This Row],[Age]]</f>
        <v>2247.1000000000004</v>
      </c>
      <c r="J52" s="9" t="s">
        <v>97</v>
      </c>
      <c r="K52" s="9" t="s">
        <v>112</v>
      </c>
      <c r="L52" s="12">
        <v>100000</v>
      </c>
      <c r="M52" s="9" t="s">
        <v>96</v>
      </c>
      <c r="N52" s="9" t="str">
        <f>IF(car_inventory__3[[#This Row],[Miles]]&lt;=car_inventory__3[[#This Row],[Warranty]],"Yes","Not covered")</f>
        <v>Yes</v>
      </c>
      <c r="O52" s="9" t="str">
        <f>CONCATENATE(car_inventory__3[[#This Row],[Make]],car_inventory__3[[#This Row],[Manufacture Year]],car_inventory__3[[#This Row],[Model]],car_inventory__3[[#This Row],[Color]],RIGHT(car_inventory__3[[#This Row],[Car ID]],3))</f>
        <v>HY13ELABlack051</v>
      </c>
    </row>
    <row r="53" spans="1:15" x14ac:dyDescent="0.25">
      <c r="A53" s="9" t="s">
        <v>160</v>
      </c>
      <c r="B53" t="str">
        <f>LEFT(car_inventory__3[[#This Row],[Car ID]],2)</f>
        <v>HY</v>
      </c>
      <c r="C53" s="9" t="str">
        <f>VLOOKUP(car_inventory__3[[#This Row],[Make]],B$55:C$60,2)</f>
        <v>Hyundai</v>
      </c>
      <c r="D53" s="9" t="str">
        <f>MID(car_inventory__3[[#This Row],[Car ID]],5,3)</f>
        <v>ELA</v>
      </c>
      <c r="E53" s="9" t="str">
        <f>VLOOKUP(car_inventory__3[[#This Row],[Model]],D$55:E$63,2)</f>
        <v>Corolla</v>
      </c>
      <c r="F53" s="9" t="str">
        <f>MID(car_inventory__3[[#This Row],[Car ID]],3,2)</f>
        <v>13</v>
      </c>
      <c r="G53" s="9">
        <f>IF(22-car_inventory__3[[#This Row],[Manufacture Year]]&lt;0,100-car_inventory__3[[#This Row],[Manufacture Year]]+22,22-car_inventory__3[[#This Row],[Manufacture Year]])</f>
        <v>9</v>
      </c>
      <c r="H53" s="12">
        <v>22188.5</v>
      </c>
      <c r="I53" s="12">
        <f>car_inventory__3[[#This Row],[Miles]]/car_inventory__3[[#This Row],[Age]]</f>
        <v>2465.3888888888887</v>
      </c>
      <c r="J53" s="9" t="s">
        <v>128</v>
      </c>
      <c r="K53" s="9" t="s">
        <v>106</v>
      </c>
      <c r="L53" s="12">
        <v>100000</v>
      </c>
      <c r="M53" s="9" t="s">
        <v>96</v>
      </c>
      <c r="N53" s="9" t="str">
        <f>IF(car_inventory__3[[#This Row],[Miles]]&lt;=car_inventory__3[[#This Row],[Warranty]],"Yes","Not covered")</f>
        <v>Yes</v>
      </c>
      <c r="O53" s="9" t="str">
        <f>CONCATENATE(car_inventory__3[[#This Row],[Make]],car_inventory__3[[#This Row],[Manufacture Year]],car_inventory__3[[#This Row],[Model]],car_inventory__3[[#This Row],[Color]],RIGHT(car_inventory__3[[#This Row],[Car ID]],3))</f>
        <v>HY13ELABlue052</v>
      </c>
    </row>
    <row r="54" spans="1:15" x14ac:dyDescent="0.25">
      <c r="A54" s="9" t="s">
        <v>96</v>
      </c>
      <c r="B54" s="9" t="s">
        <v>96</v>
      </c>
      <c r="C54" s="9" t="s">
        <v>96</v>
      </c>
      <c r="D54" s="9" t="s">
        <v>96</v>
      </c>
      <c r="E54" s="9" t="s">
        <v>96</v>
      </c>
      <c r="F54" s="9" t="s">
        <v>96</v>
      </c>
      <c r="G54" s="9" t="s">
        <v>96</v>
      </c>
      <c r="I54" s="9" t="s">
        <v>96</v>
      </c>
      <c r="J54" s="9" t="s">
        <v>96</v>
      </c>
      <c r="K54" s="9" t="s">
        <v>96</v>
      </c>
      <c r="M54" s="9" t="s">
        <v>96</v>
      </c>
      <c r="N54" s="9" t="s">
        <v>96</v>
      </c>
      <c r="O54" s="9" t="s">
        <v>96</v>
      </c>
    </row>
    <row r="55" spans="1:15" x14ac:dyDescent="0.25">
      <c r="A55" s="9" t="s">
        <v>96</v>
      </c>
      <c r="B55" s="9" t="s">
        <v>164</v>
      </c>
      <c r="C55" s="9" t="s">
        <v>181</v>
      </c>
      <c r="D55" s="9" t="s">
        <v>177</v>
      </c>
      <c r="E55" s="9" t="s">
        <v>187</v>
      </c>
      <c r="F55" s="9" t="s">
        <v>96</v>
      </c>
      <c r="G55" s="9" t="s">
        <v>96</v>
      </c>
      <c r="I55" s="9" t="s">
        <v>96</v>
      </c>
      <c r="J55" s="9" t="s">
        <v>96</v>
      </c>
      <c r="K55" s="9" t="s">
        <v>96</v>
      </c>
      <c r="M55" s="9" t="s">
        <v>96</v>
      </c>
      <c r="N55" s="9" t="s">
        <v>96</v>
      </c>
      <c r="O55" s="9" t="s">
        <v>96</v>
      </c>
    </row>
    <row r="56" spans="1:15" x14ac:dyDescent="0.25">
      <c r="A56" s="9" t="s">
        <v>96</v>
      </c>
      <c r="B56" s="9" t="s">
        <v>161</v>
      </c>
      <c r="C56" s="9" t="s">
        <v>171</v>
      </c>
      <c r="D56" s="9" t="s">
        <v>179</v>
      </c>
      <c r="E56" s="9" t="s">
        <v>188</v>
      </c>
      <c r="F56" s="9" t="s">
        <v>96</v>
      </c>
      <c r="G56" s="9" t="s">
        <v>96</v>
      </c>
      <c r="I56" s="9" t="s">
        <v>96</v>
      </c>
      <c r="J56" s="9" t="s">
        <v>96</v>
      </c>
      <c r="K56" s="9" t="s">
        <v>96</v>
      </c>
      <c r="M56" s="9" t="s">
        <v>96</v>
      </c>
      <c r="N56" s="9" t="s">
        <v>96</v>
      </c>
      <c r="O56" s="9" t="s">
        <v>96</v>
      </c>
    </row>
    <row r="57" spans="1:15" x14ac:dyDescent="0.25">
      <c r="A57" s="9" t="s">
        <v>96</v>
      </c>
      <c r="B57" s="9" t="s">
        <v>162</v>
      </c>
      <c r="C57" s="9" t="s">
        <v>172</v>
      </c>
      <c r="D57" s="9" t="s">
        <v>175</v>
      </c>
      <c r="E57" s="9" t="s">
        <v>189</v>
      </c>
      <c r="F57" s="9" t="s">
        <v>96</v>
      </c>
      <c r="G57" s="9" t="s">
        <v>96</v>
      </c>
      <c r="I57" s="9" t="s">
        <v>96</v>
      </c>
      <c r="J57" s="9" t="s">
        <v>96</v>
      </c>
      <c r="K57" s="9" t="s">
        <v>96</v>
      </c>
      <c r="M57" s="9" t="s">
        <v>96</v>
      </c>
      <c r="N57" s="9" t="s">
        <v>96</v>
      </c>
      <c r="O57" s="9" t="s">
        <v>96</v>
      </c>
    </row>
    <row r="58" spans="1:15" x14ac:dyDescent="0.25">
      <c r="A58" s="9" t="s">
        <v>96</v>
      </c>
      <c r="B58" s="9" t="s">
        <v>165</v>
      </c>
      <c r="C58" s="9" t="s">
        <v>169</v>
      </c>
      <c r="D58" s="9" t="s">
        <v>178</v>
      </c>
      <c r="E58" s="9" t="s">
        <v>170</v>
      </c>
      <c r="F58" s="9" t="s">
        <v>96</v>
      </c>
      <c r="G58" s="9" t="s">
        <v>96</v>
      </c>
      <c r="I58" s="9" t="s">
        <v>96</v>
      </c>
      <c r="J58" s="9" t="s">
        <v>96</v>
      </c>
      <c r="K58" s="9" t="s">
        <v>96</v>
      </c>
      <c r="M58" s="9" t="s">
        <v>96</v>
      </c>
      <c r="N58" s="9" t="s">
        <v>96</v>
      </c>
      <c r="O58" s="9" t="s">
        <v>96</v>
      </c>
    </row>
    <row r="59" spans="1:15" x14ac:dyDescent="0.25">
      <c r="A59" s="9" t="s">
        <v>96</v>
      </c>
      <c r="B59" s="9" t="s">
        <v>166</v>
      </c>
      <c r="C59" s="9" t="s">
        <v>168</v>
      </c>
      <c r="D59" s="9" t="s">
        <v>174</v>
      </c>
      <c r="E59" s="9" t="s">
        <v>190</v>
      </c>
      <c r="F59" s="9" t="s">
        <v>96</v>
      </c>
      <c r="G59" s="9" t="s">
        <v>96</v>
      </c>
      <c r="I59" s="9" t="s">
        <v>96</v>
      </c>
      <c r="J59" s="9" t="s">
        <v>96</v>
      </c>
      <c r="K59" s="9" t="s">
        <v>96</v>
      </c>
      <c r="M59" s="9" t="s">
        <v>96</v>
      </c>
      <c r="N59" s="9" t="s">
        <v>96</v>
      </c>
      <c r="O59" s="9" t="s">
        <v>96</v>
      </c>
    </row>
    <row r="60" spans="1:15" x14ac:dyDescent="0.25">
      <c r="A60" s="9" t="s">
        <v>96</v>
      </c>
      <c r="B60" s="9" t="s">
        <v>163</v>
      </c>
      <c r="C60" s="9" t="s">
        <v>167</v>
      </c>
      <c r="D60" s="9" t="s">
        <v>173</v>
      </c>
      <c r="E60" s="9" t="s">
        <v>191</v>
      </c>
      <c r="F60" s="9" t="s">
        <v>96</v>
      </c>
      <c r="G60" s="9" t="s">
        <v>96</v>
      </c>
      <c r="I60" s="9" t="s">
        <v>96</v>
      </c>
      <c r="J60" s="9" t="s">
        <v>96</v>
      </c>
      <c r="K60" s="9" t="s">
        <v>96</v>
      </c>
      <c r="M60" s="9" t="s">
        <v>96</v>
      </c>
      <c r="N60" s="9" t="s">
        <v>96</v>
      </c>
      <c r="O60" s="9" t="s">
        <v>96</v>
      </c>
    </row>
    <row r="61" spans="1:15" x14ac:dyDescent="0.25">
      <c r="A61" s="9" t="s">
        <v>96</v>
      </c>
      <c r="B61" s="9" t="s">
        <v>96</v>
      </c>
      <c r="C61" s="9" t="s">
        <v>96</v>
      </c>
      <c r="D61" s="9" t="s">
        <v>180</v>
      </c>
      <c r="E61" s="9" t="s">
        <v>192</v>
      </c>
      <c r="F61" s="9" t="s">
        <v>96</v>
      </c>
      <c r="G61" s="9" t="s">
        <v>96</v>
      </c>
      <c r="I61" s="9" t="s">
        <v>96</v>
      </c>
      <c r="J61" s="9" t="s">
        <v>96</v>
      </c>
      <c r="K61" s="9" t="s">
        <v>96</v>
      </c>
      <c r="M61" s="9" t="s">
        <v>96</v>
      </c>
      <c r="N61" s="9" t="s">
        <v>96</v>
      </c>
      <c r="O61" s="9" t="s">
        <v>96</v>
      </c>
    </row>
    <row r="62" spans="1:15" x14ac:dyDescent="0.25">
      <c r="A62" s="9" t="s">
        <v>96</v>
      </c>
      <c r="B62" s="9" t="s">
        <v>96</v>
      </c>
      <c r="C62" s="9" t="s">
        <v>96</v>
      </c>
      <c r="D62" s="9" t="s">
        <v>182</v>
      </c>
      <c r="E62" s="9" t="s">
        <v>193</v>
      </c>
      <c r="F62" s="9" t="s">
        <v>96</v>
      </c>
      <c r="G62" s="9" t="s">
        <v>96</v>
      </c>
      <c r="I62" s="9" t="s">
        <v>96</v>
      </c>
      <c r="J62" s="9" t="s">
        <v>96</v>
      </c>
      <c r="K62" s="9" t="s">
        <v>96</v>
      </c>
      <c r="M62" s="9" t="s">
        <v>96</v>
      </c>
      <c r="N62" s="9" t="s">
        <v>96</v>
      </c>
      <c r="O62" s="9" t="s">
        <v>96</v>
      </c>
    </row>
    <row r="63" spans="1:15" x14ac:dyDescent="0.25">
      <c r="A63" s="9" t="s">
        <v>96</v>
      </c>
      <c r="B63" s="9" t="s">
        <v>96</v>
      </c>
      <c r="C63" s="9" t="s">
        <v>96</v>
      </c>
      <c r="D63" s="9" t="s">
        <v>176</v>
      </c>
      <c r="E63" s="9" t="s">
        <v>194</v>
      </c>
      <c r="F63" s="9" t="s">
        <v>96</v>
      </c>
      <c r="G63" s="9" t="s">
        <v>96</v>
      </c>
      <c r="I63" s="9" t="s">
        <v>96</v>
      </c>
      <c r="J63" s="9" t="s">
        <v>96</v>
      </c>
      <c r="K63" s="9" t="s">
        <v>96</v>
      </c>
      <c r="M63" s="9" t="s">
        <v>96</v>
      </c>
      <c r="N63" s="9" t="s">
        <v>96</v>
      </c>
      <c r="O63" s="9" t="s">
        <v>96</v>
      </c>
    </row>
    <row r="64" spans="1:15" x14ac:dyDescent="0.25">
      <c r="A64" s="9" t="s">
        <v>96</v>
      </c>
      <c r="B64" s="9" t="s">
        <v>96</v>
      </c>
      <c r="C64" s="9" t="s">
        <v>96</v>
      </c>
      <c r="D64" s="9"/>
      <c r="E64" s="9" t="s">
        <v>96</v>
      </c>
      <c r="F64" s="9" t="s">
        <v>96</v>
      </c>
      <c r="G64" s="9" t="s">
        <v>96</v>
      </c>
      <c r="I64" s="9" t="s">
        <v>96</v>
      </c>
      <c r="J64" s="9" t="s">
        <v>96</v>
      </c>
      <c r="K64" s="9" t="s">
        <v>96</v>
      </c>
      <c r="M64" s="9" t="s">
        <v>96</v>
      </c>
      <c r="N64" s="9" t="s">
        <v>96</v>
      </c>
      <c r="O64" s="9" t="s">
        <v>96</v>
      </c>
    </row>
    <row r="65" spans="1:15" x14ac:dyDescent="0.25">
      <c r="A65" s="9" t="s">
        <v>96</v>
      </c>
      <c r="B65" s="9" t="s">
        <v>96</v>
      </c>
      <c r="C65" s="9" t="s">
        <v>96</v>
      </c>
      <c r="D65" s="9" t="s">
        <v>96</v>
      </c>
      <c r="E65" s="9" t="s">
        <v>96</v>
      </c>
      <c r="F65" s="9" t="s">
        <v>96</v>
      </c>
      <c r="G65" s="9" t="s">
        <v>96</v>
      </c>
      <c r="I65" s="9" t="s">
        <v>96</v>
      </c>
      <c r="J65" s="9" t="s">
        <v>96</v>
      </c>
      <c r="K65" s="9" t="s">
        <v>96</v>
      </c>
      <c r="M65" s="9" t="s">
        <v>96</v>
      </c>
      <c r="N65" s="9" t="s">
        <v>96</v>
      </c>
      <c r="O65" s="9" t="s">
        <v>96</v>
      </c>
    </row>
    <row r="66" spans="1:15" x14ac:dyDescent="0.25">
      <c r="A66" s="9" t="s">
        <v>96</v>
      </c>
      <c r="B66" s="9" t="s">
        <v>96</v>
      </c>
      <c r="C66" s="9" t="s">
        <v>96</v>
      </c>
      <c r="D66" s="9" t="s">
        <v>96</v>
      </c>
      <c r="E66" s="9" t="s">
        <v>96</v>
      </c>
      <c r="F66" s="9" t="s">
        <v>96</v>
      </c>
      <c r="G66" s="9" t="s">
        <v>96</v>
      </c>
      <c r="I66" s="9" t="s">
        <v>96</v>
      </c>
      <c r="J66" s="9" t="s">
        <v>96</v>
      </c>
      <c r="K66" s="9" t="s">
        <v>96</v>
      </c>
      <c r="M66" s="9" t="s">
        <v>96</v>
      </c>
      <c r="N66" s="9" t="s">
        <v>96</v>
      </c>
      <c r="O66" s="9" t="s">
        <v>96</v>
      </c>
    </row>
  </sheetData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F549-22DA-4B96-8D29-EA5AA1D403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U a e t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a e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n r V g Q + 5 1 B q Q E A A C E J A A A T A B w A R m 9 y b X V s Y X M v U 2 V j d G l v b j E u b S C i G A A o o B Q A A A A A A A A A A A A A A A A A A A A A A A A A A A D t U 0 1 v 0 0 A Q v U f K f x h t L 7 Z k G S V Q D i A L R Q 4 R P R A + E o R Q w 2 F r T 9 M V 6 1 0 0 O 5 s 2 i v r f m T R B a W V T c e A A I r 7 Y f m / 2 7 Z v Z f Q E r N t 7 B b P c e v O z 3 + r 1 w p Q l r O F G V J j B u h Y 4 9 r R U U Y J H 7 P Z B n 5 i N V K E g Z V v n Y V 7 G R o m R i L O a l d y w / I V H l i 8 W n g B Q W o 7 o x z g Q m L U K L d w 7 H Z F a 4 e C C f 8 w 2 r N D s f o z W N Y a R C Z S q D 0 t v Y u F A M T j N 4 7 S p f G 7 c s B s P T Y Q Y f o m e c 8 d p i c f j M p 9 7 h 1 z T b 2 T x R 7 8 k 3 w t X w B n U t X r Z d z P W F F O 6 Z P Z 7 s O s r g f I + P r J 1 V 2 m o K B V O 8 L 1 l e a b c U x f n 6 O x 7 k 5 q R d u P T U 7 B x v y Z B 0 7 J 9 t N q q U x s / G 0 h 1 L F T D e 8 G 0 G G / V W f 8 N O E J J J t B a m u s G 0 X e B r t N 3 o 4 + u 0 i 5 e 6 4 k g I X 1 B T q 2 C 0 7 H A j J x x + o i 4 2 F 0 g H H J 5 0 C 8 l E f B u 9 u w N t + L M m m S S v h T h z / P x Z v p 3 k H Q M P N r + n L j J Y v 2 o R U 7 y G j k n f p v 2 e c Z 2 H + c j t h 2 S Y H h N w T M D / n I C n / 2 g C x A B M D A W G j / 4 a d P j j S f i 9 I P z S x j E Q f 2 E g 9 n n 4 A V B L A Q I t A B Q A A g A I A F G n r V g g O B 9 n p A A A A P U A A A A S A A A A A A A A A A A A A A A A A A A A A A B D b 2 5 m a W c v U G F j a 2 F n Z S 5 4 b W x Q S w E C L Q A U A A I A C A B R p 6 1 Y D 8 r p q 6 Q A A A D p A A A A E w A A A A A A A A A A A A A A A A D w A A A A W 0 N v b n R l b n R f V H l w Z X N d L n h t b F B L A Q I t A B Q A A g A I A F G n r V g Q + 5 1 B q Q E A A C E J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v A A A A A A A A d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A x O j U z O j M 5 L j Q 5 M j I z M j B a I i A v P j x F b n R y e S B U e X B l P S J G a W x s Q 2 9 s d W 1 u V H l w Z X M i I F Z h b H V l P S J z Q m d Z R 0 J n W U d C Z 1 V H Q m d Z R E J n W U c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n J h b n R 5 J n F 1 b 3 Q 7 L C Z x d W 9 0 O y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v Q 2 h h b m d l Z C B U e X B l L n t D Y X I g S U Q s M H 0 m c X V v d D s s J n F 1 b 3 Q 7 U 2 V j d G l v b j E v Y 2 F y I G l u d m V u d G 9 y e S 9 D a G F u Z 2 V k I F R 5 c G U u e 0 1 h a 2 U s M X 0 m c X V v d D s s J n F 1 b 3 Q 7 U 2 V j d G l v b j E v Y 2 F y I G l u d m V u d G 9 y e S 9 D a G F u Z 2 V k I F R 5 c G U u e 0 1 h a 2 U g K E Z 1 b G w g T m F t Z S k s M n 0 m c X V v d D s s J n F 1 b 3 Q 7 U 2 V j d G l v b j E v Y 2 F y I G l u d m V u d G 9 y e S 9 D a G F u Z 2 V k I F R 5 c G U u e 0 1 v Z G V s L D N 9 J n F 1 b 3 Q 7 L C Z x d W 9 0 O 1 N l Y 3 R p b 2 4 x L 2 N h c i B p b n Z l b n R v c n k v Q 2 h h b m d l Z C B U e X B l L n t N b 2 R l b C A o R n V s b C B O Y W 1 l K S w 0 f S Z x d W 9 0 O y w m c X V v d D t T Z W N 0 a W 9 u M S 9 j Y X I g a W 5 2 Z W 5 0 b 3 J 5 L 0 N o Y W 5 n Z W Q g V H l w Z S 5 7 T W F u d W Z h Y 3 R 1 c m U g W W V h c i w 1 f S Z x d W 9 0 O y w m c X V v d D t T Z W N 0 a W 9 u M S 9 j Y X I g a W 5 2 Z W 5 0 b 3 J 5 L 0 N o Y W 5 n Z W Q g V H l w Z S 5 7 Q W d l L D Z 9 J n F 1 b 3 Q 7 L C Z x d W 9 0 O 1 N l Y 3 R p b 2 4 x L 2 N h c i B p b n Z l b n R v c n k v Q 2 h h b m d l Z C B U e X B l L n t N a W x l c y w 3 f S Z x d W 9 0 O y w m c X V v d D t T Z W N 0 a W 9 u M S 9 j Y X I g a W 5 2 Z W 5 0 b 3 J 5 L 0 N o Y W 5 n Z W Q g V H l w Z S 5 7 T W l s Z X M g L y B Z Z W F y L D h 9 J n F 1 b 3 Q 7 L C Z x d W 9 0 O 1 N l Y 3 R p b 2 4 x L 2 N h c i B p b n Z l b n R v c n k v Q 2 h h b m d l Z C B U e X B l L n t D b 2 x v c i w 5 f S Z x d W 9 0 O y w m c X V v d D t T Z W N 0 a W 9 u M S 9 j Y X I g a W 5 2 Z W 5 0 b 3 J 5 L 0 N o Y W 5 n Z W Q g V H l w Z S 5 7 R H J p d m V y L D E w f S Z x d W 9 0 O y w m c X V v d D t T Z W N 0 a W 9 u M S 9 j Y X I g a W 5 2 Z W 5 0 b 3 J 5 L 0 N o Y W 5 n Z W Q g V H l w Z S 5 7 V 2 F y c m F u d H k s M T F 9 J n F 1 b 3 Q 7 L C Z x d W 9 0 O 1 N l Y 3 R p b 2 4 x L 2 N h c i B p b n Z l b n R v c n k v Q 2 h h b m d l Z C B U e X B l L n s g T W l s Z X M s M T J 9 J n F 1 b 3 Q 7 L C Z x d W 9 0 O 1 N l Y 3 R p b 2 4 x L 2 N h c i B p b n Z l b n R v c n k v Q 2 h h b m d l Z C B U e X B l L n t D b 3 Z l c m V k P y w x M 3 0 m c X V v d D s s J n F 1 b 3 Q 7 U 2 V j d G l v b j E v Y 2 F y I G l u d m V u d G 9 y e S 9 D a G F u Z 2 V k I F R 5 c G U u e 0 5 l d y B D Y X I g S U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Y X I g a W 5 2 Z W 5 0 b 3 J 5 L 0 N o Y W 5 n Z W Q g V H l w Z S 5 7 Q 2 F y I E l E L D B 9 J n F 1 b 3 Q 7 L C Z x d W 9 0 O 1 N l Y 3 R p b 2 4 x L 2 N h c i B p b n Z l b n R v c n k v Q 2 h h b m d l Z C B U e X B l L n t N Y W t l L D F 9 J n F 1 b 3 Q 7 L C Z x d W 9 0 O 1 N l Y 3 R p b 2 4 x L 2 N h c i B p b n Z l b n R v c n k v Q 2 h h b m d l Z C B U e X B l L n t N Y W t l I C h G d W x s I E 5 h b W U p L D J 9 J n F 1 b 3 Q 7 L C Z x d W 9 0 O 1 N l Y 3 R p b 2 4 x L 2 N h c i B p b n Z l b n R v c n k v Q 2 h h b m d l Z C B U e X B l L n t N b 2 R l b C w z f S Z x d W 9 0 O y w m c X V v d D t T Z W N 0 a W 9 u M S 9 j Y X I g a W 5 2 Z W 5 0 b 3 J 5 L 0 N o Y W 5 n Z W Q g V H l w Z S 5 7 T W 9 k Z W w g K E Z 1 b G w g T m F t Z S k s N H 0 m c X V v d D s s J n F 1 b 3 Q 7 U 2 V j d G l v b j E v Y 2 F y I G l u d m V u d G 9 y e S 9 D a G F u Z 2 V k I F R 5 c G U u e 0 1 h b n V m Y W N 0 d X J l I F l l Y X I s N X 0 m c X V v d D s s J n F 1 b 3 Q 7 U 2 V j d G l v b j E v Y 2 F y I G l u d m V u d G 9 y e S 9 D a G F u Z 2 V k I F R 5 c G U u e 0 F n Z S w 2 f S Z x d W 9 0 O y w m c X V v d D t T Z W N 0 a W 9 u M S 9 j Y X I g a W 5 2 Z W 5 0 b 3 J 5 L 0 N o Y W 5 n Z W Q g V H l w Z S 5 7 T W l s Z X M s N 3 0 m c X V v d D s s J n F 1 b 3 Q 7 U 2 V j d G l v b j E v Y 2 F y I G l u d m V u d G 9 y e S 9 D a G F u Z 2 V k I F R 5 c G U u e 0 1 p b G V z I C 8 g W W V h c i w 4 f S Z x d W 9 0 O y w m c X V v d D t T Z W N 0 a W 9 u M S 9 j Y X I g a W 5 2 Z W 5 0 b 3 J 5 L 0 N o Y W 5 n Z W Q g V H l w Z S 5 7 Q 2 9 s b 3 I s O X 0 m c X V v d D s s J n F 1 b 3 Q 7 U 2 V j d G l v b j E v Y 2 F y I G l u d m V u d G 9 y e S 9 D a G F u Z 2 V k I F R 5 c G U u e 0 R y a X Z l c i w x M H 0 m c X V v d D s s J n F 1 b 3 Q 7 U 2 V j d G l v b j E v Y 2 F y I G l u d m V u d G 9 y e S 9 D a G F u Z 2 V k I F R 5 c G U u e 1 d h c n J h b n R 5 L D E x f S Z x d W 9 0 O y w m c X V v d D t T Z W N 0 a W 9 u M S 9 j Y X I g a W 5 2 Z W 5 0 b 3 J 5 L 0 N o Y W 5 n Z W Q g V H l w Z S 5 7 I E 1 p b G V z L D E y f S Z x d W 9 0 O y w m c X V v d D t T Z W N 0 a W 9 u M S 9 j Y X I g a W 5 2 Z W 5 0 b 3 J 5 L 0 N o Y W 5 n Z W Q g V H l w Z S 5 7 Q 2 9 2 Z X J l Z D 8 s M T N 9 J n F 1 b 3 Q 7 L C Z x d W 9 0 O 1 N l Y 3 R p b 2 4 x L 2 N h c i B p b n Z l b n R v c n k v Q 2 h h b m d l Z C B U e X B l L n t O Z X c g Q 2 F y I E l E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w M T o 1 N z o x N y 4 1 M D g 1 M T c 2 W i I g L z 4 8 R W 5 0 c n k g V H l w Z T 0 i R m l s b E N v b H V t b l R 5 c G V z I i B W Y W x 1 Z T 0 i c 0 J n W U d C Z 1 l H Q m d V R 0 J n W U R C Z 1 l H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y Y W 5 0 e S Z x d W 9 0 O y w m c X V v d D s g T W l s Z X M m c X V v d D s s J n F 1 b 3 Q 7 Q 2 9 2 Z X J l Z D 8 m c X V v d D s s J n F 1 b 3 Q 7 T m V 3 I E N h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a W 5 2 Z W 5 0 b 3 J 5 I C g y K S 9 D a G F u Z 2 V k I F R 5 c G U u e 0 N h c i B J R C w w f S Z x d W 9 0 O y w m c X V v d D t T Z W N 0 a W 9 u M S 9 j Y X I g a W 5 2 Z W 5 0 b 3 J 5 I C g y K S 9 D a G F u Z 2 V k I F R 5 c G U u e 0 1 h a 2 U s M X 0 m c X V v d D s s J n F 1 b 3 Q 7 U 2 V j d G l v b j E v Y 2 F y I G l u d m V u d G 9 y e S A o M i k v Q 2 h h b m d l Z C B U e X B l L n t N Y W t l I C h G d W x s I E 5 h b W U p L D J 9 J n F 1 b 3 Q 7 L C Z x d W 9 0 O 1 N l Y 3 R p b 2 4 x L 2 N h c i B p b n Z l b n R v c n k g K D I p L 0 N o Y W 5 n Z W Q g V H l w Z S 5 7 T W 9 k Z W w s M 3 0 m c X V v d D s s J n F 1 b 3 Q 7 U 2 V j d G l v b j E v Y 2 F y I G l u d m V u d G 9 y e S A o M i k v Q 2 h h b m d l Z C B U e X B l L n t N b 2 R l b C A o R n V s b C B O Y W 1 l K S w 0 f S Z x d W 9 0 O y w m c X V v d D t T Z W N 0 a W 9 u M S 9 j Y X I g a W 5 2 Z W 5 0 b 3 J 5 I C g y K S 9 D a G F u Z 2 V k I F R 5 c G U u e 0 1 h b n V m Y W N 0 d X J l I F l l Y X I s N X 0 m c X V v d D s s J n F 1 b 3 Q 7 U 2 V j d G l v b j E v Y 2 F y I G l u d m V u d G 9 y e S A o M i k v Q 2 h h b m d l Z C B U e X B l L n t B Z 2 U s N n 0 m c X V v d D s s J n F 1 b 3 Q 7 U 2 V j d G l v b j E v Y 2 F y I G l u d m V u d G 9 y e S A o M i k v Q 2 h h b m d l Z C B U e X B l L n t N a W x l c y w 3 f S Z x d W 9 0 O y w m c X V v d D t T Z W N 0 a W 9 u M S 9 j Y X I g a W 5 2 Z W 5 0 b 3 J 5 I C g y K S 9 D a G F u Z 2 V k I F R 5 c G U u e 0 1 p b G V z I C 8 g W W V h c i w 4 f S Z x d W 9 0 O y w m c X V v d D t T Z W N 0 a W 9 u M S 9 j Y X I g a W 5 2 Z W 5 0 b 3 J 5 I C g y K S 9 D a G F u Z 2 V k I F R 5 c G U u e 0 N v b G 9 y L D l 9 J n F 1 b 3 Q 7 L C Z x d W 9 0 O 1 N l Y 3 R p b 2 4 x L 2 N h c i B p b n Z l b n R v c n k g K D I p L 0 N o Y W 5 n Z W Q g V H l w Z S 5 7 R H J p d m V y L D E w f S Z x d W 9 0 O y w m c X V v d D t T Z W N 0 a W 9 u M S 9 j Y X I g a W 5 2 Z W 5 0 b 3 J 5 I C g y K S 9 D a G F u Z 2 V k I F R 5 c G U u e 1 d h c n J h b n R 5 L D E x f S Z x d W 9 0 O y w m c X V v d D t T Z W N 0 a W 9 u M S 9 j Y X I g a W 5 2 Z W 5 0 b 3 J 5 I C g y K S 9 D a G F u Z 2 V k I F R 5 c G U u e y B N a W x l c y w x M n 0 m c X V v d D s s J n F 1 b 3 Q 7 U 2 V j d G l v b j E v Y 2 F y I G l u d m V u d G 9 y e S A o M i k v Q 2 h h b m d l Z C B U e X B l L n t D b 3 Z l c m V k P y w x M 3 0 m c X V v d D s s J n F 1 b 3 Q 7 U 2 V j d G l v b j E v Y 2 F y I G l u d m V u d G 9 y e S A o M i k v Q 2 h h b m d l Z C B U e X B l L n t O Z X c g Q 2 F y I E l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F y I G l u d m V u d G 9 y e S A o M i k v Q 2 h h b m d l Z C B U e X B l L n t D Y X I g S U Q s M H 0 m c X V v d D s s J n F 1 b 3 Q 7 U 2 V j d G l v b j E v Y 2 F y I G l u d m V u d G 9 y e S A o M i k v Q 2 h h b m d l Z C B U e X B l L n t N Y W t l L D F 9 J n F 1 b 3 Q 7 L C Z x d W 9 0 O 1 N l Y 3 R p b 2 4 x L 2 N h c i B p b n Z l b n R v c n k g K D I p L 0 N o Y W 5 n Z W Q g V H l w Z S 5 7 T W F r Z S A o R n V s b C B O Y W 1 l K S w y f S Z x d W 9 0 O y w m c X V v d D t T Z W N 0 a W 9 u M S 9 j Y X I g a W 5 2 Z W 5 0 b 3 J 5 I C g y K S 9 D a G F u Z 2 V k I F R 5 c G U u e 0 1 v Z G V s L D N 9 J n F 1 b 3 Q 7 L C Z x d W 9 0 O 1 N l Y 3 R p b 2 4 x L 2 N h c i B p b n Z l b n R v c n k g K D I p L 0 N o Y W 5 n Z W Q g V H l w Z S 5 7 T W 9 k Z W w g K E Z 1 b G w g T m F t Z S k s N H 0 m c X V v d D s s J n F 1 b 3 Q 7 U 2 V j d G l v b j E v Y 2 F y I G l u d m V u d G 9 y e S A o M i k v Q 2 h h b m d l Z C B U e X B l L n t N Y W 5 1 Z m F j d H V y Z S B Z Z W F y L D V 9 J n F 1 b 3 Q 7 L C Z x d W 9 0 O 1 N l Y 3 R p b 2 4 x L 2 N h c i B p b n Z l b n R v c n k g K D I p L 0 N o Y W 5 n Z W Q g V H l w Z S 5 7 Q W d l L D Z 9 J n F 1 b 3 Q 7 L C Z x d W 9 0 O 1 N l Y 3 R p b 2 4 x L 2 N h c i B p b n Z l b n R v c n k g K D I p L 0 N o Y W 5 n Z W Q g V H l w Z S 5 7 T W l s Z X M s N 3 0 m c X V v d D s s J n F 1 b 3 Q 7 U 2 V j d G l v b j E v Y 2 F y I G l u d m V u d G 9 y e S A o M i k v Q 2 h h b m d l Z C B U e X B l L n t N a W x l c y A v I F l l Y X I s O H 0 m c X V v d D s s J n F 1 b 3 Q 7 U 2 V j d G l v b j E v Y 2 F y I G l u d m V u d G 9 y e S A o M i k v Q 2 h h b m d l Z C B U e X B l L n t D b 2 x v c i w 5 f S Z x d W 9 0 O y w m c X V v d D t T Z W N 0 a W 9 u M S 9 j Y X I g a W 5 2 Z W 5 0 b 3 J 5 I C g y K S 9 D a G F u Z 2 V k I F R 5 c G U u e 0 R y a X Z l c i w x M H 0 m c X V v d D s s J n F 1 b 3 Q 7 U 2 V j d G l v b j E v Y 2 F y I G l u d m V u d G 9 y e S A o M i k v Q 2 h h b m d l Z C B U e X B l L n t X Y X J y Y W 5 0 e S w x M X 0 m c X V v d D s s J n F 1 b 3 Q 7 U 2 V j d G l v b j E v Y 2 F y I G l u d m V u d G 9 y e S A o M i k v Q 2 h h b m d l Z C B U e X B l L n s g T W l s Z X M s M T J 9 J n F 1 b 3 Q 7 L C Z x d W 9 0 O 1 N l Y 3 R p b 2 4 x L 2 N h c i B p b n Z l b n R v c n k g K D I p L 0 N o Y W 5 n Z W Q g V H l w Z S 5 7 Q 2 9 2 Z X J l Z D 8 s M T N 9 J n F 1 b 3 Q 7 L C Z x d W 9 0 O 1 N l Y 3 R p b 2 4 x L 2 N h c i B p b n Z l b n R v c n k g K D I p L 0 N o Y W 5 n Z W Q g V H l w Z S 5 7 T m V 3 I E N h c i B J R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w M T o 1 O D o z N S 4 0 M z I 3 M T Q x W i I g L z 4 8 R W 5 0 c n k g V H l w Z T 0 i R m l s b E N v b H V t b l R 5 c G V z I i B W Y W x 1 Z T 0 i c 0 J n W U d C Z 1 l H Q m d V R 0 J n W U R C Z 1 l H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y Y W 5 0 e S Z x d W 9 0 O y w m c X V v d D s g T W l s Z X M m c X V v d D s s J n F 1 b 3 Q 7 Q 2 9 2 Z X J l Z D 8 m c X V v d D s s J n F 1 b 3 Q 7 T m V 3 I E N h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a W 5 2 Z W 5 0 b 3 J 5 I C g z K S 9 D a G F u Z 2 U g V H l w Z S 5 7 Q 2 F y I E l E L D B 9 J n F 1 b 3 Q 7 L C Z x d W 9 0 O 1 N l Y 3 R p b 2 4 x L 2 N h c i B p b n Z l b n R v c n k g K D M p L 0 N o Y W 5 n Z S B U e X B l L n t N Y W t l L D F 9 J n F 1 b 3 Q 7 L C Z x d W 9 0 O 1 N l Y 3 R p b 2 4 x L 2 N h c i B p b n Z l b n R v c n k g K D M p L 0 N o Y W 5 n Z S B U e X B l L n t N Y W t l I C h G d W x s I E 5 h b W U p L D J 9 J n F 1 b 3 Q 7 L C Z x d W 9 0 O 1 N l Y 3 R p b 2 4 x L 2 N h c i B p b n Z l b n R v c n k g K D M p L 0 N o Y W 5 n Z S B U e X B l L n t N b 2 R l b C w z f S Z x d W 9 0 O y w m c X V v d D t T Z W N 0 a W 9 u M S 9 j Y X I g a W 5 2 Z W 5 0 b 3 J 5 I C g z K S 9 D a G F u Z 2 U g V H l w Z S 5 7 T W 9 k Z W w g K E Z 1 b G w g T m F t Z S k s N H 0 m c X V v d D s s J n F 1 b 3 Q 7 U 2 V j d G l v b j E v Y 2 F y I G l u d m V u d G 9 y e S A o M y k v Q 2 h h b m d l I F R 5 c G U u e 0 1 h b n V m Y W N 0 d X J l I F l l Y X I s N X 0 m c X V v d D s s J n F 1 b 3 Q 7 U 2 V j d G l v b j E v Y 2 F y I G l u d m V u d G 9 y e S A o M y k v Q 2 h h b m d l I F R 5 c G U u e 0 F n Z S w 2 f S Z x d W 9 0 O y w m c X V v d D t T Z W N 0 a W 9 u M S 9 j Y X I g a W 5 2 Z W 5 0 b 3 J 5 I C g z K S 9 D a G F u Z 2 U g V H l w Z S 5 7 T W l s Z X M s N 3 0 m c X V v d D s s J n F 1 b 3 Q 7 U 2 V j d G l v b j E v Y 2 F y I G l u d m V u d G 9 y e S A o M y k v Q 2 h h b m d l I F R 5 c G U u e 0 1 p b G V z I C 8 g W W V h c i w 4 f S Z x d W 9 0 O y w m c X V v d D t T Z W N 0 a W 9 u M S 9 j Y X I g a W 5 2 Z W 5 0 b 3 J 5 I C g z K S 9 D a G F u Z 2 U g V H l w Z S 5 7 Q 2 9 s b 3 I s O X 0 m c X V v d D s s J n F 1 b 3 Q 7 U 2 V j d G l v b j E v Y 2 F y I G l u d m V u d G 9 y e S A o M y k v Q 2 h h b m d l I F R 5 c G U u e 0 R y a X Z l c i w x M H 0 m c X V v d D s s J n F 1 b 3 Q 7 U 2 V j d G l v b j E v Y 2 F y I G l u d m V u d G 9 y e S A o M y k v Q 2 h h b m d l I F R 5 c G U u e 1 d h c n J h b n R 5 L D E x f S Z x d W 9 0 O y w m c X V v d D t T Z W N 0 a W 9 u M S 9 j Y X I g a W 5 2 Z W 5 0 b 3 J 5 I C g z K S 9 D a G F u Z 2 U g V H l w Z S 5 7 I E 1 p b G V z L D E y f S Z x d W 9 0 O y w m c X V v d D t T Z W N 0 a W 9 u M S 9 j Y X I g a W 5 2 Z W 5 0 b 3 J 5 I C g z K S 9 D a G F u Z 2 U g V H l w Z S 5 7 Q 2 9 2 Z X J l Z D 8 s M T N 9 J n F 1 b 3 Q 7 L C Z x d W 9 0 O 1 N l Y 3 R p b 2 4 x L 2 N h c i B p b n Z l b n R v c n k g K D M p L 0 N o Y W 5 n Z S B U e X B l L n t O Z X c g Q 2 F y I E l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F y I G l u d m V u d G 9 y e S A o M y k v Q 2 h h b m d l I F R 5 c G U u e 0 N h c i B J R C w w f S Z x d W 9 0 O y w m c X V v d D t T Z W N 0 a W 9 u M S 9 j Y X I g a W 5 2 Z W 5 0 b 3 J 5 I C g z K S 9 D a G F u Z 2 U g V H l w Z S 5 7 T W F r Z S w x f S Z x d W 9 0 O y w m c X V v d D t T Z W N 0 a W 9 u M S 9 j Y X I g a W 5 2 Z W 5 0 b 3 J 5 I C g z K S 9 D a G F u Z 2 U g V H l w Z S 5 7 T W F r Z S A o R n V s b C B O Y W 1 l K S w y f S Z x d W 9 0 O y w m c X V v d D t T Z W N 0 a W 9 u M S 9 j Y X I g a W 5 2 Z W 5 0 b 3 J 5 I C g z K S 9 D a G F u Z 2 U g V H l w Z S 5 7 T W 9 k Z W w s M 3 0 m c X V v d D s s J n F 1 b 3 Q 7 U 2 V j d G l v b j E v Y 2 F y I G l u d m V u d G 9 y e S A o M y k v Q 2 h h b m d l I F R 5 c G U u e 0 1 v Z G V s I C h G d W x s I E 5 h b W U p L D R 9 J n F 1 b 3 Q 7 L C Z x d W 9 0 O 1 N l Y 3 R p b 2 4 x L 2 N h c i B p b n Z l b n R v c n k g K D M p L 0 N o Y W 5 n Z S B U e X B l L n t N Y W 5 1 Z m F j d H V y Z S B Z Z W F y L D V 9 J n F 1 b 3 Q 7 L C Z x d W 9 0 O 1 N l Y 3 R p b 2 4 x L 2 N h c i B p b n Z l b n R v c n k g K D M p L 0 N o Y W 5 n Z S B U e X B l L n t B Z 2 U s N n 0 m c X V v d D s s J n F 1 b 3 Q 7 U 2 V j d G l v b j E v Y 2 F y I G l u d m V u d G 9 y e S A o M y k v Q 2 h h b m d l I F R 5 c G U u e 0 1 p b G V z L D d 9 J n F 1 b 3 Q 7 L C Z x d W 9 0 O 1 N l Y 3 R p b 2 4 x L 2 N h c i B p b n Z l b n R v c n k g K D M p L 0 N o Y W 5 n Z S B U e X B l L n t N a W x l c y A v I F l l Y X I s O H 0 m c X V v d D s s J n F 1 b 3 Q 7 U 2 V j d G l v b j E v Y 2 F y I G l u d m V u d G 9 y e S A o M y k v Q 2 h h b m d l I F R 5 c G U u e 0 N v b G 9 y L D l 9 J n F 1 b 3 Q 7 L C Z x d W 9 0 O 1 N l Y 3 R p b 2 4 x L 2 N h c i B p b n Z l b n R v c n k g K D M p L 0 N o Y W 5 n Z S B U e X B l L n t E c m l 2 Z X I s M T B 9 J n F 1 b 3 Q 7 L C Z x d W 9 0 O 1 N l Y 3 R p b 2 4 x L 2 N h c i B p b n Z l b n R v c n k g K D M p L 0 N o Y W 5 n Z S B U e X B l L n t X Y X J y Y W 5 0 e S w x M X 0 m c X V v d D s s J n F 1 b 3 Q 7 U 2 V j d G l v b j E v Y 2 F y I G l u d m V u d G 9 y e S A o M y k v Q 2 h h b m d l I F R 5 c G U u e y B N a W x l c y w x M n 0 m c X V v d D s s J n F 1 b 3 Q 7 U 2 V j d G l v b j E v Y 2 F y I G l u d m V u d G 9 y e S A o M y k v Q 2 h h b m d l I F R 5 c G U u e 0 N v d m V y Z W Q / L D E z f S Z x d W 9 0 O y w m c X V v d D t T Z W N 0 a W 9 u M S 9 j Y X I g a W 5 2 Z W 5 0 b 3 J 5 I C g z K S 9 D a G F u Z 2 U g V H l w Z S 5 7 T m V 3 I E N h c i B J R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l M j A o M y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l M j A o M y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u 7 o W 0 z N H T p g p o h q Q 4 u 4 Z A A A A A A I A A A A A A B B m A A A A A Q A A I A A A A L z W U F 5 T I n + M 2 w D J r c U s Z r r Y o M U X x B F S X v F i 4 H S 6 d l K T A A A A A A 6 A A A A A A g A A I A A A A M U O A O O X 5 p / z z 5 W N 4 e G + / G P n M t 3 l 4 s + t B X A z 8 I r R F R E a U A A A A P 4 5 o 0 d 7 a / 1 N z M A N h b i 8 8 P C 0 K 4 z h b F d O f a Q I A D t N O 1 V u 2 g X u Z q a 0 6 5 K u E F n c t L Y q 7 w s 5 n x 9 m j 6 t 7 p 7 u f y n 3 8 n J 8 Q o t m o x M g C 9 8 f b r P S L H G w E Q A A A A B u X 7 0 3 D / x v E i T e D a H H x + 3 E i A e U j O p c B j Q n 5 h r 0 C s u C k 3 U V r + f d 0 5 L Y Q a 0 X o b + F X m L A H i + g r c y C z q k b P T R r O 0 m A = < / D a t a M a s h u p > 
</file>

<file path=customXml/itemProps1.xml><?xml version="1.0" encoding="utf-8"?>
<ds:datastoreItem xmlns:ds="http://schemas.openxmlformats.org/officeDocument/2006/customXml" ds:itemID="{4544718E-72C7-48F3-80B8-585013622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Payroll</vt:lpstr>
      <vt:lpstr>Gradebook</vt:lpstr>
      <vt:lpstr>Music Pivot Table</vt:lpstr>
      <vt:lpstr>Music Store</vt:lpstr>
      <vt:lpstr>Car 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kehindeariyo7@gmail.com</cp:lastModifiedBy>
  <dcterms:created xsi:type="dcterms:W3CDTF">2024-05-13T11:35:10Z</dcterms:created>
  <dcterms:modified xsi:type="dcterms:W3CDTF">2024-05-16T20:06:05Z</dcterms:modified>
</cp:coreProperties>
</file>