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drawings/drawing3.xml" ContentType="application/vnd.openxmlformats-officedocument.drawing+xml"/>
  <Override PartName="/xl/tables/table4.xml" ContentType="application/vnd.openxmlformats-officedocument.spreadsheetml.table+xml"/>
  <Override PartName="/xl/drawings/drawing4.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E:\RECENT PROJECTS\MedVault Master Inventory\Inventory Sheets &amp; Dashboard\"/>
    </mc:Choice>
  </mc:AlternateContent>
  <xr:revisionPtr revIDLastSave="0" documentId="13_ncr:1_{476C2B2A-672D-4436-9E2C-E83FC3DE2A5E}" xr6:coauthVersionLast="47" xr6:coauthVersionMax="47" xr10:uidLastSave="{00000000-0000-0000-0000-000000000000}"/>
  <bookViews>
    <workbookView xWindow="-120" yWindow="-120" windowWidth="29040" windowHeight="15720" tabRatio="755" activeTab="4" xr2:uid="{00000000-000D-0000-FFFF-FFFF00000000}"/>
  </bookViews>
  <sheets>
    <sheet name="Item List" sheetId="2" r:id="rId1"/>
    <sheet name="Re-Order Level" sheetId="3" r:id="rId2"/>
    <sheet name="Daily Records" sheetId="4" r:id="rId3"/>
    <sheet name="Stock Level &amp; Status" sheetId="5" r:id="rId4"/>
    <sheet name="📊 Dashboard" sheetId="13" r:id="rId5"/>
    <sheet name="Calculations" sheetId="9" r:id="rId6"/>
    <sheet name="_Ref" sheetId="7" state="hidden" r:id="rId7"/>
  </sheets>
  <definedNames>
    <definedName name="_xlcn.WorksheetConnection_MedVault_Inventory.xlsxtbl_ItemList1" hidden="1">tbl_ItemList[]</definedName>
    <definedName name="_xlcn.WorksheetConnection_MedVault_Inventory_v3_Final.xlsxtbl_DailyRecords1" hidden="1">tbl_DailyRecords[]</definedName>
    <definedName name="_xlcn.WorksheetConnection_MedVault_Inventory_v3_Final.xlsxtbl_StockStatus1" hidden="1">tbl_StockStatus[]</definedName>
    <definedName name="_xlcn.WorksheetConnection_MedVault_InventoryCopy.xlsxtbl_ReOrder1" hidden="1">tbl_ReOrder[]</definedName>
    <definedName name="GL_Codes">_Ref!$A$2:$A$86</definedName>
    <definedName name="_xlnm.Print_Titles" localSheetId="2">'Daily Records'!$1:$3</definedName>
    <definedName name="_xlnm.Print_Titles" localSheetId="0">'Item List'!$1:$3</definedName>
    <definedName name="_xlnm.Print_Titles" localSheetId="1">'Re-Order Level'!$1:$3</definedName>
    <definedName name="_xlnm.Print_Titles" localSheetId="3">'Stock Level &amp; Status'!$1:$3</definedName>
    <definedName name="Slicer_Department">#N/A</definedName>
    <definedName name="Slicer_Month">#N/A</definedName>
  </definedNames>
  <calcPr calcId="191029" iterateDelta="1E-4"/>
  <pivotCaches>
    <pivotCache cacheId="242" r:id="rId8"/>
    <pivotCache cacheId="245" r:id="rId9"/>
    <pivotCache cacheId="248" r:id="rId10"/>
    <pivotCache cacheId="251" r:id="rId11"/>
    <pivotCache cacheId="254" r:id="rId12"/>
    <pivotCache cacheId="257" r:id="rId13"/>
    <pivotCache cacheId="260" r:id="rId14"/>
    <pivotCache cacheId="263" r:id="rId15"/>
    <pivotCache cacheId="266" r:id="rId16"/>
    <pivotCache cacheId="269" r:id="rId17"/>
    <pivotCache cacheId="272" r:id="rId18"/>
    <pivotCache cacheId="275" r:id="rId19"/>
    <pivotCache cacheId="278" r:id="rId20"/>
    <pivotCache cacheId="281" r:id="rId21"/>
    <pivotCache cacheId="284" r:id="rId22"/>
    <pivotCache cacheId="287" r:id="rId23"/>
    <pivotCache cacheId="290" r:id="rId24"/>
    <pivotCache cacheId="293" r:id="rId25"/>
  </pivotCaches>
  <extLst>
    <ext xmlns:x14="http://schemas.microsoft.com/office/spreadsheetml/2009/9/main" uri="{876F7934-8845-4945-9796-88D515C7AA90}">
      <x14:pivotCaches>
        <pivotCache cacheId="241" r:id="rId26"/>
      </x14:pivotCaches>
    </ext>
    <ext xmlns:x14="http://schemas.microsoft.com/office/spreadsheetml/2009/9/main" uri="{BBE1A952-AA13-448e-AADC-164F8A28A991}">
      <x14:slicerCaches>
        <x14:slicerCache r:id="rId27"/>
        <x14:slicerCache r:id="rId28"/>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tbl_StockStatus" name="tbl_StockStatus" connection="WorksheetConnection_MedVault_Inventory_v3_Final.xlsx!tbl_StockStatus"/>
          <x15:modelTable id="tbl_DailyRecords" name="tbl_DailyRecords" connection="WorksheetConnection_MedVault_Inventory_v3_Final.xlsx!tbl_DailyRecords"/>
          <x15:modelTable id="tbl_ItemList" name="tbl_ItemList" connection="WorksheetConnection_MedVault_Inventory.xlsx!tbl_ItemList"/>
          <x15:modelTable id="tbl_ReOrder" name="tbl_ReOrder" connection="WorksheetConnection_MedVault_Inventory - Copy.xlsx!tbl_ReOrder"/>
        </x15:modelTables>
        <x15:modelRelationships>
          <x15:modelRelationship fromTable="tbl_DailyRecords" fromColumn="GL Code" toTable="tbl_StockStatus" toColumn="GL Code"/>
          <x15:modelRelationship fromTable="tbl_DailyRecords" fromColumn="GL Code" toTable="tbl_ItemList" toColumn="GL Code"/>
          <x15:modelRelationship fromTable="tbl_ItemList" fromColumn="GL Code" toTable="tbl_ReOrder" toColumn="GL Cod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AZ7" i="9" l="1"/>
  <c r="AZ6" i="9"/>
  <c r="A4" i="5"/>
  <c r="AA15" i="9" a="1"/>
  <c r="AK9" i="9" a="1"/>
  <c r="AK9" i="9" s="1"/>
  <c r="I68" i="4"/>
  <c r="J68" i="4" s="1"/>
  <c r="F68" i="4"/>
  <c r="D68" i="4"/>
  <c r="I67" i="4"/>
  <c r="J67" i="4" s="1"/>
  <c r="F67" i="4"/>
  <c r="D67" i="4"/>
  <c r="F66" i="4"/>
  <c r="I66" i="4"/>
  <c r="J66" i="4" s="1"/>
  <c r="D66" i="4"/>
  <c r="U8" i="9"/>
  <c r="E8" i="9"/>
  <c r="A20" i="9"/>
  <c r="L8" i="9"/>
  <c r="X8" i="9"/>
  <c r="R8" i="9"/>
  <c r="O8" i="9"/>
  <c r="A15" i="9"/>
  <c r="J8" i="9"/>
  <c r="G8" i="9"/>
  <c r="U12" i="9" l="1"/>
  <c r="U13" i="9" s="1"/>
  <c r="P12" i="9"/>
  <c r="AZ5" i="9" s="1"/>
  <c r="AY13" i="9" s="1"/>
  <c r="AZ3" i="9"/>
  <c r="AA15" i="9"/>
  <c r="I65" i="4"/>
  <c r="J65" i="4" s="1"/>
  <c r="F65" i="4"/>
  <c r="D65" i="4"/>
  <c r="I64" i="4"/>
  <c r="J64" i="4" s="1"/>
  <c r="F64" i="4"/>
  <c r="D64" i="4"/>
  <c r="I63" i="4"/>
  <c r="J63" i="4" s="1"/>
  <c r="F63" i="4"/>
  <c r="D63" i="4"/>
  <c r="I62" i="4"/>
  <c r="J62" i="4" s="1"/>
  <c r="F62" i="4"/>
  <c r="D62" i="4"/>
  <c r="I61" i="4"/>
  <c r="J61" i="4" s="1"/>
  <c r="F61" i="4"/>
  <c r="D61" i="4"/>
  <c r="I60" i="4"/>
  <c r="J60" i="4" s="1"/>
  <c r="F60" i="4"/>
  <c r="D60" i="4"/>
  <c r="I59" i="4"/>
  <c r="J59" i="4" s="1"/>
  <c r="F59" i="4"/>
  <c r="D59" i="4"/>
  <c r="I58" i="4"/>
  <c r="J58" i="4" s="1"/>
  <c r="F58" i="4"/>
  <c r="D58" i="4"/>
  <c r="I57" i="4"/>
  <c r="J57" i="4" s="1"/>
  <c r="F57" i="4"/>
  <c r="D57" i="4"/>
  <c r="I56" i="4"/>
  <c r="J56" i="4" s="1"/>
  <c r="F56" i="4"/>
  <c r="D56" i="4"/>
  <c r="I55" i="4"/>
  <c r="J55" i="4" s="1"/>
  <c r="F55" i="4"/>
  <c r="D55" i="4"/>
  <c r="I54" i="4"/>
  <c r="J54" i="4" s="1"/>
  <c r="F54" i="4"/>
  <c r="D54" i="4"/>
  <c r="I53" i="4"/>
  <c r="J53" i="4" s="1"/>
  <c r="F53" i="4"/>
  <c r="D53" i="4"/>
  <c r="I52" i="4"/>
  <c r="J52" i="4" s="1"/>
  <c r="F52" i="4"/>
  <c r="D52" i="4"/>
  <c r="I51" i="4"/>
  <c r="J51" i="4" s="1"/>
  <c r="F51" i="4"/>
  <c r="D51" i="4"/>
  <c r="I50" i="4"/>
  <c r="J50" i="4" s="1"/>
  <c r="F50" i="4"/>
  <c r="D50" i="4"/>
  <c r="I49" i="4"/>
  <c r="J49" i="4" s="1"/>
  <c r="F49" i="4"/>
  <c r="D49" i="4"/>
  <c r="I48" i="4"/>
  <c r="J48" i="4" s="1"/>
  <c r="F48" i="4"/>
  <c r="D48" i="4"/>
  <c r="I47" i="4"/>
  <c r="J47" i="4" s="1"/>
  <c r="F47" i="4"/>
  <c r="D47" i="4"/>
  <c r="I46" i="4"/>
  <c r="J46" i="4" s="1"/>
  <c r="F46" i="4"/>
  <c r="D46" i="4"/>
  <c r="I45" i="4"/>
  <c r="J45" i="4" s="1"/>
  <c r="F45" i="4"/>
  <c r="D45" i="4"/>
  <c r="I44" i="4"/>
  <c r="J44" i="4" s="1"/>
  <c r="F44" i="4"/>
  <c r="D44" i="4"/>
  <c r="I43" i="4"/>
  <c r="J43" i="4" s="1"/>
  <c r="F43" i="4"/>
  <c r="D43" i="4"/>
  <c r="I42" i="4"/>
  <c r="J42" i="4" s="1"/>
  <c r="F42" i="4"/>
  <c r="D42" i="4"/>
  <c r="I41" i="4"/>
  <c r="J41" i="4" s="1"/>
  <c r="F41" i="4"/>
  <c r="D41" i="4"/>
  <c r="I40" i="4"/>
  <c r="J40" i="4" s="1"/>
  <c r="F40" i="4"/>
  <c r="D40" i="4"/>
  <c r="I39" i="4"/>
  <c r="J39" i="4" s="1"/>
  <c r="F39" i="4"/>
  <c r="D39" i="4"/>
  <c r="I38" i="4"/>
  <c r="J38" i="4" s="1"/>
  <c r="F38" i="4"/>
  <c r="D38" i="4"/>
  <c r="I37" i="4"/>
  <c r="J37" i="4" s="1"/>
  <c r="F37" i="4"/>
  <c r="D37" i="4"/>
  <c r="I36" i="4"/>
  <c r="J36" i="4" s="1"/>
  <c r="F36" i="4"/>
  <c r="D36" i="4"/>
  <c r="I35" i="4"/>
  <c r="J35" i="4" s="1"/>
  <c r="F35" i="4"/>
  <c r="D35" i="4"/>
  <c r="I34" i="4"/>
  <c r="J34" i="4" s="1"/>
  <c r="F34" i="4"/>
  <c r="D34" i="4"/>
  <c r="I33" i="4"/>
  <c r="J33" i="4" s="1"/>
  <c r="F33" i="4"/>
  <c r="D33" i="4"/>
  <c r="I32" i="4"/>
  <c r="J32" i="4" s="1"/>
  <c r="F32" i="4"/>
  <c r="D32" i="4"/>
  <c r="I31" i="4"/>
  <c r="J31" i="4" s="1"/>
  <c r="F31" i="4"/>
  <c r="D31" i="4"/>
  <c r="I30" i="4"/>
  <c r="J30" i="4" s="1"/>
  <c r="F30" i="4"/>
  <c r="D30" i="4"/>
  <c r="I29" i="4"/>
  <c r="J29" i="4" s="1"/>
  <c r="F29" i="4"/>
  <c r="D29" i="4"/>
  <c r="I28" i="4"/>
  <c r="J28" i="4" s="1"/>
  <c r="F28" i="4"/>
  <c r="D28" i="4"/>
  <c r="I27" i="4"/>
  <c r="J27" i="4" s="1"/>
  <c r="F27" i="4"/>
  <c r="D27" i="4"/>
  <c r="I26" i="4"/>
  <c r="J26" i="4" s="1"/>
  <c r="F26" i="4"/>
  <c r="D26" i="4"/>
  <c r="I25" i="4"/>
  <c r="J25" i="4" s="1"/>
  <c r="F25" i="4"/>
  <c r="D25" i="4"/>
  <c r="I24" i="4"/>
  <c r="J24" i="4" s="1"/>
  <c r="F24" i="4"/>
  <c r="D24" i="4"/>
  <c r="I23" i="4"/>
  <c r="J23" i="4" s="1"/>
  <c r="F23" i="4"/>
  <c r="D23" i="4"/>
  <c r="I22" i="4"/>
  <c r="J22" i="4" s="1"/>
  <c r="F22" i="4"/>
  <c r="D22" i="4"/>
  <c r="I21" i="4"/>
  <c r="J21" i="4" s="1"/>
  <c r="F21" i="4"/>
  <c r="D21" i="4"/>
  <c r="I20" i="4"/>
  <c r="J20" i="4" s="1"/>
  <c r="F20" i="4"/>
  <c r="D20" i="4"/>
  <c r="I19" i="4"/>
  <c r="J19" i="4" s="1"/>
  <c r="F19" i="4"/>
  <c r="D19" i="4"/>
  <c r="I18" i="4"/>
  <c r="J18" i="4" s="1"/>
  <c r="F18" i="4"/>
  <c r="D18" i="4"/>
  <c r="I17" i="4"/>
  <c r="J17" i="4" s="1"/>
  <c r="F17" i="4"/>
  <c r="D17" i="4"/>
  <c r="I16" i="4"/>
  <c r="J16" i="4" s="1"/>
  <c r="F16" i="4"/>
  <c r="D16" i="4"/>
  <c r="I15" i="4"/>
  <c r="J15" i="4" s="1"/>
  <c r="F15" i="4"/>
  <c r="D15" i="4"/>
  <c r="I14" i="4"/>
  <c r="J14" i="4" s="1"/>
  <c r="F14" i="4"/>
  <c r="D14" i="4"/>
  <c r="I13" i="4"/>
  <c r="J13" i="4" s="1"/>
  <c r="F13" i="4"/>
  <c r="D13" i="4"/>
  <c r="I12" i="4"/>
  <c r="J12" i="4" s="1"/>
  <c r="F12" i="4"/>
  <c r="D12" i="4"/>
  <c r="I11" i="4"/>
  <c r="J11" i="4" s="1"/>
  <c r="F11" i="4"/>
  <c r="D11" i="4"/>
  <c r="I10" i="4"/>
  <c r="J10" i="4" s="1"/>
  <c r="F10" i="4"/>
  <c r="D10" i="4"/>
  <c r="I9" i="4"/>
  <c r="J9" i="4" s="1"/>
  <c r="F9" i="4"/>
  <c r="D9" i="4"/>
  <c r="I8" i="4"/>
  <c r="J8" i="4" s="1"/>
  <c r="F8" i="4"/>
  <c r="D8" i="4"/>
  <c r="I7" i="4"/>
  <c r="J7" i="4" s="1"/>
  <c r="F7" i="4"/>
  <c r="D7" i="4"/>
  <c r="I6" i="4"/>
  <c r="J6" i="4" s="1"/>
  <c r="F6" i="4"/>
  <c r="D6" i="4"/>
  <c r="I5" i="4"/>
  <c r="J5" i="4" s="1"/>
  <c r="F5" i="4"/>
  <c r="D5" i="4"/>
  <c r="H5" i="3"/>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H83" i="3"/>
  <c r="H84" i="3"/>
  <c r="H85" i="3"/>
  <c r="H86" i="3"/>
  <c r="H87" i="3"/>
  <c r="H88" i="3"/>
  <c r="H4" i="3"/>
  <c r="G92" i="5"/>
  <c r="I91" i="5"/>
  <c r="H91" i="5"/>
  <c r="I90" i="5"/>
  <c r="H90" i="5"/>
  <c r="I89" i="5"/>
  <c r="H89" i="5"/>
  <c r="I88" i="5"/>
  <c r="H88" i="5"/>
  <c r="I87" i="5"/>
  <c r="H87" i="5"/>
  <c r="I86" i="5"/>
  <c r="H86" i="5"/>
  <c r="I85" i="5"/>
  <c r="H85" i="5"/>
  <c r="I84" i="5"/>
  <c r="H84" i="5"/>
  <c r="I83" i="5"/>
  <c r="H83" i="5"/>
  <c r="I82" i="5"/>
  <c r="H82" i="5"/>
  <c r="I81" i="5"/>
  <c r="H81" i="5"/>
  <c r="I80" i="5"/>
  <c r="H80" i="5"/>
  <c r="I79" i="5"/>
  <c r="H79" i="5"/>
  <c r="I78" i="5"/>
  <c r="H78" i="5"/>
  <c r="I77" i="5"/>
  <c r="H77" i="5"/>
  <c r="I76" i="5"/>
  <c r="H76" i="5"/>
  <c r="I75" i="5"/>
  <c r="H75" i="5"/>
  <c r="I74" i="5"/>
  <c r="H74" i="5"/>
  <c r="I73" i="5"/>
  <c r="H73" i="5"/>
  <c r="I72" i="5"/>
  <c r="H72" i="5"/>
  <c r="I71" i="5"/>
  <c r="H71" i="5"/>
  <c r="I70" i="5"/>
  <c r="H70" i="5"/>
  <c r="I69" i="5"/>
  <c r="H69" i="5"/>
  <c r="I68" i="5"/>
  <c r="H68" i="5"/>
  <c r="I67" i="5"/>
  <c r="H67" i="5"/>
  <c r="I66" i="5"/>
  <c r="H66" i="5"/>
  <c r="I65" i="5"/>
  <c r="H65" i="5"/>
  <c r="I64" i="5"/>
  <c r="H64" i="5"/>
  <c r="I63" i="5"/>
  <c r="H63" i="5"/>
  <c r="I62" i="5"/>
  <c r="H62" i="5"/>
  <c r="I61" i="5"/>
  <c r="H61" i="5"/>
  <c r="I60" i="5"/>
  <c r="H60" i="5"/>
  <c r="I59" i="5"/>
  <c r="H59" i="5"/>
  <c r="I58" i="5"/>
  <c r="H58" i="5"/>
  <c r="I57" i="5"/>
  <c r="H57" i="5"/>
  <c r="I56" i="5"/>
  <c r="H56" i="5"/>
  <c r="I55" i="5"/>
  <c r="H55" i="5"/>
  <c r="I54" i="5"/>
  <c r="H54" i="5"/>
  <c r="I53" i="5"/>
  <c r="H53" i="5"/>
  <c r="I52" i="5"/>
  <c r="H52" i="5"/>
  <c r="I51" i="5"/>
  <c r="H51" i="5"/>
  <c r="I50" i="5"/>
  <c r="H50" i="5"/>
  <c r="I49" i="5"/>
  <c r="H49" i="5"/>
  <c r="I48" i="5"/>
  <c r="H48" i="5"/>
  <c r="I47" i="5"/>
  <c r="H47" i="5"/>
  <c r="I46" i="5"/>
  <c r="H46" i="5"/>
  <c r="I45" i="5"/>
  <c r="H45" i="5"/>
  <c r="I44" i="5"/>
  <c r="H44" i="5"/>
  <c r="I43" i="5"/>
  <c r="H43" i="5"/>
  <c r="I42" i="5"/>
  <c r="H42" i="5"/>
  <c r="I41" i="5"/>
  <c r="H41" i="5"/>
  <c r="I40" i="5"/>
  <c r="H40" i="5"/>
  <c r="I39" i="5"/>
  <c r="H39" i="5"/>
  <c r="I38" i="5"/>
  <c r="H38" i="5"/>
  <c r="I37" i="5"/>
  <c r="H37" i="5"/>
  <c r="I36" i="5"/>
  <c r="H36" i="5"/>
  <c r="I35" i="5"/>
  <c r="H35" i="5"/>
  <c r="I34" i="5"/>
  <c r="H34" i="5"/>
  <c r="I33" i="5"/>
  <c r="H33" i="5"/>
  <c r="I32" i="5"/>
  <c r="H32" i="5"/>
  <c r="I31" i="5"/>
  <c r="H31" i="5"/>
  <c r="I30" i="5"/>
  <c r="H30" i="5"/>
  <c r="I29" i="5"/>
  <c r="H29" i="5"/>
  <c r="I28" i="5"/>
  <c r="H28" i="5"/>
  <c r="I27" i="5"/>
  <c r="H27" i="5"/>
  <c r="I26" i="5"/>
  <c r="H26" i="5"/>
  <c r="I25" i="5"/>
  <c r="H25" i="5"/>
  <c r="I24" i="5"/>
  <c r="H24" i="5"/>
  <c r="I23" i="5"/>
  <c r="H23" i="5"/>
  <c r="I22" i="5"/>
  <c r="H22" i="5"/>
  <c r="I21" i="5"/>
  <c r="H21" i="5"/>
  <c r="I20" i="5"/>
  <c r="H20" i="5"/>
  <c r="I19" i="5"/>
  <c r="H19" i="5"/>
  <c r="I18" i="5"/>
  <c r="H18" i="5"/>
  <c r="I17" i="5"/>
  <c r="H17" i="5"/>
  <c r="I16" i="5"/>
  <c r="H16" i="5"/>
  <c r="I15" i="5"/>
  <c r="H15" i="5"/>
  <c r="I14" i="5"/>
  <c r="H14" i="5"/>
  <c r="I13" i="5"/>
  <c r="H13" i="5"/>
  <c r="I12" i="5"/>
  <c r="H12" i="5"/>
  <c r="I11" i="5"/>
  <c r="H11" i="5"/>
  <c r="I10" i="5"/>
  <c r="H10" i="5"/>
  <c r="I9" i="5"/>
  <c r="H9" i="5"/>
  <c r="I8" i="5"/>
  <c r="H8" i="5"/>
  <c r="I7" i="5"/>
  <c r="H7" i="5"/>
  <c r="G89" i="2"/>
  <c r="A6" i="9"/>
  <c r="U14" i="9" l="1"/>
  <c r="L7" i="5"/>
  <c r="M7" i="5" s="1"/>
  <c r="AZ4" i="9"/>
  <c r="AY11" i="9" s="1"/>
  <c r="AY15" i="9"/>
  <c r="H4" i="2"/>
  <c r="J8" i="5"/>
  <c r="L20" i="5"/>
  <c r="H17" i="2" s="1"/>
  <c r="L44" i="5"/>
  <c r="L45" i="5"/>
  <c r="L69" i="5"/>
  <c r="J81" i="5"/>
  <c r="L85" i="5"/>
  <c r="L18" i="5"/>
  <c r="J33" i="5"/>
  <c r="L37" i="5"/>
  <c r="L46" i="5"/>
  <c r="L70" i="5"/>
  <c r="L74" i="5"/>
  <c r="L82" i="5"/>
  <c r="L86" i="5"/>
  <c r="L90" i="5"/>
  <c r="L39" i="5"/>
  <c r="J71" i="5"/>
  <c r="L56" i="5"/>
  <c r="J60" i="5"/>
  <c r="J64" i="5"/>
  <c r="L68" i="5"/>
  <c r="J84" i="5"/>
  <c r="L88" i="5"/>
  <c r="J7" i="5"/>
  <c r="L22" i="5"/>
  <c r="J26" i="5"/>
  <c r="L34" i="5"/>
  <c r="L42" i="5"/>
  <c r="J49" i="5"/>
  <c r="L61" i="5"/>
  <c r="J65" i="5"/>
  <c r="L77" i="5"/>
  <c r="J50" i="5"/>
  <c r="J58" i="5"/>
  <c r="L16" i="5"/>
  <c r="J20" i="5"/>
  <c r="J31" i="5"/>
  <c r="L47" i="5"/>
  <c r="L55" i="5"/>
  <c r="L63" i="5"/>
  <c r="L79" i="5"/>
  <c r="L13" i="5"/>
  <c r="L17" i="5"/>
  <c r="J28" i="5"/>
  <c r="L14" i="5"/>
  <c r="J17" i="5"/>
  <c r="L21" i="5"/>
  <c r="J29" i="5"/>
  <c r="J41" i="5"/>
  <c r="J45" i="5"/>
  <c r="L48" i="5"/>
  <c r="L52" i="5"/>
  <c r="L76" i="5"/>
  <c r="L10" i="5"/>
  <c r="L24" i="5"/>
  <c r="L31" i="5"/>
  <c r="L38" i="5"/>
  <c r="J52" i="5"/>
  <c r="L66" i="5"/>
  <c r="J73" i="5"/>
  <c r="J77" i="5"/>
  <c r="L80" i="5"/>
  <c r="L87" i="5"/>
  <c r="J90" i="5"/>
  <c r="L15" i="5"/>
  <c r="L28" i="5"/>
  <c r="J32" i="5"/>
  <c r="L36" i="5"/>
  <c r="L50" i="5"/>
  <c r="L53" i="5"/>
  <c r="J63" i="5"/>
  <c r="L71" i="5"/>
  <c r="L78" i="5"/>
  <c r="L84" i="5"/>
  <c r="J18" i="5"/>
  <c r="J39" i="5"/>
  <c r="L60" i="5"/>
  <c r="L12" i="5"/>
  <c r="L19" i="5"/>
  <c r="L26" i="5"/>
  <c r="L29" i="5"/>
  <c r="J37" i="5"/>
  <c r="L54" i="5"/>
  <c r="L58" i="5"/>
  <c r="J9" i="5"/>
  <c r="J13" i="5"/>
  <c r="L23" i="5"/>
  <c r="J69" i="5"/>
  <c r="J82" i="5"/>
  <c r="I92" i="5"/>
  <c r="J16" i="5"/>
  <c r="L33" i="5"/>
  <c r="L35" i="5"/>
  <c r="J48" i="5"/>
  <c r="L65" i="5"/>
  <c r="L67" i="5"/>
  <c r="J80" i="5"/>
  <c r="J12" i="5"/>
  <c r="L25" i="5"/>
  <c r="L27" i="5"/>
  <c r="J40" i="5"/>
  <c r="J44" i="5"/>
  <c r="L57" i="5"/>
  <c r="L59" i="5"/>
  <c r="J61" i="5"/>
  <c r="J72" i="5"/>
  <c r="J76" i="5"/>
  <c r="L89" i="5"/>
  <c r="L91" i="5"/>
  <c r="J10" i="5"/>
  <c r="J23" i="5"/>
  <c r="J42" i="5"/>
  <c r="J55" i="5"/>
  <c r="J74" i="5"/>
  <c r="J87" i="5"/>
  <c r="L8" i="5"/>
  <c r="J21" i="5"/>
  <c r="J25" i="5"/>
  <c r="J36" i="5"/>
  <c r="L40" i="5"/>
  <c r="L49" i="5"/>
  <c r="L51" i="5"/>
  <c r="J53" i="5"/>
  <c r="J57" i="5"/>
  <c r="J68" i="5"/>
  <c r="L72" i="5"/>
  <c r="L81" i="5"/>
  <c r="L83" i="5"/>
  <c r="M83" i="5" s="1"/>
  <c r="K80" i="2" s="1"/>
  <c r="J85" i="5"/>
  <c r="J89" i="5"/>
  <c r="H92" i="5"/>
  <c r="J15" i="5"/>
  <c r="L30" i="5"/>
  <c r="J34" i="5"/>
  <c r="J47" i="5"/>
  <c r="L62" i="5"/>
  <c r="J66" i="5"/>
  <c r="J79" i="5"/>
  <c r="L9" i="5"/>
  <c r="L11" i="5"/>
  <c r="J24" i="5"/>
  <c r="L32" i="5"/>
  <c r="L41" i="5"/>
  <c r="L43" i="5"/>
  <c r="J56" i="5"/>
  <c r="L64" i="5"/>
  <c r="L73" i="5"/>
  <c r="L75" i="5"/>
  <c r="J88" i="5"/>
  <c r="J14" i="5"/>
  <c r="J22" i="5"/>
  <c r="J30" i="5"/>
  <c r="J38" i="5"/>
  <c r="J46" i="5"/>
  <c r="J54" i="5"/>
  <c r="J62" i="5"/>
  <c r="J70" i="5"/>
  <c r="J78" i="5"/>
  <c r="J86" i="5"/>
  <c r="J11" i="5"/>
  <c r="J19" i="5"/>
  <c r="J27" i="5"/>
  <c r="J35" i="5"/>
  <c r="J43" i="5"/>
  <c r="J51" i="5"/>
  <c r="J59" i="5"/>
  <c r="J67" i="5"/>
  <c r="J75" i="5"/>
  <c r="J83" i="5"/>
  <c r="J91" i="5"/>
  <c r="M4" i="5" l="1" a="1"/>
  <c r="M4" i="5" s="1"/>
  <c r="K4" i="2"/>
  <c r="M20" i="5"/>
  <c r="K17" i="2" s="1"/>
  <c r="H41" i="2"/>
  <c r="M45" i="5"/>
  <c r="K42" i="2" s="1"/>
  <c r="M69" i="5"/>
  <c r="K66" i="2" s="1"/>
  <c r="H15" i="2"/>
  <c r="H34" i="2"/>
  <c r="M46" i="5"/>
  <c r="K43" i="2" s="1"/>
  <c r="M70" i="5"/>
  <c r="K67" i="2" s="1"/>
  <c r="H71" i="2"/>
  <c r="M82" i="5"/>
  <c r="K79" i="2" s="1"/>
  <c r="M90" i="5"/>
  <c r="K87" i="2" s="1"/>
  <c r="M56" i="5"/>
  <c r="K53" i="2" s="1"/>
  <c r="M88" i="5"/>
  <c r="K85" i="2" s="1"/>
  <c r="M34" i="5"/>
  <c r="K31" i="2" s="1"/>
  <c r="M42" i="5"/>
  <c r="K39" i="2" s="1"/>
  <c r="H58" i="2"/>
  <c r="H74" i="2"/>
  <c r="M16" i="5"/>
  <c r="K13" i="2" s="1"/>
  <c r="H44" i="2"/>
  <c r="H52" i="2"/>
  <c r="H60" i="2"/>
  <c r="M79" i="5"/>
  <c r="K76" i="2" s="1"/>
  <c r="M13" i="5"/>
  <c r="K10" i="2" s="1"/>
  <c r="H14" i="2"/>
  <c r="M14" i="5"/>
  <c r="K11" i="2" s="1"/>
  <c r="M21" i="5"/>
  <c r="K18" i="2" s="1"/>
  <c r="H45" i="2"/>
  <c r="M52" i="5"/>
  <c r="K49" i="2" s="1"/>
  <c r="H73" i="2"/>
  <c r="M10" i="5"/>
  <c r="K7" i="2" s="1"/>
  <c r="M24" i="5"/>
  <c r="K21" i="2" s="1"/>
  <c r="H28" i="2"/>
  <c r="M66" i="5"/>
  <c r="K63" i="2" s="1"/>
  <c r="M80" i="5"/>
  <c r="K77" i="2" s="1"/>
  <c r="M87" i="5"/>
  <c r="K84" i="2" s="1"/>
  <c r="M15" i="5"/>
  <c r="K12" i="2" s="1"/>
  <c r="M36" i="5"/>
  <c r="K33" i="2" s="1"/>
  <c r="H47" i="2"/>
  <c r="M53" i="5"/>
  <c r="K50" i="2" s="1"/>
  <c r="H68" i="2"/>
  <c r="M78" i="5"/>
  <c r="K75" i="2" s="1"/>
  <c r="M84" i="5"/>
  <c r="K81" i="2" s="1"/>
  <c r="M12" i="5"/>
  <c r="K9" i="2" s="1"/>
  <c r="H16" i="2"/>
  <c r="H23" i="2"/>
  <c r="M29" i="5"/>
  <c r="K26" i="2" s="1"/>
  <c r="M58" i="5"/>
  <c r="K55" i="2" s="1"/>
  <c r="H20" i="2"/>
  <c r="M33" i="5"/>
  <c r="K30" i="2" s="1"/>
  <c r="H32" i="2"/>
  <c r="H62" i="2"/>
  <c r="M67" i="5"/>
  <c r="K64" i="2" s="1"/>
  <c r="H22" i="2"/>
  <c r="M27" i="5"/>
  <c r="K24" i="2" s="1"/>
  <c r="M57" i="5"/>
  <c r="K54" i="2" s="1"/>
  <c r="M59" i="5"/>
  <c r="K56" i="2" s="1"/>
  <c r="M89" i="5"/>
  <c r="K86" i="2" s="1"/>
  <c r="H88" i="2"/>
  <c r="H46" i="2"/>
  <c r="H48" i="2"/>
  <c r="M81" i="5"/>
  <c r="K78" i="2" s="1"/>
  <c r="H6" i="2"/>
  <c r="M11" i="5"/>
  <c r="K8" i="2" s="1"/>
  <c r="H38" i="2"/>
  <c r="H40" i="2"/>
  <c r="M73" i="5"/>
  <c r="K70" i="2" s="1"/>
  <c r="M75" i="5"/>
  <c r="K72" i="2" s="1"/>
  <c r="H82" i="2"/>
  <c r="M85" i="5"/>
  <c r="K82" i="2" s="1"/>
  <c r="M39" i="5"/>
  <c r="K36" i="2" s="1"/>
  <c r="H36" i="2"/>
  <c r="M68" i="5"/>
  <c r="K65" i="2" s="1"/>
  <c r="H65" i="2"/>
  <c r="H7" i="2"/>
  <c r="H50" i="2"/>
  <c r="H10" i="2"/>
  <c r="H31" i="2"/>
  <c r="M23" i="5"/>
  <c r="K20" i="2" s="1"/>
  <c r="H13" i="2"/>
  <c r="M18" i="5"/>
  <c r="K15" i="2" s="1"/>
  <c r="M17" i="5"/>
  <c r="K14" i="2" s="1"/>
  <c r="M74" i="5"/>
  <c r="K71" i="2" s="1"/>
  <c r="M61" i="5"/>
  <c r="K58" i="2" s="1"/>
  <c r="M77" i="5"/>
  <c r="K74" i="2" s="1"/>
  <c r="M47" i="5"/>
  <c r="K44" i="2" s="1"/>
  <c r="H66" i="2"/>
  <c r="H79" i="2"/>
  <c r="H87" i="2"/>
  <c r="M26" i="5"/>
  <c r="K23" i="2" s="1"/>
  <c r="H85" i="2"/>
  <c r="M48" i="5"/>
  <c r="K45" i="2" s="1"/>
  <c r="M44" i="5"/>
  <c r="K41" i="2" s="1"/>
  <c r="H56" i="2"/>
  <c r="M76" i="5"/>
  <c r="K73" i="2" s="1"/>
  <c r="H26" i="2"/>
  <c r="H42" i="2"/>
  <c r="H49" i="2"/>
  <c r="H9" i="2"/>
  <c r="M41" i="5"/>
  <c r="K38" i="2" s="1"/>
  <c r="H80" i="2"/>
  <c r="H77" i="2"/>
  <c r="M25" i="5"/>
  <c r="K22" i="2" s="1"/>
  <c r="H81" i="2"/>
  <c r="H55" i="2"/>
  <c r="M50" i="5"/>
  <c r="K47" i="2" s="1"/>
  <c r="H64" i="2"/>
  <c r="H67" i="2"/>
  <c r="H84" i="2"/>
  <c r="H21" i="2"/>
  <c r="M49" i="5"/>
  <c r="K46" i="2" s="1"/>
  <c r="M65" i="5"/>
  <c r="K62" i="2" s="1"/>
  <c r="M55" i="5"/>
  <c r="K52" i="2" s="1"/>
  <c r="M63" i="5"/>
  <c r="K60" i="2" s="1"/>
  <c r="M86" i="5"/>
  <c r="K83" i="2" s="1"/>
  <c r="H83" i="2"/>
  <c r="H33" i="2"/>
  <c r="H18" i="2"/>
  <c r="H53" i="2"/>
  <c r="M51" i="5"/>
  <c r="K48" i="2" s="1"/>
  <c r="M37" i="5"/>
  <c r="K34" i="2" s="1"/>
  <c r="H39" i="2"/>
  <c r="H43" i="2"/>
  <c r="H63" i="2"/>
  <c r="H76" i="2"/>
  <c r="H12" i="2"/>
  <c r="H11" i="2"/>
  <c r="H86" i="2"/>
  <c r="M35" i="5"/>
  <c r="K32" i="2" s="1"/>
  <c r="M22" i="5"/>
  <c r="K19" i="2" s="1"/>
  <c r="H19" i="2"/>
  <c r="H70" i="2"/>
  <c r="H75" i="2"/>
  <c r="M38" i="5"/>
  <c r="K35" i="2" s="1"/>
  <c r="H35" i="2"/>
  <c r="M60" i="5"/>
  <c r="K57" i="2" s="1"/>
  <c r="H57" i="2"/>
  <c r="M71" i="5"/>
  <c r="K68" i="2" s="1"/>
  <c r="M19" i="5"/>
  <c r="K16" i="2" s="1"/>
  <c r="H24" i="2"/>
  <c r="M54" i="5"/>
  <c r="K51" i="2" s="1"/>
  <c r="H51" i="2"/>
  <c r="M31" i="5"/>
  <c r="K28" i="2" s="1"/>
  <c r="L92" i="5"/>
  <c r="M28" i="5"/>
  <c r="K25" i="2" s="1"/>
  <c r="H25" i="2"/>
  <c r="H78" i="2"/>
  <c r="H54" i="2"/>
  <c r="M72" i="5"/>
  <c r="K69" i="2" s="1"/>
  <c r="H69" i="2"/>
  <c r="M30" i="5"/>
  <c r="K27" i="2" s="1"/>
  <c r="H27" i="2"/>
  <c r="H72" i="2"/>
  <c r="H8" i="2"/>
  <c r="M91" i="5"/>
  <c r="K88" i="2" s="1"/>
  <c r="M8" i="5"/>
  <c r="H5" i="2"/>
  <c r="M64" i="5"/>
  <c r="K61" i="2" s="1"/>
  <c r="H61" i="2"/>
  <c r="M9" i="5"/>
  <c r="K6" i="2" s="1"/>
  <c r="H30" i="2"/>
  <c r="M43" i="5"/>
  <c r="K40" i="2" s="1"/>
  <c r="M32" i="5"/>
  <c r="K29" i="2" s="1"/>
  <c r="H29" i="2"/>
  <c r="M62" i="5"/>
  <c r="K59" i="2" s="1"/>
  <c r="H59" i="2"/>
  <c r="M40" i="5"/>
  <c r="K37" i="2" s="1"/>
  <c r="H37" i="2"/>
  <c r="K5" i="2" l="1"/>
  <c r="D4" i="5"/>
  <c r="J4" i="5"/>
  <c r="G4" i="5"/>
  <c r="H89"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D488399-2104-49D4-967D-D9B8727AB9F4}"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 id="2" xr16:uid="{FFF74F49-50B3-4A24-BF3A-DC7FE5119859}" name="WorksheetConnection_MedVault_Inventory - Copy.xlsx!tbl_ReOrder" type="102" refreshedVersion="8" minRefreshableVersion="5">
    <extLst>
      <ext xmlns:x15="http://schemas.microsoft.com/office/spreadsheetml/2010/11/main" uri="{DE250136-89BD-433C-8126-D09CA5730AF9}">
        <x15:connection id="tbl_ReOrder">
          <x15:rangePr sourceName="_xlcn.WorksheetConnection_MedVault_InventoryCopy.xlsxtbl_ReOrder1"/>
        </x15:connection>
      </ext>
    </extLst>
  </connection>
  <connection id="3" xr16:uid="{17A87FCA-96D0-44A0-BE04-2F0873FBFD3C}" name="WorksheetConnection_MedVault_Inventory.xlsx!tbl_ItemList" type="102" refreshedVersion="8" minRefreshableVersion="5">
    <extLst>
      <ext xmlns:x15="http://schemas.microsoft.com/office/spreadsheetml/2010/11/main" uri="{DE250136-89BD-433C-8126-D09CA5730AF9}">
        <x15:connection id="tbl_ItemList">
          <x15:rangePr sourceName="_xlcn.WorksheetConnection_MedVault_Inventory.xlsxtbl_ItemList1"/>
        </x15:connection>
      </ext>
    </extLst>
  </connection>
  <connection id="4" xr16:uid="{7A85FD5F-1F0C-4C81-8CA1-1981E074064D}" name="WorksheetConnection_MedVault_Inventory_v3_Final.xlsx!tbl_DailyRecords" type="102" refreshedVersion="8" minRefreshableVersion="5">
    <extLst>
      <ext xmlns:x15="http://schemas.microsoft.com/office/spreadsheetml/2010/11/main" uri="{DE250136-89BD-433C-8126-D09CA5730AF9}">
        <x15:connection id="tbl_DailyRecords">
          <x15:rangePr sourceName="_xlcn.WorksheetConnection_MedVault_Inventory_v3_Final.xlsxtbl_DailyRecords1"/>
        </x15:connection>
      </ext>
    </extLst>
  </connection>
  <connection id="5" xr16:uid="{0BB5B279-22A0-491A-8A6A-250C6081BF5D}" name="WorksheetConnection_MedVault_Inventory_v3_Final.xlsx!tbl_StockStatus" type="102" refreshedVersion="8" minRefreshableVersion="5">
    <extLst>
      <ext xmlns:x15="http://schemas.microsoft.com/office/spreadsheetml/2010/11/main" uri="{DE250136-89BD-433C-8126-D09CA5730AF9}">
        <x15:connection id="tbl_StockStatus">
          <x15:rangePr sourceName="_xlcn.WorksheetConnection_MedVault_Inventory_v3_Final.xlsxtbl_StockStatus1"/>
        </x15:connection>
      </ext>
    </extLst>
  </connection>
</connections>
</file>

<file path=xl/metadata.xml><?xml version="1.0" encoding="utf-8"?>
<metadata xmlns="http://schemas.openxmlformats.org/spreadsheetml/2006/main" xmlns:xda="http://schemas.microsoft.com/office/spreadsheetml/2017/dynamicarray">
  <metadataTypes count="2">
    <metadataType name="XLDAPR" minSupportedVersion="120000" copy="1" pasteAll="1" pasteValues="1" merge="1" splitFirst="1" rowColShift="1" clearFormats="1" clearComments="1" assign="1" coerce="1" cellMeta="1"/>
    <metadataType name="XLMDX" minSupportedVersion="120000" copy="1" pasteAll="1" pasteValues="1" merge="1" splitFirst="1" rowColShift="1" clearFormats="1" clearComments="1" assign="1" coerce="1"/>
  </metadataTypes>
  <metadataStrings count="6">
    <s v="ThisWorkbookDataModel"/>
    <s v="{[tbl_DailyRecords].[Type].&amp;[Outflow]}"/>
    <s v="{[tbl_ItemList].[Remarks].&amp;[Out of Stock]}"/>
    <s v="{[tbl_StockStatus].[Status].&amp;[Low Stock]}"/>
    <s v="{[tbl_StockStatus].[Status].&amp;[In Stock]}"/>
    <s v="{[tbl_DailyRecords].[Type].&amp;[Inflow]}"/>
  </metadataStrings>
  <mdxMetadata count="5">
    <mdx n="0" f="s">
      <ms ns="1" c="0"/>
    </mdx>
    <mdx n="0" f="s">
      <ms ns="2" c="0"/>
    </mdx>
    <mdx n="0" f="s">
      <ms ns="3" c="0"/>
    </mdx>
    <mdx n="0" f="s">
      <ms ns="4" c="0"/>
    </mdx>
    <mdx n="0" f="s">
      <ms ns="5" c="0"/>
    </mdx>
  </mdxMetadata>
  <futureMetadata name="XLDAPR" count="1">
    <bk>
      <extLst>
        <ext uri="{bdbb8cdc-fa1e-496e-a857-3c3f30c029c3}">
          <xda:dynamicArrayProperties fDynamic="1" fCollapsed="0"/>
        </ext>
      </extLst>
    </bk>
  </futureMetadata>
  <cellMetadata count="1">
    <bk>
      <rc t="1" v="0"/>
    </bk>
  </cellMetadata>
  <valueMetadata count="5">
    <bk>
      <rc t="2" v="0"/>
    </bk>
    <bk>
      <rc t="2" v="1"/>
    </bk>
    <bk>
      <rc t="2" v="2"/>
    </bk>
    <bk>
      <rc t="2" v="3"/>
    </bk>
    <bk>
      <rc t="2" v="4"/>
    </bk>
  </valueMetadata>
</metadata>
</file>

<file path=xl/sharedStrings.xml><?xml version="1.0" encoding="utf-8"?>
<sst xmlns="http://schemas.openxmlformats.org/spreadsheetml/2006/main" count="2166" uniqueCount="410">
  <si>
    <t>Re-Order Level</t>
  </si>
  <si>
    <t>MEDVAULT SUPPLIES LTD. — MASTER ITEM LIST &amp; PRICE CATALOGUE</t>
  </si>
  <si>
    <t>S/N</t>
  </si>
  <si>
    <t>GL Code</t>
  </si>
  <si>
    <t>Item Name</t>
  </si>
  <si>
    <t>Category</t>
  </si>
  <si>
    <t>Department</t>
  </si>
  <si>
    <t>Unit</t>
  </si>
  <si>
    <t>Unit Price (N)</t>
  </si>
  <si>
    <t>Stock Value (N)</t>
  </si>
  <si>
    <t>Re-Order Qty</t>
  </si>
  <si>
    <t>Lead Time (Days)</t>
  </si>
  <si>
    <t>Remarks</t>
  </si>
  <si>
    <t>PHM-1001</t>
  </si>
  <si>
    <t>Paracetamol 500mg (Strip/10)</t>
  </si>
  <si>
    <t>OTC Analgesics</t>
  </si>
  <si>
    <t>Pharmacy</t>
  </si>
  <si>
    <t>Strip</t>
  </si>
  <si>
    <t>In Stock</t>
  </si>
  <si>
    <t>PHM-1002</t>
  </si>
  <si>
    <t>Ibuprofen 400mg (Strip/10)</t>
  </si>
  <si>
    <t>PHM-1003</t>
  </si>
  <si>
    <t>Aspirin 75mg (Strip/14)</t>
  </si>
  <si>
    <t>PHM-1004</t>
  </si>
  <si>
    <t>Amoxicillin 500mg (Strip/12)</t>
  </si>
  <si>
    <t>Antibiotics</t>
  </si>
  <si>
    <t>PHM-1005</t>
  </si>
  <si>
    <t>Azithromycin 250mg (Strip/6)</t>
  </si>
  <si>
    <t>PHM-1006</t>
  </si>
  <si>
    <t>Metronidazole 400mg (Strip/10)</t>
  </si>
  <si>
    <t>PHM-1007</t>
  </si>
  <si>
    <t>Ciprofloxacin 500mg (Strip/10)</t>
  </si>
  <si>
    <t>PHM-1008</t>
  </si>
  <si>
    <t>Doxycycline 100mg (Strip/10)</t>
  </si>
  <si>
    <t>PHM-1009</t>
  </si>
  <si>
    <t>Chloroquine 250mg (Strip/10)</t>
  </si>
  <si>
    <t>Antimalarials</t>
  </si>
  <si>
    <t>PHM-1010</t>
  </si>
  <si>
    <t>Artemether/Lumefantrine (Strip/6)</t>
  </si>
  <si>
    <t>PHM-1011</t>
  </si>
  <si>
    <t>Coartem 80/480mg (Pack)</t>
  </si>
  <si>
    <t>Pack</t>
  </si>
  <si>
    <t>PHM-1012</t>
  </si>
  <si>
    <t>Vitamin C 1000mg (Bottle/60)</t>
  </si>
  <si>
    <t>Vitamins &amp; Supplements</t>
  </si>
  <si>
    <t>Bottle</t>
  </si>
  <si>
    <t>PHM-1013</t>
  </si>
  <si>
    <t>Multivitamin Syrup 200ml</t>
  </si>
  <si>
    <t>PHM-1014</t>
  </si>
  <si>
    <t>Zinc Sulphate 20mg (Strip/10)</t>
  </si>
  <si>
    <t>PHM-1015</t>
  </si>
  <si>
    <t>Folic Acid 5mg (Strip/10)</t>
  </si>
  <si>
    <t>PHM-1016</t>
  </si>
  <si>
    <t>Ferrous Sulphate 200mg (Strip/30)</t>
  </si>
  <si>
    <t>PHM-1017</t>
  </si>
  <si>
    <t>ORS Sachet (Oral Rehydration)</t>
  </si>
  <si>
    <t>GI &amp; Antidiarrhoeal</t>
  </si>
  <si>
    <t>Sachet</t>
  </si>
  <si>
    <t>PHM-1018</t>
  </si>
  <si>
    <t>Omeprazole 20mg (Strip/10)</t>
  </si>
  <si>
    <t>PHM-1019</t>
  </si>
  <si>
    <t>Metoclopramide 10mg (Strip/10)</t>
  </si>
  <si>
    <t>PHM-1020</t>
  </si>
  <si>
    <t>Loperamide 2mg (Strip/6)</t>
  </si>
  <si>
    <t>PHM-1021</t>
  </si>
  <si>
    <t>Loratadine 10mg (Strip/10)</t>
  </si>
  <si>
    <t>Antihistamines</t>
  </si>
  <si>
    <t>PHM-1022</t>
  </si>
  <si>
    <t>Chlorpheniramine 4mg (Strip/12)</t>
  </si>
  <si>
    <t>PHM-1023</t>
  </si>
  <si>
    <t>Cetirizine 10mg (Strip/10)</t>
  </si>
  <si>
    <t>PHM-1024</t>
  </si>
  <si>
    <t>Metformin 500mg (Strip/10)</t>
  </si>
  <si>
    <t>Antidiabetics</t>
  </si>
  <si>
    <t>PHM-1025</t>
  </si>
  <si>
    <t>Glibenclamide 5mg (Strip/20)</t>
  </si>
  <si>
    <t>PHM-1026</t>
  </si>
  <si>
    <t>Amlodipine 5mg (Strip/10)</t>
  </si>
  <si>
    <t>Antihypertensives</t>
  </si>
  <si>
    <t>PHM-1027</t>
  </si>
  <si>
    <t>Lisinopril 10mg (Strip/14)</t>
  </si>
  <si>
    <t>PHM-1028</t>
  </si>
  <si>
    <t>Atenolol 50mg (Strip/14)</t>
  </si>
  <si>
    <t>PHM-1029</t>
  </si>
  <si>
    <t>Nifedipine 20mg (Strip/10)</t>
  </si>
  <si>
    <t>PHM-1030</t>
  </si>
  <si>
    <t>Diazepam 5mg (Strip/10)</t>
  </si>
  <si>
    <t>CNS &amp; Neurological</t>
  </si>
  <si>
    <t>MED-2001</t>
  </si>
  <si>
    <t>Surgical Gloves (Box/100) — Small</t>
  </si>
  <si>
    <t>Consumables</t>
  </si>
  <si>
    <t>Medical Supplies</t>
  </si>
  <si>
    <t>Box</t>
  </si>
  <si>
    <t>MED-2002</t>
  </si>
  <si>
    <t>Surgical Gloves (Box/100) — Medium</t>
  </si>
  <si>
    <t>MED-2003</t>
  </si>
  <si>
    <t>Surgical Gloves (Box/100) — Large</t>
  </si>
  <si>
    <t>MED-2004</t>
  </si>
  <si>
    <t>Examination Gloves (Box/100)</t>
  </si>
  <si>
    <t>MED-2005</t>
  </si>
  <si>
    <t>Disposable Syringe 2ml (Box/100)</t>
  </si>
  <si>
    <t>MED-2006</t>
  </si>
  <si>
    <t>Disposable Syringe 5ml (Box/100)</t>
  </si>
  <si>
    <t>MED-2007</t>
  </si>
  <si>
    <t>Disposable Syringe 10ml (Box/100)</t>
  </si>
  <si>
    <t>MED-2008</t>
  </si>
  <si>
    <t>IV Cannula 18G (Box/50)</t>
  </si>
  <si>
    <t>MED-2009</t>
  </si>
  <si>
    <t>IV Cannula 20G (Box/50)</t>
  </si>
  <si>
    <t>MED-2010</t>
  </si>
  <si>
    <t>Infusion Set (Box/50)</t>
  </si>
  <si>
    <t>MED-2011</t>
  </si>
  <si>
    <t>Surgical Face Mask (Box/50)</t>
  </si>
  <si>
    <t>PPE</t>
  </si>
  <si>
    <t>MED-2012</t>
  </si>
  <si>
    <t>N95 Respirator Mask (Box/20)</t>
  </si>
  <si>
    <t>MED-2013</t>
  </si>
  <si>
    <t>Disposable Gown (Pack/10)</t>
  </si>
  <si>
    <t>MED-2014</t>
  </si>
  <si>
    <t>Alcohol-Based Hand Rub 500ml</t>
  </si>
  <si>
    <t>Infection Control</t>
  </si>
  <si>
    <t>MED-2015</t>
  </si>
  <si>
    <t>Hydrogen Peroxide 3% 500ml</t>
  </si>
  <si>
    <t>MED-2016</t>
  </si>
  <si>
    <t>Cotton Wool 500g Roll</t>
  </si>
  <si>
    <t>Wound Care</t>
  </si>
  <si>
    <t>Roll</t>
  </si>
  <si>
    <t>MED-2017</t>
  </si>
  <si>
    <t>Adhesive Bandage Plaster (Box/100)</t>
  </si>
  <si>
    <t>MED-2018</t>
  </si>
  <si>
    <t>Crepe Bandage 10cm</t>
  </si>
  <si>
    <t>Pcs</t>
  </si>
  <si>
    <t>MED-2019</t>
  </si>
  <si>
    <t>Gauze Swab 10x10cm (Pack/100)</t>
  </si>
  <si>
    <t>MED-2020</t>
  </si>
  <si>
    <t>Digital Thermometer</t>
  </si>
  <si>
    <t>Diagnostics</t>
  </si>
  <si>
    <t>GRC-3001</t>
  </si>
  <si>
    <t>Indomie Instant Noodles (Carton/40)</t>
  </si>
  <si>
    <t>Instant Foods</t>
  </si>
  <si>
    <t>Grocery</t>
  </si>
  <si>
    <t>Carton</t>
  </si>
  <si>
    <t>GRC-3002</t>
  </si>
  <si>
    <t>Golden Penny Spaghetti 500g</t>
  </si>
  <si>
    <t>Pasta &amp; Grains</t>
  </si>
  <si>
    <t>GRC-3003</t>
  </si>
  <si>
    <t>Dangote Sugar 1kg</t>
  </si>
  <si>
    <t>Baking Essentials</t>
  </si>
  <si>
    <t>GRC-3004</t>
  </si>
  <si>
    <t>Devon King's Vegetable Oil 5L</t>
  </si>
  <si>
    <t>Cooking Oils</t>
  </si>
  <si>
    <t>GRC-3005</t>
  </si>
  <si>
    <t>Titus Sardines 125g (Tin)</t>
  </si>
  <si>
    <t>Canned Foods</t>
  </si>
  <si>
    <t>Tin</t>
  </si>
  <si>
    <t>GRC-3006</t>
  </si>
  <si>
    <t>Peak Full Cream Milk 400g (Tin)</t>
  </si>
  <si>
    <t>Dairy</t>
  </si>
  <si>
    <t>GRC-3007</t>
  </si>
  <si>
    <t>Milo 200g Sachet</t>
  </si>
  <si>
    <t>Beverages</t>
  </si>
  <si>
    <t>GRC-3008</t>
  </si>
  <si>
    <t>Lipton Yellow Label Tea (Box/100)</t>
  </si>
  <si>
    <t>GRC-3009</t>
  </si>
  <si>
    <t>Nescafé Classic 200g</t>
  </si>
  <si>
    <t>Jar</t>
  </si>
  <si>
    <t>GRC-3010</t>
  </si>
  <si>
    <t>Chivita 100% Juice 1L (Carton/12)</t>
  </si>
  <si>
    <t>GRC-3011</t>
  </si>
  <si>
    <t>Hollandia Yoghurt 500ml</t>
  </si>
  <si>
    <t>GRC-3012</t>
  </si>
  <si>
    <t>Chi Exotic Juice 500ml</t>
  </si>
  <si>
    <t>GRC-3013</t>
  </si>
  <si>
    <t>Close-Up Toothpaste 120ml</t>
  </si>
  <si>
    <t>Personal Care</t>
  </si>
  <si>
    <t>Tube</t>
  </si>
  <si>
    <t>GRC-3014</t>
  </si>
  <si>
    <t>Pears Baby Soap 100g</t>
  </si>
  <si>
    <t>Bar</t>
  </si>
  <si>
    <t>GRC-3015</t>
  </si>
  <si>
    <t>Vaseline Petroleum Jelly 250ml</t>
  </si>
  <si>
    <t>GRC-3016</t>
  </si>
  <si>
    <t>Dettol Antiseptic 750ml</t>
  </si>
  <si>
    <t>GRC-3017</t>
  </si>
  <si>
    <t>Ariel Washing Powder 1kg</t>
  </si>
  <si>
    <t>Household</t>
  </si>
  <si>
    <t>GRC-3018</t>
  </si>
  <si>
    <t>Omo Multi-Active 1kg</t>
  </si>
  <si>
    <t>GRC-3019</t>
  </si>
  <si>
    <t>Toilet Roll (Pack/12)</t>
  </si>
  <si>
    <t>GRC-3020</t>
  </si>
  <si>
    <t>Canoe Vegetable Oil 2L</t>
  </si>
  <si>
    <t>STN-4001</t>
  </si>
  <si>
    <t>A4 Paper Ream (500 Sheets)</t>
  </si>
  <si>
    <t>Office Stationery</t>
  </si>
  <si>
    <t>Stationery</t>
  </si>
  <si>
    <t>Ream</t>
  </si>
  <si>
    <t>STN-4002</t>
  </si>
  <si>
    <t>Biro Pen (Box/50)</t>
  </si>
  <si>
    <t>STN-4003</t>
  </si>
  <si>
    <t>HB Pencil (Box/12)</t>
  </si>
  <si>
    <t>STN-4004</t>
  </si>
  <si>
    <t>Stapler Machine (Medium)</t>
  </si>
  <si>
    <t>STN-4005</t>
  </si>
  <si>
    <t>Stapler Pin (Box/1000)</t>
  </si>
  <si>
    <t>STN-4006</t>
  </si>
  <si>
    <t>Correction Fluid 20ml</t>
  </si>
  <si>
    <t>Low Stock</t>
  </si>
  <si>
    <t>STN-4007</t>
  </si>
  <si>
    <t>Scotch Tape 24mm x 10m</t>
  </si>
  <si>
    <t>STN-4008</t>
  </si>
  <si>
    <t>Scissors (Medium)</t>
  </si>
  <si>
    <t>STN-4009</t>
  </si>
  <si>
    <t>Manila Folder A4 (Pack/10)</t>
  </si>
  <si>
    <t>STN-4010</t>
  </si>
  <si>
    <t>Rubber Stamp Ink (Pad)</t>
  </si>
  <si>
    <t>ELC-5001</t>
  </si>
  <si>
    <t>AA Battery (Pack/4)</t>
  </si>
  <si>
    <t>Batteries</t>
  </si>
  <si>
    <t>Electronics</t>
  </si>
  <si>
    <t>ELC-5002</t>
  </si>
  <si>
    <t>AAA Battery (Pack/4)</t>
  </si>
  <si>
    <t>ELC-5003</t>
  </si>
  <si>
    <t>USB-C Charging Cable 1m</t>
  </si>
  <si>
    <t>Accessories</t>
  </si>
  <si>
    <t>ELC-5004</t>
  </si>
  <si>
    <t>Universal Phone Charger 5V</t>
  </si>
  <si>
    <t>ELC-5005</t>
  </si>
  <si>
    <t>Extension Socket 4-Way 2m</t>
  </si>
  <si>
    <t>TOTAL (85 Items)</t>
  </si>
  <si>
    <t>MEDVAULT SUPPLIES LTD. — STOCK RE-ORDER LEVEL REGISTER</t>
  </si>
  <si>
    <t>Current Stock</t>
  </si>
  <si>
    <t>Variance</t>
  </si>
  <si>
    <t>Action Required</t>
  </si>
  <si>
    <t>Adequate</t>
  </si>
  <si>
    <t>Monitor Closely</t>
  </si>
  <si>
    <t>MEDVAULT SUPPLIES LTD. — DAILY INVENTORY RECORDS (INFLOW &amp; OUTFLOW)</t>
  </si>
  <si>
    <t>● INFLOW — Stock Received</t>
  </si>
  <si>
    <t>● OUTFLOW — Stock Issued / Sold</t>
  </si>
  <si>
    <t>Date</t>
  </si>
  <si>
    <t>Month</t>
  </si>
  <si>
    <t>Customer / Supplier</t>
  </si>
  <si>
    <t>Type</t>
  </si>
  <si>
    <t>QTY</t>
  </si>
  <si>
    <t>Issuer Name</t>
  </si>
  <si>
    <t>Receiver Name</t>
  </si>
  <si>
    <t>Phone Number</t>
  </si>
  <si>
    <t>2026-01-03</t>
  </si>
  <si>
    <t>Jan</t>
  </si>
  <si>
    <t>Retail Sale</t>
  </si>
  <si>
    <t>Outflow</t>
  </si>
  <si>
    <t>Mr. Adeyemi</t>
  </si>
  <si>
    <t>2026-01-04</t>
  </si>
  <si>
    <t>Ms. Chioma</t>
  </si>
  <si>
    <t>2026-01-05</t>
  </si>
  <si>
    <t>Ward Requisition</t>
  </si>
  <si>
    <t>Ward A</t>
  </si>
  <si>
    <t>2026-01-07</t>
  </si>
  <si>
    <t>Mr. Balogun</t>
  </si>
  <si>
    <t>2026-01-10</t>
  </si>
  <si>
    <t>2026-01-15</t>
  </si>
  <si>
    <t>Inflow</t>
  </si>
  <si>
    <t>Emzor Pharma</t>
  </si>
  <si>
    <t>08012345678</t>
  </si>
  <si>
    <t>2026-01-18</t>
  </si>
  <si>
    <t>Reckitt Supplies</t>
  </si>
  <si>
    <t>08098765432</t>
  </si>
  <si>
    <t>2026-01-20</t>
  </si>
  <si>
    <t>2026-01-22</t>
  </si>
  <si>
    <t>Office Requisition</t>
  </si>
  <si>
    <t>Admin Dept</t>
  </si>
  <si>
    <t>2026-01-28</t>
  </si>
  <si>
    <t>2026-02-02</t>
  </si>
  <si>
    <t>Feb</t>
  </si>
  <si>
    <t>2026-02-05</t>
  </si>
  <si>
    <t>ICU</t>
  </si>
  <si>
    <t>2026-02-10</t>
  </si>
  <si>
    <t>2026-02-14</t>
  </si>
  <si>
    <t>2026-02-20</t>
  </si>
  <si>
    <t>Pfizer Dist.</t>
  </si>
  <si>
    <t>08011223344</t>
  </si>
  <si>
    <t>2026-03-01</t>
  </si>
  <si>
    <t>Mar</t>
  </si>
  <si>
    <t>2026-03-05</t>
  </si>
  <si>
    <t>Theatre</t>
  </si>
  <si>
    <t>2026-03-12</t>
  </si>
  <si>
    <t>Dangote Foods</t>
  </si>
  <si>
    <t>08055443322</t>
  </si>
  <si>
    <t>2026-03-18</t>
  </si>
  <si>
    <t>2026-04-03</t>
  </si>
  <si>
    <t>Apr</t>
  </si>
  <si>
    <t>2026-04-08</t>
  </si>
  <si>
    <t>2026-04-15</t>
  </si>
  <si>
    <t>SafeMed Ltd.</t>
  </si>
  <si>
    <t>08077889900</t>
  </si>
  <si>
    <t>2026-05-02</t>
  </si>
  <si>
    <t>May</t>
  </si>
  <si>
    <t>2026-05-07</t>
  </si>
  <si>
    <t>Wilmar Oils</t>
  </si>
  <si>
    <t>08033221100</t>
  </si>
  <si>
    <t>2026-05-12</t>
  </si>
  <si>
    <t>Office Depot</t>
  </si>
  <si>
    <t>08066778899</t>
  </si>
  <si>
    <t>2026-05-20</t>
  </si>
  <si>
    <t>2026-06-02</t>
  </si>
  <si>
    <t>Jun</t>
  </si>
  <si>
    <t>Swiss Pharma</t>
  </si>
  <si>
    <t>08099887766</t>
  </si>
  <si>
    <t>2026-06-05</t>
  </si>
  <si>
    <t>2026-06-08</t>
  </si>
  <si>
    <t>MEDVAULT SUPPLIES LTD. — STOCK LEVEL &amp; INVENTORY STATUS REPORT</t>
  </si>
  <si>
    <t>TOTAL SKUs</t>
  </si>
  <si>
    <t>IN STOCK</t>
  </si>
  <si>
    <t>LOW STOCK</t>
  </si>
  <si>
    <t>OUT OF STOCK</t>
  </si>
  <si>
    <t>TOTAL VALUE (N)</t>
  </si>
  <si>
    <t>Opening Stock</t>
  </si>
  <si>
    <t>Net Movement</t>
  </si>
  <si>
    <t>Status</t>
  </si>
  <si>
    <t>GRAND TOTAL  (85 Items)</t>
  </si>
  <si>
    <t>All catalogued items</t>
  </si>
  <si>
    <t>Items available</t>
  </si>
  <si>
    <t>Near threshold</t>
  </si>
  <si>
    <t>Unavailable</t>
  </si>
  <si>
    <t>GL_Code</t>
  </si>
  <si>
    <t>Item_Name</t>
  </si>
  <si>
    <t>Unit_Price</t>
  </si>
  <si>
    <t xml:space="preserve">Unit Price </t>
  </si>
  <si>
    <t>Line Value</t>
  </si>
  <si>
    <t>Value</t>
  </si>
  <si>
    <t>KPI'S</t>
  </si>
  <si>
    <t>Total Stock Value (N)</t>
  </si>
  <si>
    <t>Total Inflow</t>
  </si>
  <si>
    <t>Monthly Inflow vs Outflow</t>
  </si>
  <si>
    <t>Stock Status Breakdown</t>
  </si>
  <si>
    <t>Tpye</t>
  </si>
  <si>
    <t>Total Inflow Value (N)</t>
  </si>
  <si>
    <t>Total Outflow Value (N)</t>
  </si>
  <si>
    <t>Value by Category</t>
  </si>
  <si>
    <t>Outflow Qty</t>
  </si>
  <si>
    <t>Emzor Pharmaceuticals Ltd.</t>
  </si>
  <si>
    <t>Fidson Healthcare Plc</t>
  </si>
  <si>
    <t>May &amp; Baker Nigeria Plc</t>
  </si>
  <si>
    <t>Unilever Nigeria Plc</t>
  </si>
  <si>
    <t>Reckitt Benckiser (Nig.) Ltd.</t>
  </si>
  <si>
    <t>Supplier Name</t>
  </si>
  <si>
    <t>Inflow Qty</t>
  </si>
  <si>
    <t>Count of GL Code</t>
  </si>
  <si>
    <t>Inflow Count &amp; Value (N)</t>
  </si>
  <si>
    <t>Outflow Count &amp; Value (N)</t>
  </si>
  <si>
    <t>2026-06-09</t>
  </si>
  <si>
    <t>Out of Stock</t>
  </si>
  <si>
    <t>Column Labels</t>
  </si>
  <si>
    <t>2026-06-10</t>
  </si>
  <si>
    <t>Daily Stock Record Value</t>
  </si>
  <si>
    <t>Daily Stock SKUs</t>
  </si>
  <si>
    <t>Current Inventory Value</t>
  </si>
  <si>
    <t>Periodic Outflow</t>
  </si>
  <si>
    <t>Periodic Inflow</t>
  </si>
  <si>
    <t>Top 5 Outflow Items</t>
  </si>
  <si>
    <t>Top 3 Suppliers</t>
  </si>
  <si>
    <t>Periodic Stock Count (=N=)</t>
  </si>
  <si>
    <t>Total Periodic SKUs Flow</t>
  </si>
  <si>
    <t>Value (=N=)</t>
  </si>
  <si>
    <t>Reorder Required</t>
  </si>
  <si>
    <t>Value by Department (Outflow)</t>
  </si>
  <si>
    <t>Value by Department (Inflow)</t>
  </si>
  <si>
    <t>TOTAL STOCK VALUE</t>
  </si>
  <si>
    <t>REORDER REQUIRED</t>
  </si>
  <si>
    <t>Items to Reorder</t>
  </si>
  <si>
    <t>Last Refreshed</t>
  </si>
  <si>
    <t>Total</t>
  </si>
  <si>
    <t>INVENTORY HEALTH</t>
  </si>
  <si>
    <t>Metric</t>
  </si>
  <si>
    <t>Total Items</t>
  </si>
  <si>
    <t>Reorder</t>
  </si>
  <si>
    <t>Highest Month</t>
  </si>
  <si>
    <t>Highest Inflow</t>
  </si>
  <si>
    <t>Insight 1</t>
  </si>
  <si>
    <t>Insight 2</t>
  </si>
  <si>
    <t xml:space="preserve">Insight </t>
  </si>
  <si>
    <t>Insight Summary</t>
  </si>
  <si>
    <t>Reorder Items</t>
  </si>
  <si>
    <t>Mr. Frank Moses</t>
  </si>
  <si>
    <t>09080921020</t>
  </si>
  <si>
    <t>Mr. Victor</t>
  </si>
  <si>
    <t>08163283468</t>
  </si>
  <si>
    <t>09064860243</t>
  </si>
  <si>
    <t>Hannah Ngdah</t>
  </si>
  <si>
    <t>07034824746</t>
  </si>
  <si>
    <t>Mr. Akintunde Eni</t>
  </si>
  <si>
    <t>07034704131</t>
  </si>
  <si>
    <t>Kehinde Akinola</t>
  </si>
  <si>
    <t>08106476108</t>
  </si>
  <si>
    <t>Dr. Adegbolahan Alero</t>
  </si>
  <si>
    <t>08032383579</t>
  </si>
  <si>
    <t>Owusu Victor</t>
  </si>
  <si>
    <t>07032564972</t>
  </si>
  <si>
    <t>Ms. Precious</t>
  </si>
  <si>
    <t>08166413248</t>
  </si>
  <si>
    <t>Badmus Jimoh Halmah</t>
  </si>
  <si>
    <t>08081853155</t>
  </si>
  <si>
    <t>Adegbolahan Alero</t>
  </si>
  <si>
    <t>08064860243</t>
  </si>
  <si>
    <t>Martins John</t>
  </si>
  <si>
    <t>08088663325</t>
  </si>
  <si>
    <t>Mrs. Judith Edem</t>
  </si>
  <si>
    <t>09150593477</t>
  </si>
  <si>
    <t xml:space="preserve"> </t>
  </si>
  <si>
    <t>17-Jun-2026 08:26 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</si>
</sst>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3" formatCode="_(* #,##0.00_);_(* \(#,##0.00\);_(* &quot;-&quot;??_);_(@_)"/>
    <numFmt numFmtId="164" formatCode="_(* #,##0_);_(* \(#,##0\);_(* &quot;-&quot;??_);_(@_)"/>
    <numFmt numFmtId="165" formatCode="[&gt;=1000000]\₦#,##0,&quot; M&quot;;[&gt;=1000]\₦0.0,&quot; K&quot;;0"/>
    <numFmt numFmtId="166" formatCode="[&gt;=1000000]\₦#,##0.0,,&quot; M&quot;;[&gt;=1000]\₦#,##0.0,&quot; K&quot;;\₦#,##0"/>
    <numFmt numFmtId="167" formatCode="[&gt;=1000000]#,##0.0,,&quot; M&quot;;[&gt;=1000]#,##0.0,&quot; K&quot;;#,##0"/>
    <numFmt numFmtId="168" formatCode="[&gt;=1000000]#,##0.0,,&quot; M&quot;;[&gt;=1000]#,##0,&quot; K&quot;;#,##0"/>
    <numFmt numFmtId="169" formatCode="[&gt;=1000000]\₦#,##0.0,,&quot;M&quot;;[&gt;=1000]\₦#,##0.0,&quot;K&quot;;\₦#,##0"/>
    <numFmt numFmtId="170" formatCode="[$-409]m/d/yy\ h:mm\ AM/PM;@"/>
  </numFmts>
  <fonts count="31" x14ac:knownFonts="1">
    <font>
      <sz val="11"/>
      <color theme="1"/>
      <name val="Calibri"/>
      <family val="2"/>
      <charset val="1"/>
    </font>
    <font>
      <sz val="10"/>
      <name val="Arial"/>
      <family val="2"/>
    </font>
    <font>
      <b/>
      <sz val="9"/>
      <color rgb="FFFFFFFF"/>
      <name val="Arial"/>
      <family val="2"/>
    </font>
    <font>
      <b/>
      <sz val="9"/>
      <color rgb="FF1B3A6B"/>
      <name val="Arial"/>
      <family val="2"/>
    </font>
    <font>
      <sz val="9"/>
      <color rgb="FF1A1A2E"/>
      <name val="Arial"/>
      <family val="2"/>
    </font>
    <font>
      <b/>
      <sz val="13"/>
      <color rgb="FFFFFFFF"/>
      <name val="Arial"/>
      <family val="2"/>
    </font>
    <font>
      <i/>
      <sz val="9"/>
      <color rgb="FF1B3A6B"/>
      <name val="Arial"/>
      <family val="2"/>
    </font>
    <font>
      <b/>
      <sz val="10"/>
      <color rgb="FFFFFFFF"/>
      <name val="Arial"/>
      <family val="2"/>
    </font>
    <font>
      <b/>
      <sz val="9"/>
      <color rgb="FF375623"/>
      <name val="Arial"/>
      <family val="2"/>
    </font>
    <font>
      <b/>
      <sz val="9"/>
      <color rgb="FF9C0006"/>
      <name val="Arial"/>
      <family val="2"/>
    </font>
    <font>
      <b/>
      <sz val="9"/>
      <color rgb="FF1A1A2E"/>
      <name val="Arial"/>
      <family val="2"/>
    </font>
    <font>
      <sz val="9"/>
      <color rgb="FF17A589"/>
      <name val="Arial"/>
      <family val="2"/>
    </font>
    <font>
      <b/>
      <sz val="18"/>
      <color rgb="FF1B3A6B"/>
      <name val="Arial"/>
      <family val="2"/>
    </font>
    <font>
      <b/>
      <sz val="18"/>
      <color rgb="FF17A589"/>
      <name val="Arial"/>
      <family val="2"/>
    </font>
    <font>
      <b/>
      <sz val="18"/>
      <color rgb="FF9C6500"/>
      <name val="Arial"/>
      <family val="2"/>
    </font>
    <font>
      <b/>
      <sz val="18"/>
      <color rgb="FF9C0006"/>
      <name val="Arial"/>
      <family val="2"/>
    </font>
    <font>
      <sz val="8"/>
      <name val="Calibri"/>
      <family val="2"/>
      <charset val="1"/>
    </font>
    <font>
      <b/>
      <sz val="9"/>
      <color rgb="FFFFFFFF"/>
      <name val="Arial"/>
      <family val="2"/>
    </font>
    <font>
      <b/>
      <sz val="18"/>
      <color rgb="FF00B050"/>
      <name val="Arial"/>
      <family val="2"/>
    </font>
    <font>
      <i/>
      <sz val="10"/>
      <name val="Arial"/>
      <family val="2"/>
    </font>
    <font>
      <i/>
      <sz val="10"/>
      <color theme="1"/>
      <name val="Arial"/>
      <family val="2"/>
    </font>
    <font>
      <b/>
      <sz val="10"/>
      <color theme="1"/>
      <name val="Arial"/>
      <family val="2"/>
    </font>
    <font>
      <sz val="10"/>
      <color theme="1"/>
      <name val="Arial"/>
      <family val="2"/>
    </font>
    <font>
      <b/>
      <sz val="10"/>
      <color rgb="FF1A1A2E"/>
      <name val="Arial"/>
      <family val="2"/>
    </font>
    <font>
      <sz val="9"/>
      <color rgb="FF1A1A2E"/>
      <name val="Arial"/>
      <family val="2"/>
    </font>
    <font>
      <b/>
      <sz val="9"/>
      <color theme="0"/>
      <name val="Arial"/>
      <family val="2"/>
    </font>
    <font>
      <sz val="10"/>
      <color theme="1"/>
      <name val="Arial"/>
      <family val="2"/>
    </font>
    <font>
      <b/>
      <sz val="11"/>
      <color theme="1"/>
      <name val="Calibri"/>
      <family val="2"/>
      <charset val="1"/>
    </font>
    <font>
      <b/>
      <sz val="10"/>
      <color theme="0"/>
      <name val="Arial"/>
      <family val="2"/>
    </font>
    <font>
      <sz val="10"/>
      <color theme="0"/>
      <name val="Arial"/>
      <family val="2"/>
    </font>
    <font>
      <b/>
      <sz val="11"/>
      <color theme="0"/>
      <name val="Calibri"/>
      <family val="2"/>
      <charset val="1"/>
    </font>
  </fonts>
  <fills count="26">
    <fill>
      <patternFill patternType="none"/>
    </fill>
    <fill>
      <patternFill patternType="gray125"/>
    </fill>
    <fill>
      <patternFill patternType="solid">
        <fgColor rgb="FF1B3A6B"/>
        <bgColor rgb="FF333399"/>
      </patternFill>
    </fill>
    <fill>
      <patternFill patternType="solid">
        <fgColor rgb="FFC8973A"/>
        <bgColor rgb="FFCD7F32"/>
      </patternFill>
    </fill>
    <fill>
      <patternFill patternType="solid">
        <fgColor rgb="FFD6E4F7"/>
        <bgColor rgb="FFBDD7EE"/>
      </patternFill>
    </fill>
    <fill>
      <patternFill patternType="solid">
        <fgColor rgb="FFFFFFFF"/>
        <bgColor rgb="FFF5F7FA"/>
      </patternFill>
    </fill>
    <fill>
      <patternFill patternType="solid">
        <fgColor rgb="FFF5F7FA"/>
        <bgColor rgb="FFE8F8F5"/>
      </patternFill>
    </fill>
    <fill>
      <patternFill patternType="solid">
        <fgColor rgb="FFC6EFCE"/>
        <bgColor rgb="FFD6E4F7"/>
      </patternFill>
    </fill>
    <fill>
      <patternFill patternType="solid">
        <fgColor rgb="FFFFC7CE"/>
        <bgColor rgb="FFFFEB9C"/>
      </patternFill>
    </fill>
    <fill>
      <patternFill patternType="solid">
        <fgColor rgb="FF17A589"/>
        <bgColor rgb="FF27AE60"/>
      </patternFill>
    </fill>
    <fill>
      <patternFill patternType="solid">
        <fgColor rgb="FFE8F8F5"/>
        <bgColor rgb="FFF5F7FA"/>
      </patternFill>
    </fill>
    <fill>
      <patternFill patternType="solid">
        <fgColor rgb="FF9C6500"/>
        <bgColor rgb="FFCD7F32"/>
      </patternFill>
    </fill>
    <fill>
      <patternFill patternType="solid">
        <fgColor rgb="FF9C0006"/>
        <bgColor rgb="FF8B0000"/>
      </patternFill>
    </fill>
    <fill>
      <patternFill patternType="solid">
        <fgColor rgb="FF4472C4"/>
        <bgColor rgb="FF666666"/>
      </patternFill>
    </fill>
    <fill>
      <patternFill patternType="solid">
        <fgColor theme="3" tint="0.79998168889431442"/>
        <bgColor indexed="64"/>
      </patternFill>
    </fill>
    <fill>
      <patternFill patternType="solid">
        <fgColor theme="0" tint="-0.14999847407452621"/>
        <bgColor indexed="64"/>
      </patternFill>
    </fill>
    <fill>
      <patternFill patternType="solid">
        <fgColor theme="5" tint="0.79998168889431442"/>
        <bgColor indexed="64"/>
      </patternFill>
    </fill>
    <fill>
      <patternFill patternType="solid">
        <fgColor theme="6" tint="0.39997558519241921"/>
        <bgColor indexed="64"/>
      </patternFill>
    </fill>
    <fill>
      <patternFill patternType="solid">
        <fgColor theme="0"/>
        <bgColor indexed="64"/>
      </patternFill>
    </fill>
    <fill>
      <patternFill patternType="solid">
        <fgColor theme="0" tint="-0.249977111117893"/>
        <bgColor indexed="64"/>
      </patternFill>
    </fill>
    <fill>
      <patternFill patternType="solid">
        <fgColor theme="2" tint="-0.249977111117893"/>
        <bgColor indexed="64"/>
      </patternFill>
    </fill>
    <fill>
      <patternFill patternType="solid">
        <fgColor theme="4" tint="0.39997558519241921"/>
        <bgColor indexed="64"/>
      </patternFill>
    </fill>
    <fill>
      <patternFill patternType="solid">
        <fgColor theme="6" tint="-0.249977111117893"/>
        <bgColor indexed="64"/>
      </patternFill>
    </fill>
    <fill>
      <patternFill patternType="solid">
        <fgColor rgb="FFC00000"/>
        <bgColor indexed="64"/>
      </patternFill>
    </fill>
    <fill>
      <patternFill patternType="solid">
        <fgColor rgb="FFF2F2F2"/>
        <bgColor indexed="64"/>
      </patternFill>
    </fill>
    <fill>
      <patternFill patternType="solid">
        <fgColor theme="0" tint="-4.9989318521683403E-2"/>
        <bgColor indexed="64"/>
      </patternFill>
    </fill>
  </fills>
  <borders count="17">
    <border>
      <left/>
      <right/>
      <top/>
      <bottom/>
      <diagonal/>
    </border>
    <border>
      <left style="thin">
        <color rgb="FFBFBFBF"/>
      </left>
      <right/>
      <top style="thin">
        <color rgb="FFBFBFBF"/>
      </top>
      <bottom style="thin">
        <color rgb="FFBFBFBF"/>
      </bottom>
      <diagonal/>
    </border>
    <border>
      <left style="thin">
        <color rgb="FFBFBFBF"/>
      </left>
      <right style="thin">
        <color rgb="FFBFBFBF"/>
      </right>
      <top style="thin">
        <color rgb="FFBFBFBF"/>
      </top>
      <bottom style="thin">
        <color rgb="FFBFBFBF"/>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right style="thin">
        <color indexed="64"/>
      </right>
      <top style="thin">
        <color indexed="64"/>
      </top>
      <bottom/>
      <diagonal/>
    </border>
    <border>
      <left style="thin">
        <color indexed="64"/>
      </left>
      <right/>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right/>
      <top style="thin">
        <color indexed="64"/>
      </top>
      <bottom style="thin">
        <color indexed="64"/>
      </bottom>
      <diagonal/>
    </border>
  </borders>
  <cellStyleXfs count="2">
    <xf numFmtId="0" fontId="0" fillId="0" borderId="0"/>
    <xf numFmtId="43" fontId="1" fillId="0" borderId="0" applyBorder="0" applyAlignment="0" applyProtection="0"/>
  </cellStyleXfs>
  <cellXfs count="123">
    <xf numFmtId="0" fontId="0" fillId="0" borderId="0" xfId="0"/>
    <xf numFmtId="0" fontId="0" fillId="3" borderId="0" xfId="0" applyFill="1"/>
    <xf numFmtId="0" fontId="2" fillId="2" borderId="2" xfId="0" applyFont="1" applyFill="1" applyBorder="1" applyAlignment="1">
      <alignment horizontal="center" vertical="center" wrapText="1"/>
    </xf>
    <xf numFmtId="0" fontId="4" fillId="0" borderId="2" xfId="0" applyFont="1" applyBorder="1" applyAlignment="1">
      <alignment horizontal="center" vertical="center"/>
    </xf>
    <xf numFmtId="0" fontId="4" fillId="0" borderId="2" xfId="0" applyFont="1" applyBorder="1" applyAlignment="1">
      <alignment horizontal="left" vertical="center"/>
    </xf>
    <xf numFmtId="3" fontId="4" fillId="0" borderId="2" xfId="0" applyNumberFormat="1" applyFont="1" applyBorder="1" applyAlignment="1">
      <alignment horizontal="right" vertical="center"/>
    </xf>
    <xf numFmtId="3" fontId="7" fillId="3" borderId="2" xfId="0" applyNumberFormat="1" applyFont="1" applyFill="1" applyBorder="1" applyAlignment="1">
      <alignment horizontal="right" vertical="center"/>
    </xf>
    <xf numFmtId="0" fontId="2" fillId="9" borderId="2" xfId="0" applyFont="1" applyFill="1" applyBorder="1" applyAlignment="1">
      <alignment horizontal="center" vertical="center" wrapText="1"/>
    </xf>
    <xf numFmtId="0" fontId="11" fillId="10" borderId="2" xfId="0" applyFont="1" applyFill="1" applyBorder="1" applyAlignment="1">
      <alignment horizontal="left" vertical="center"/>
    </xf>
    <xf numFmtId="0" fontId="9" fillId="8" borderId="2" xfId="0" applyFont="1" applyFill="1" applyBorder="1" applyAlignment="1">
      <alignment horizontal="center" vertical="center"/>
    </xf>
    <xf numFmtId="3" fontId="11" fillId="10" borderId="2" xfId="0" applyNumberFormat="1" applyFont="1" applyFill="1" applyBorder="1" applyAlignment="1">
      <alignment horizontal="right" vertical="center"/>
    </xf>
    <xf numFmtId="0" fontId="8" fillId="7" borderId="2" xfId="0" applyFont="1" applyFill="1" applyBorder="1" applyAlignment="1">
      <alignment horizontal="center" vertical="center"/>
    </xf>
    <xf numFmtId="0" fontId="7" fillId="3" borderId="2" xfId="0" applyFont="1" applyFill="1" applyBorder="1" applyAlignment="1">
      <alignment horizontal="center" vertical="center"/>
    </xf>
    <xf numFmtId="43" fontId="1" fillId="0" borderId="0" xfId="1"/>
    <xf numFmtId="0" fontId="0" fillId="0" borderId="3" xfId="0" applyBorder="1"/>
    <xf numFmtId="0" fontId="0" fillId="0" borderId="4" xfId="0" applyBorder="1"/>
    <xf numFmtId="43" fontId="19" fillId="0" borderId="0" xfId="1" applyFont="1" applyBorder="1"/>
    <xf numFmtId="0" fontId="0" fillId="0" borderId="7" xfId="0" applyBorder="1"/>
    <xf numFmtId="0" fontId="0" fillId="0" borderId="8" xfId="0" pivotButton="1" applyBorder="1"/>
    <xf numFmtId="0" fontId="21" fillId="14" borderId="0" xfId="0" applyFont="1" applyFill="1" applyAlignment="1">
      <alignment horizontal="center" vertical="center"/>
    </xf>
    <xf numFmtId="0" fontId="22" fillId="14" borderId="0" xfId="0" applyFont="1" applyFill="1"/>
    <xf numFmtId="0" fontId="22" fillId="0" borderId="0" xfId="0" applyFont="1"/>
    <xf numFmtId="0" fontId="22" fillId="0" borderId="3" xfId="0" applyFont="1" applyBorder="1"/>
    <xf numFmtId="0" fontId="22" fillId="0" borderId="11" xfId="0" applyFont="1" applyBorder="1"/>
    <xf numFmtId="0" fontId="23" fillId="15" borderId="3" xfId="0" applyFont="1" applyFill="1" applyBorder="1" applyAlignment="1">
      <alignment horizontal="center" vertical="center"/>
    </xf>
    <xf numFmtId="0" fontId="22" fillId="0" borderId="6" xfId="0" applyFont="1" applyBorder="1"/>
    <xf numFmtId="0" fontId="22" fillId="0" borderId="4" xfId="0" applyFont="1" applyBorder="1"/>
    <xf numFmtId="0" fontId="22" fillId="0" borderId="10" xfId="0" applyFont="1" applyBorder="1"/>
    <xf numFmtId="0" fontId="21" fillId="16" borderId="0" xfId="0" applyFont="1" applyFill="1"/>
    <xf numFmtId="0" fontId="22" fillId="16" borderId="0" xfId="0" applyFont="1" applyFill="1"/>
    <xf numFmtId="0" fontId="0" fillId="0" borderId="3" xfId="0" applyBorder="1" applyAlignment="1">
      <alignment horizontal="left"/>
    </xf>
    <xf numFmtId="0" fontId="21" fillId="14" borderId="0" xfId="0" applyFont="1" applyFill="1"/>
    <xf numFmtId="0" fontId="22" fillId="17" borderId="0" xfId="0" applyFont="1" applyFill="1"/>
    <xf numFmtId="0" fontId="22" fillId="18" borderId="0" xfId="0" applyFont="1" applyFill="1"/>
    <xf numFmtId="0" fontId="0" fillId="15" borderId="3" xfId="0" applyFill="1" applyBorder="1"/>
    <xf numFmtId="0" fontId="21" fillId="17" borderId="0" xfId="0" applyFont="1" applyFill="1"/>
    <xf numFmtId="0" fontId="21" fillId="17" borderId="0" xfId="0" applyFont="1" applyFill="1" applyAlignment="1">
      <alignment horizontal="center" vertical="center"/>
    </xf>
    <xf numFmtId="0" fontId="21" fillId="16" borderId="0" xfId="0" applyFont="1" applyFill="1" applyAlignment="1">
      <alignment horizontal="left" vertical="center"/>
    </xf>
    <xf numFmtId="0" fontId="24" fillId="0" borderId="2" xfId="0" applyFont="1" applyBorder="1" applyAlignment="1">
      <alignment horizontal="left" vertical="center"/>
    </xf>
    <xf numFmtId="0" fontId="25" fillId="2" borderId="2" xfId="0" applyFont="1" applyFill="1" applyBorder="1" applyAlignment="1">
      <alignment horizontal="center" vertical="center" wrapText="1"/>
    </xf>
    <xf numFmtId="0" fontId="21" fillId="14" borderId="0" xfId="0" applyFont="1" applyFill="1" applyAlignment="1">
      <alignment horizontal="left" vertical="center"/>
    </xf>
    <xf numFmtId="0" fontId="20" fillId="0" borderId="0" xfId="0" applyFont="1"/>
    <xf numFmtId="0" fontId="23" fillId="18" borderId="0" xfId="0" applyFont="1" applyFill="1" applyAlignment="1">
      <alignment horizontal="center" vertical="center"/>
    </xf>
    <xf numFmtId="0" fontId="0" fillId="0" borderId="9" xfId="0" applyBorder="1"/>
    <xf numFmtId="0" fontId="20" fillId="0" borderId="6" xfId="0" applyFont="1" applyBorder="1"/>
    <xf numFmtId="0" fontId="22" fillId="15" borderId="5" xfId="0" applyFont="1" applyFill="1" applyBorder="1"/>
    <xf numFmtId="0" fontId="22" fillId="20" borderId="0" xfId="0" applyFont="1" applyFill="1"/>
    <xf numFmtId="0" fontId="21" fillId="20" borderId="0" xfId="0" applyFont="1" applyFill="1" applyAlignment="1">
      <alignment horizontal="right"/>
    </xf>
    <xf numFmtId="0" fontId="22" fillId="21" borderId="0" xfId="0" applyFont="1" applyFill="1"/>
    <xf numFmtId="0" fontId="21" fillId="21" borderId="0" xfId="0" applyFont="1" applyFill="1" applyAlignment="1">
      <alignment horizontal="right" vertical="center"/>
    </xf>
    <xf numFmtId="0" fontId="22" fillId="22" borderId="0" xfId="0" applyFont="1" applyFill="1"/>
    <xf numFmtId="0" fontId="21" fillId="22" borderId="0" xfId="0" applyFont="1" applyFill="1" applyAlignment="1">
      <alignment horizontal="right"/>
    </xf>
    <xf numFmtId="0" fontId="22" fillId="0" borderId="12" xfId="0" applyFont="1" applyBorder="1"/>
    <xf numFmtId="0" fontId="0" fillId="19" borderId="3" xfId="0" applyFill="1" applyBorder="1"/>
    <xf numFmtId="0" fontId="26" fillId="0" borderId="0" xfId="0" applyFont="1"/>
    <xf numFmtId="0" fontId="0" fillId="0" borderId="3" xfId="0" pivotButton="1" applyBorder="1"/>
    <xf numFmtId="0" fontId="28" fillId="23" borderId="0" xfId="0" applyFont="1" applyFill="1" applyAlignment="1">
      <alignment horizontal="right" vertical="center"/>
    </xf>
    <xf numFmtId="0" fontId="29" fillId="23" borderId="0" xfId="0" applyFont="1" applyFill="1"/>
    <xf numFmtId="0" fontId="0" fillId="0" borderId="0" xfId="0" applyAlignment="1">
      <alignment horizontal="left"/>
    </xf>
    <xf numFmtId="164" fontId="1" fillId="0" borderId="0" xfId="1" applyNumberFormat="1" applyBorder="1" applyAlignment="1">
      <alignment vertical="center"/>
    </xf>
    <xf numFmtId="165" fontId="0" fillId="0" borderId="0" xfId="0" applyNumberFormat="1"/>
    <xf numFmtId="0" fontId="21" fillId="15" borderId="3" xfId="0" applyFont="1" applyFill="1" applyBorder="1" applyAlignment="1">
      <alignment horizontal="center" vertical="center"/>
    </xf>
    <xf numFmtId="166" fontId="0" fillId="0" borderId="0" xfId="0" applyNumberFormat="1"/>
    <xf numFmtId="166" fontId="0" fillId="0" borderId="3" xfId="0" applyNumberFormat="1" applyBorder="1"/>
    <xf numFmtId="168" fontId="0" fillId="0" borderId="3" xfId="0" applyNumberFormat="1" applyBorder="1"/>
    <xf numFmtId="168" fontId="0" fillId="0" borderId="0" xfId="0" applyNumberFormat="1"/>
    <xf numFmtId="43" fontId="1" fillId="0" borderId="3" xfId="1" applyBorder="1"/>
    <xf numFmtId="169" fontId="0" fillId="0" borderId="3" xfId="0" applyNumberFormat="1" applyBorder="1"/>
    <xf numFmtId="170" fontId="0" fillId="0" borderId="0" xfId="0" applyNumberFormat="1"/>
    <xf numFmtId="22" fontId="0" fillId="0" borderId="0" xfId="0" applyNumberFormat="1"/>
    <xf numFmtId="49" fontId="0" fillId="0" borderId="0" xfId="0" applyNumberFormat="1"/>
    <xf numFmtId="0" fontId="27" fillId="18" borderId="0" xfId="0" applyFont="1" applyFill="1" applyAlignment="1">
      <alignment horizontal="center" vertical="center"/>
    </xf>
    <xf numFmtId="49" fontId="4" fillId="0" borderId="2" xfId="0" applyNumberFormat="1" applyFont="1" applyBorder="1" applyAlignment="1">
      <alignment horizontal="left" vertical="center"/>
    </xf>
    <xf numFmtId="49" fontId="2" fillId="2" borderId="2" xfId="0" applyNumberFormat="1" applyFont="1" applyFill="1" applyBorder="1" applyAlignment="1">
      <alignment horizontal="center" vertical="center" wrapText="1"/>
    </xf>
    <xf numFmtId="0" fontId="22" fillId="0" borderId="3" xfId="0" pivotButton="1" applyFont="1" applyBorder="1"/>
    <xf numFmtId="0" fontId="22" fillId="15" borderId="3" xfId="0" applyFont="1" applyFill="1" applyBorder="1"/>
    <xf numFmtId="0" fontId="22" fillId="0" borderId="3" xfId="0" applyFont="1" applyBorder="1" applyAlignment="1">
      <alignment horizontal="left"/>
    </xf>
    <xf numFmtId="0" fontId="22" fillId="15" borderId="3" xfId="0" applyFont="1" applyFill="1" applyBorder="1" applyAlignment="1">
      <alignment horizontal="center" vertical="center"/>
    </xf>
    <xf numFmtId="0" fontId="1" fillId="0" borderId="8" xfId="1" applyNumberFormat="1" applyBorder="1"/>
    <xf numFmtId="0" fontId="22" fillId="0" borderId="16" xfId="0" applyFont="1" applyBorder="1"/>
    <xf numFmtId="0" fontId="22" fillId="20" borderId="13" xfId="0" applyFont="1" applyFill="1" applyBorder="1"/>
    <xf numFmtId="0" fontId="22" fillId="20" borderId="5" xfId="0" applyFont="1" applyFill="1" applyBorder="1"/>
    <xf numFmtId="0" fontId="22" fillId="0" borderId="6" xfId="0" applyFont="1" applyBorder="1" applyAlignment="1">
      <alignment horizontal="center"/>
    </xf>
    <xf numFmtId="0" fontId="22" fillId="0" borderId="14" xfId="0" applyFont="1" applyBorder="1"/>
    <xf numFmtId="0" fontId="20" fillId="0" borderId="7" xfId="0" applyFont="1" applyBorder="1"/>
    <xf numFmtId="0" fontId="0" fillId="17" borderId="13" xfId="0" applyFill="1" applyBorder="1"/>
    <xf numFmtId="0" fontId="0" fillId="0" borderId="11" xfId="0" applyBorder="1"/>
    <xf numFmtId="0" fontId="0" fillId="0" borderId="5" xfId="0" applyBorder="1"/>
    <xf numFmtId="0" fontId="0" fillId="25" borderId="6" xfId="0" applyFill="1" applyBorder="1"/>
    <xf numFmtId="0" fontId="0" fillId="0" borderId="6" xfId="0" applyBorder="1"/>
    <xf numFmtId="0" fontId="0" fillId="0" borderId="14" xfId="0" applyBorder="1"/>
    <xf numFmtId="0" fontId="0" fillId="0" borderId="12" xfId="0" applyBorder="1"/>
    <xf numFmtId="168" fontId="22" fillId="0" borderId="0" xfId="0" applyNumberFormat="1" applyFont="1"/>
    <xf numFmtId="0" fontId="22" fillId="20" borderId="3" xfId="0" applyFont="1" applyFill="1" applyBorder="1"/>
    <xf numFmtId="49" fontId="0" fillId="0" borderId="15" xfId="0" applyNumberFormat="1" applyBorder="1"/>
    <xf numFmtId="0" fontId="0" fillId="0" borderId="13" xfId="0" applyBorder="1"/>
    <xf numFmtId="0" fontId="5" fillId="2" borderId="1" xfId="0" applyFont="1" applyFill="1" applyBorder="1" applyAlignment="1">
      <alignment horizontal="center" vertical="center"/>
    </xf>
    <xf numFmtId="0" fontId="6" fillId="4" borderId="0" xfId="0" applyFont="1" applyFill="1" applyAlignment="1">
      <alignment horizontal="center" vertical="center"/>
    </xf>
    <xf numFmtId="0" fontId="7" fillId="2" borderId="1" xfId="0" applyFont="1" applyFill="1" applyBorder="1" applyAlignment="1">
      <alignment horizontal="center" vertical="center"/>
    </xf>
    <xf numFmtId="0" fontId="3" fillId="4" borderId="0" xfId="0" applyFont="1" applyFill="1" applyAlignment="1">
      <alignment horizontal="center" vertical="center"/>
    </xf>
    <xf numFmtId="0" fontId="8" fillId="7" borderId="1" xfId="0" applyFont="1" applyFill="1" applyBorder="1" applyAlignment="1">
      <alignment horizontal="left" vertical="center"/>
    </xf>
    <xf numFmtId="0" fontId="9" fillId="8" borderId="1" xfId="0" applyFont="1" applyFill="1" applyBorder="1" applyAlignment="1">
      <alignment horizontal="left" vertical="center"/>
    </xf>
    <xf numFmtId="0" fontId="10" fillId="6" borderId="1" xfId="0" applyFont="1" applyFill="1" applyBorder="1" applyAlignment="1">
      <alignment horizontal="left" vertical="center"/>
    </xf>
    <xf numFmtId="3" fontId="18" fillId="5" borderId="1" xfId="0" applyNumberFormat="1" applyFont="1" applyFill="1" applyBorder="1" applyAlignment="1">
      <alignment horizontal="center" vertical="center"/>
    </xf>
    <xf numFmtId="0" fontId="17" fillId="2" borderId="1" xfId="0" applyFont="1" applyFill="1" applyBorder="1" applyAlignment="1">
      <alignment horizontal="center" vertical="center"/>
    </xf>
    <xf numFmtId="0" fontId="2" fillId="2" borderId="1" xfId="0" applyFont="1" applyFill="1" applyBorder="1" applyAlignment="1">
      <alignment horizontal="center" vertical="center"/>
    </xf>
    <xf numFmtId="0" fontId="2" fillId="9" borderId="1" xfId="0" applyFont="1" applyFill="1" applyBorder="1" applyAlignment="1">
      <alignment horizontal="center" vertical="center"/>
    </xf>
    <xf numFmtId="0" fontId="2" fillId="11" borderId="1" xfId="0" applyFont="1" applyFill="1" applyBorder="1" applyAlignment="1">
      <alignment horizontal="center" vertical="center"/>
    </xf>
    <xf numFmtId="0" fontId="2" fillId="12" borderId="1" xfId="0" applyFont="1" applyFill="1" applyBorder="1" applyAlignment="1">
      <alignment horizontal="center" vertical="center"/>
    </xf>
    <xf numFmtId="0" fontId="2" fillId="13" borderId="1" xfId="0" applyFont="1" applyFill="1" applyBorder="1" applyAlignment="1">
      <alignment horizontal="center" vertical="center"/>
    </xf>
    <xf numFmtId="0" fontId="12" fillId="5" borderId="1" xfId="0" applyFont="1" applyFill="1" applyBorder="1" applyAlignment="1">
      <alignment horizontal="center" vertical="center"/>
    </xf>
    <xf numFmtId="0" fontId="13" fillId="5" borderId="1" xfId="0" applyFont="1" applyFill="1" applyBorder="1" applyAlignment="1">
      <alignment horizontal="center" vertical="center"/>
    </xf>
    <xf numFmtId="0" fontId="14" fillId="5" borderId="1" xfId="0" applyFont="1" applyFill="1" applyBorder="1" applyAlignment="1">
      <alignment horizontal="center" vertical="center"/>
    </xf>
    <xf numFmtId="0" fontId="15" fillId="5" borderId="1" xfId="0" applyFont="1" applyFill="1" applyBorder="1" applyAlignment="1">
      <alignment horizontal="center" vertical="center"/>
    </xf>
    <xf numFmtId="0" fontId="0" fillId="0" borderId="3" xfId="0" applyNumberFormat="1" applyBorder="1"/>
    <xf numFmtId="168" fontId="0" fillId="0" borderId="3" xfId="0" applyNumberFormat="1" applyFont="1" applyBorder="1"/>
    <xf numFmtId="166" fontId="0" fillId="0" borderId="3" xfId="0" applyNumberFormat="1" applyFont="1" applyBorder="1"/>
    <xf numFmtId="0" fontId="0" fillId="0" borderId="0" xfId="0" applyBorder="1" applyAlignment="1">
      <alignment horizontal="left"/>
    </xf>
    <xf numFmtId="0" fontId="0" fillId="24" borderId="0" xfId="0" applyFill="1" applyBorder="1" applyAlignment="1">
      <alignment horizontal="center" vertical="center"/>
    </xf>
    <xf numFmtId="168" fontId="0" fillId="0" borderId="0" xfId="0" applyNumberFormat="1" applyFont="1" applyBorder="1"/>
    <xf numFmtId="168" fontId="30" fillId="0" borderId="0" xfId="0" applyNumberFormat="1" applyFont="1" applyBorder="1"/>
    <xf numFmtId="166" fontId="0" fillId="0" borderId="3" xfId="0" applyNumberFormat="1" applyFont="1" applyFill="1" applyBorder="1"/>
    <xf numFmtId="0" fontId="22" fillId="0" borderId="3" xfId="0" applyNumberFormat="1" applyFont="1" applyBorder="1"/>
  </cellXfs>
  <cellStyles count="2">
    <cellStyle name="Comma" xfId="1" builtinId="3"/>
    <cellStyle name="Normal" xfId="0" builtinId="0"/>
  </cellStyles>
  <dxfs count="327">
    <dxf>
      <font>
        <b/>
        <i val="0"/>
        <color rgb="FF077B15"/>
      </font>
    </dxf>
    <dxf>
      <font>
        <b/>
        <i val="0"/>
        <color rgb="FFC00000"/>
      </font>
    </dxf>
    <dxf>
      <font>
        <b/>
        <i val="0"/>
        <color rgb="FFFFC000"/>
      </font>
    </dxf>
    <dxf>
      <font>
        <b/>
        <i val="0"/>
        <color rgb="FF00B050"/>
      </font>
      <fill>
        <patternFill patternType="none">
          <bgColor auto="1"/>
        </patternFill>
      </fill>
    </dxf>
    <dxf>
      <numFmt numFmtId="166" formatCode="[&gt;=1000000]\₦#,##0.0,,&quot; M&quot;;[&gt;=1000]\₦#,##0.0,&quot; K&quot;;\₦#,##0"/>
    </dxf>
    <dxf>
      <font>
        <b val="0"/>
        <i val="0"/>
        <strike val="0"/>
        <condense val="0"/>
        <extend val="0"/>
        <outline val="0"/>
        <shadow val="0"/>
        <u val="none"/>
        <vertAlign val="baseline"/>
        <sz val="11"/>
        <color theme="1"/>
        <name val="Calibri"/>
        <family val="2"/>
        <charset val="1"/>
        <scheme val="none"/>
      </font>
      <numFmt numFmtId="171" formatCode="[&gt;=1000000]#,##0,&quot; M&quot;;[&gt;=1000]0.0,&quot; K&quot;;0"/>
    </dxf>
    <dxf>
      <font>
        <b val="0"/>
        <i val="0"/>
        <strike val="0"/>
        <condense val="0"/>
        <extend val="0"/>
        <outline val="0"/>
        <shadow val="0"/>
        <u val="none"/>
        <vertAlign val="baseline"/>
        <sz val="10"/>
        <color auto="1"/>
        <name val="Arial"/>
        <family val="2"/>
        <scheme val="none"/>
      </font>
      <numFmt numFmtId="35" formatCode="_(* #,##0.00_);_(* \(#,##0.00\);_(* &quot;-&quot;??_);_(@_)"/>
      <fill>
        <patternFill patternType="none">
          <fgColor indexed="64"/>
          <bgColor indexed="65"/>
        </patternFill>
      </fill>
    </dxf>
    <dxf>
      <border>
        <bottom style="thin">
          <color indexed="64"/>
        </bottom>
      </border>
    </dxf>
    <dxf>
      <border>
        <bottom style="thin">
          <color indexed="64"/>
        </bottom>
      </border>
    </dxf>
    <dxf>
      <border>
        <bottom style="thin">
          <color indexed="64"/>
        </bottom>
      </border>
    </dxf>
    <dxf>
      <fill>
        <patternFill patternType="solid">
          <bgColor theme="0" tint="-0.14999847407452621"/>
        </patternFill>
      </fill>
    </dxf>
    <dxf>
      <font>
        <sz val="10"/>
      </font>
    </dxf>
    <dxf>
      <font>
        <sz val="10"/>
      </font>
    </dxf>
    <dxf>
      <font>
        <sz val="10"/>
      </font>
    </dxf>
    <dxf>
      <font>
        <name val="Arial"/>
      </font>
    </dxf>
    <dxf>
      <font>
        <name val="Arial"/>
      </font>
    </dxf>
    <dxf>
      <font>
        <name val="Arial"/>
      </font>
    </dxf>
    <dxf>
      <border>
        <left style="thin">
          <color indexed="64"/>
        </left>
        <right style="thin">
          <color indexed="64"/>
        </right>
        <top style="thin">
          <color indexed="64"/>
        </top>
      </border>
    </dxf>
    <dxf>
      <border>
        <left style="thin">
          <color indexed="64"/>
        </left>
        <right style="thin">
          <color indexed="64"/>
        </right>
        <top style="thin">
          <color indexed="64"/>
        </top>
      </border>
    </dxf>
    <dxf>
      <border>
        <left style="thin">
          <color indexed="64"/>
        </left>
        <right style="thin">
          <color indexed="64"/>
        </right>
        <top style="thin">
          <color indexed="64"/>
        </top>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0" tint="-0.14999847407452621"/>
        </patternFill>
      </fill>
    </dxf>
    <dxf>
      <fill>
        <patternFill patternType="solid">
          <bgColor theme="0" tint="-0.14999847407452621"/>
        </patternFill>
      </fill>
    </dxf>
    <dxf>
      <border>
        <top style="thin">
          <color indexed="64"/>
        </top>
        <horizontal style="thin">
          <color indexed="64"/>
        </horizontal>
      </border>
    </dxf>
    <dxf>
      <border>
        <top style="thin">
          <color indexed="64"/>
        </top>
        <horizontal style="thin">
          <color indexed="64"/>
        </horizontal>
      </border>
    </dxf>
    <dxf>
      <font>
        <sz val="10"/>
      </font>
    </dxf>
    <dxf>
      <font>
        <sz val="10"/>
      </font>
    </dxf>
    <dxf>
      <font>
        <sz val="10"/>
      </font>
    </dxf>
    <dxf>
      <font>
        <name val="Arial"/>
      </font>
    </dxf>
    <dxf>
      <font>
        <name val="Arial"/>
      </font>
    </dxf>
    <dxf>
      <font>
        <name val="Arial"/>
      </font>
    </dxf>
    <dxf>
      <border>
        <left style="thin">
          <color indexed="64"/>
        </left>
        <right style="thin">
          <color indexed="64"/>
        </right>
        <top style="thin">
          <color indexed="64"/>
        </top>
      </border>
    </dxf>
    <dxf>
      <border>
        <left style="thin">
          <color indexed="64"/>
        </left>
        <right style="thin">
          <color indexed="64"/>
        </right>
        <top style="thin">
          <color indexed="64"/>
        </top>
      </border>
    </dxf>
    <dxf>
      <border>
        <left style="thin">
          <color indexed="64"/>
        </left>
        <right style="thin">
          <color indexed="64"/>
        </right>
        <top style="thin">
          <color indexed="64"/>
        </top>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gt;=1000000]\₦#,##0.0,,&quot; M&quot;;[&gt;=1000]\₦#,##0.0,&quot; K&quot;;\₦#,##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0" tint="-0.249977111117893"/>
        </patternFill>
      </fill>
    </dxf>
    <dxf>
      <numFmt numFmtId="33" formatCode="_(* #,##0_);_(* \(#,##0\);_(* &quot;-&quot;_);_(@_)"/>
    </dxf>
    <dxf>
      <fill>
        <patternFill patternType="solid">
          <bgColor theme="0" tint="-0.14999847407452621"/>
        </patternFill>
      </fill>
    </dxf>
    <dxf>
      <font>
        <sz val="10"/>
      </font>
    </dxf>
    <dxf>
      <font>
        <sz val="10"/>
      </font>
    </dxf>
    <dxf>
      <font>
        <sz val="10"/>
      </font>
    </dxf>
    <dxf>
      <font>
        <name val="Arial"/>
      </font>
    </dxf>
    <dxf>
      <font>
        <name val="Arial"/>
      </font>
    </dxf>
    <dxf>
      <font>
        <name val="Arial"/>
      </font>
    </dxf>
    <dxf>
      <border>
        <left style="thin">
          <color indexed="64"/>
        </left>
        <right style="thin">
          <color indexed="64"/>
        </right>
        <top style="thin">
          <color indexed="64"/>
        </top>
      </border>
    </dxf>
    <dxf>
      <border>
        <left style="thin">
          <color indexed="64"/>
        </left>
        <right style="thin">
          <color indexed="64"/>
        </right>
        <top style="thin">
          <color indexed="64"/>
        </top>
      </border>
    </dxf>
    <dxf>
      <border>
        <left style="thin">
          <color indexed="64"/>
        </left>
        <right style="thin">
          <color indexed="64"/>
        </right>
        <top style="thin">
          <color indexed="64"/>
        </top>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gt;=1000000]#,##0.0,,&quot; M&quot;;[&gt;=1000]#,##0,&quot; K&quot;;#,##0"/>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border>
        <bottom style="thin">
          <color indexed="64"/>
        </bottom>
      </border>
    </dxf>
    <dxf>
      <border>
        <bottom style="thin">
          <color indexed="64"/>
        </bottom>
      </border>
    </dxf>
    <dxf>
      <border>
        <bottom style="thin">
          <color indexed="64"/>
        </bottom>
      </border>
    </dxf>
    <dxf>
      <fill>
        <patternFill patternType="solid">
          <bgColor theme="0" tint="-0.14999847407452621"/>
        </patternFill>
      </fill>
    </dxf>
    <dxf>
      <font>
        <sz val="10"/>
      </font>
    </dxf>
    <dxf>
      <font>
        <sz val="10"/>
      </font>
    </dxf>
    <dxf>
      <font>
        <sz val="10"/>
      </font>
    </dxf>
    <dxf>
      <font>
        <name val="Arial"/>
      </font>
    </dxf>
    <dxf>
      <font>
        <name val="Arial"/>
      </font>
    </dxf>
    <dxf>
      <font>
        <name val="Arial"/>
      </font>
    </dxf>
    <dxf>
      <border>
        <left style="thin">
          <color indexed="64"/>
        </left>
        <right style="thin">
          <color indexed="64"/>
        </right>
        <top style="thin">
          <color indexed="64"/>
        </top>
      </border>
    </dxf>
    <dxf>
      <border>
        <left style="thin">
          <color indexed="64"/>
        </left>
        <right style="thin">
          <color indexed="64"/>
        </right>
        <top style="thin">
          <color indexed="64"/>
        </top>
      </border>
    </dxf>
    <dxf>
      <border>
        <left style="thin">
          <color indexed="64"/>
        </left>
        <right style="thin">
          <color indexed="64"/>
        </right>
        <top style="thin">
          <color indexed="64"/>
        </top>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fill>
        <patternFill patternType="solid">
          <bgColor theme="0" tint="-0.14999847407452621"/>
        </patternFill>
      </fill>
    </dxf>
    <dxf>
      <font>
        <sz val="10"/>
      </font>
    </dxf>
    <dxf>
      <font>
        <sz val="10"/>
      </font>
    </dxf>
    <dxf>
      <font>
        <sz val="10"/>
      </font>
    </dxf>
    <dxf>
      <font>
        <name val="Arial"/>
      </font>
    </dxf>
    <dxf>
      <font>
        <name val="Arial"/>
      </font>
    </dxf>
    <dxf>
      <font>
        <name val="Arial"/>
      </font>
    </dxf>
    <dxf>
      <border>
        <left style="thin">
          <color indexed="64"/>
        </left>
        <right style="thin">
          <color indexed="64"/>
        </right>
        <top style="thin">
          <color indexed="64"/>
        </top>
      </border>
    </dxf>
    <dxf>
      <border>
        <left style="thin">
          <color indexed="64"/>
        </left>
        <right style="thin">
          <color indexed="64"/>
        </right>
        <top style="thin">
          <color indexed="64"/>
        </top>
      </border>
    </dxf>
    <dxf>
      <border>
        <left style="thin">
          <color indexed="64"/>
        </left>
        <right style="thin">
          <color indexed="64"/>
        </right>
        <top style="thin">
          <color indexed="64"/>
        </top>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gt;=1000000]\₦#,##0.0,,&quot; M&quot;;[&gt;=1000]\₦#,##0.0,&quot; K&quot;;\₦#,##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0" tint="-0.14999847407452621"/>
        </patternFill>
      </fill>
    </dxf>
    <dxf>
      <numFmt numFmtId="33" formatCode="_(* #,##0_);_(* \(#,##0\);_(* &quot;-&quot;_);_(@_)"/>
    </dxf>
    <dxf>
      <fill>
        <patternFill patternType="solid">
          <bgColor theme="0" tint="-0.14999847407452621"/>
        </patternFill>
      </fill>
    </dxf>
    <dxf>
      <font>
        <sz val="10"/>
      </font>
    </dxf>
    <dxf>
      <font>
        <sz val="10"/>
      </font>
    </dxf>
    <dxf>
      <font>
        <sz val="10"/>
      </font>
    </dxf>
    <dxf>
      <font>
        <name val="Arial"/>
      </font>
    </dxf>
    <dxf>
      <font>
        <name val="Arial"/>
      </font>
    </dxf>
    <dxf>
      <font>
        <name val="Arial"/>
      </font>
    </dxf>
    <dxf>
      <border>
        <left style="thin">
          <color indexed="64"/>
        </left>
        <right style="thin">
          <color indexed="64"/>
        </right>
        <top style="thin">
          <color indexed="64"/>
        </top>
      </border>
    </dxf>
    <dxf>
      <border>
        <left style="thin">
          <color indexed="64"/>
        </left>
        <right style="thin">
          <color indexed="64"/>
        </right>
        <top style="thin">
          <color indexed="64"/>
        </top>
      </border>
    </dxf>
    <dxf>
      <border>
        <left style="thin">
          <color indexed="64"/>
        </left>
        <right style="thin">
          <color indexed="64"/>
        </right>
        <top style="thin">
          <color indexed="64"/>
        </top>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gt;=1000000]#,##0.0,,&quot; M&quot;;[&gt;=1000]#,##0,&quot; K&quot;;#,##0"/>
    </dxf>
    <dxf>
      <numFmt numFmtId="168" formatCode="[&gt;=1000000]#,##0.0,,&quot; M&quot;;[&gt;=1000]#,##0,&quot; K&quot;;#,##0"/>
    </dxf>
    <dxf>
      <numFmt numFmtId="168" formatCode="[&gt;=1000000]#,##0.0,,&quot; M&quot;;[&gt;=1000]#,##0,&quot; K&quot;;#,##0"/>
    </dxf>
    <dxf>
      <numFmt numFmtId="167" formatCode="[&gt;=1000000]#,##0.0,,&quot; M&quot;;[&gt;=1000]#,##0.0,&quot; K&quot;;#,##0"/>
    </dxf>
    <dxf>
      <fill>
        <patternFill>
          <bgColor theme="0" tint="-0.14999847407452621"/>
        </patternFill>
      </fill>
    </dxf>
    <dxf>
      <fill>
        <patternFill>
          <bgColor theme="0" tint="-0.14999847407452621"/>
        </patternFill>
      </fill>
    </dxf>
    <dxf>
      <alignment vertical="center"/>
    </dxf>
    <dxf>
      <alignment vertical="center"/>
    </dxf>
    <dxf>
      <alignment horizontal="center"/>
    </dxf>
    <dxf>
      <alignment horizontal="center"/>
    </dxf>
    <dxf>
      <fill>
        <patternFill>
          <bgColor theme="0" tint="-0.249977111117893"/>
        </patternFill>
      </fill>
    </dxf>
    <dxf>
      <fill>
        <patternFill>
          <bgColor theme="0" tint="-0.249977111117893"/>
        </patternFill>
      </fill>
    </dxf>
    <dxf>
      <fill>
        <patternFill>
          <bgColor theme="0" tint="-0.14999847407452621"/>
        </patternFill>
      </fill>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bottom style="thin">
          <color indexed="64"/>
        </bottom>
      </border>
    </dxf>
    <dxf>
      <border>
        <right style="thin">
          <color indexed="64"/>
        </right>
        <bottom style="thin">
          <color indexed="64"/>
        </bottom>
      </border>
    </dxf>
    <dxf>
      <font>
        <b val="0"/>
        <i val="0"/>
        <strike val="0"/>
        <condense val="0"/>
        <extend val="0"/>
        <outline val="0"/>
        <shadow val="0"/>
        <u val="none"/>
        <vertAlign val="baseline"/>
        <sz val="11"/>
        <color theme="1"/>
        <name val="Calibri"/>
        <family val="2"/>
        <charset val="1"/>
        <scheme val="none"/>
      </font>
      <numFmt numFmtId="33" formatCode="_(* #,##0_);_(* \(#,##0\);_(* &quot;-&quot;_);_(@_)"/>
    </dxf>
    <dxf>
      <font>
        <b val="0"/>
        <i val="0"/>
        <strike val="0"/>
        <condense val="0"/>
        <extend val="0"/>
        <outline val="0"/>
        <shadow val="0"/>
        <u val="none"/>
        <vertAlign val="baseline"/>
        <sz val="11"/>
        <color theme="1"/>
        <name val="Calibri"/>
        <family val="2"/>
        <charset val="1"/>
        <scheme val="none"/>
      </font>
      <numFmt numFmtId="33" formatCode="_(* #,##0_);_(* \(#,##0\);_(* &quot;-&quot;_);_(@_)"/>
    </dxf>
    <dxf>
      <font>
        <b val="0"/>
        <i val="0"/>
        <strike val="0"/>
        <condense val="0"/>
        <extend val="0"/>
        <outline val="0"/>
        <shadow val="0"/>
        <u val="none"/>
        <vertAlign val="baseline"/>
        <sz val="11"/>
        <color theme="1"/>
        <name val="Calibri"/>
        <family val="2"/>
        <charset val="1"/>
        <scheme val="none"/>
      </font>
      <numFmt numFmtId="33" formatCode="_(* #,##0_);_(* \(#,##0\);_(* &quot;-&quot;_);_(@_)"/>
    </dxf>
    <dxf>
      <font>
        <b val="0"/>
        <i val="0"/>
        <strike val="0"/>
        <condense val="0"/>
        <extend val="0"/>
        <outline val="0"/>
        <shadow val="0"/>
        <u val="none"/>
        <vertAlign val="baseline"/>
        <sz val="11"/>
        <color theme="1"/>
        <name val="Calibri"/>
        <family val="2"/>
        <charset val="1"/>
        <scheme val="none"/>
      </font>
      <numFmt numFmtId="33" formatCode="_(* #,##0_);_(* \(#,##0\);_(* &quot;-&quot;_);_(@_)"/>
    </dxf>
    <dxf>
      <font>
        <b val="0"/>
        <i val="0"/>
        <strike val="0"/>
        <condense val="0"/>
        <extend val="0"/>
        <outline val="0"/>
        <shadow val="0"/>
        <u val="none"/>
        <vertAlign val="baseline"/>
        <sz val="11"/>
        <color theme="1"/>
        <name val="Calibri"/>
        <family val="2"/>
        <charset val="1"/>
        <scheme val="none"/>
      </font>
      <numFmt numFmtId="33" formatCode="_(* #,##0_);_(* \(#,##0\);_(* &quot;-&quot;_);_(@_)"/>
    </dxf>
    <dxf>
      <font>
        <b val="0"/>
        <i val="0"/>
        <strike val="0"/>
        <condense val="0"/>
        <extend val="0"/>
        <outline val="0"/>
        <shadow val="0"/>
        <u val="none"/>
        <vertAlign val="baseline"/>
        <sz val="11"/>
        <color theme="1"/>
        <name val="Calibri"/>
        <family val="2"/>
        <charset val="1"/>
        <scheme val="none"/>
      </font>
      <numFmt numFmtId="33" formatCode="_(* #,##0_);_(* \(#,##0\);_(* &quot;-&quot;_);_(@_)"/>
    </dxf>
    <dxf>
      <font>
        <b val="0"/>
        <i val="0"/>
        <strike val="0"/>
        <condense val="0"/>
        <extend val="0"/>
        <outline val="0"/>
        <shadow val="0"/>
        <u val="none"/>
        <vertAlign val="baseline"/>
        <sz val="11"/>
        <color theme="1"/>
        <name val="Calibri"/>
        <family val="2"/>
        <charset val="1"/>
        <scheme val="none"/>
      </font>
      <numFmt numFmtId="33" formatCode="_(* #,##0_);_(* \(#,##0\);_(* &quot;-&quot;_);_(@_)"/>
    </dxf>
    <dxf>
      <font>
        <b val="0"/>
        <i val="0"/>
        <strike val="0"/>
        <condense val="0"/>
        <extend val="0"/>
        <outline val="0"/>
        <shadow val="0"/>
        <u val="none"/>
        <vertAlign val="baseline"/>
        <sz val="11"/>
        <color theme="1"/>
        <name val="Calibri"/>
        <family val="2"/>
        <charset val="1"/>
        <scheme val="none"/>
      </font>
      <numFmt numFmtId="33" formatCode="_(* #,##0_);_(* \(#,##0\);_(* &quot;-&quot;_);_(@_)"/>
    </dxf>
    <dxf>
      <font>
        <b val="0"/>
        <i val="0"/>
        <strike val="0"/>
        <condense val="0"/>
        <extend val="0"/>
        <outline val="0"/>
        <shadow val="0"/>
        <u val="none"/>
        <vertAlign val="baseline"/>
        <sz val="11"/>
        <color theme="1"/>
        <name val="Calibri"/>
        <family val="2"/>
        <charset val="1"/>
        <scheme val="none"/>
      </font>
      <numFmt numFmtId="33" formatCode="_(* #,##0_);_(* \(#,##0\);_(* &quot;-&quot;_);_(@_)"/>
    </dxf>
    <dxf>
      <font>
        <b val="0"/>
        <i val="0"/>
        <strike val="0"/>
        <condense val="0"/>
        <extend val="0"/>
        <outline val="0"/>
        <shadow val="0"/>
        <u val="none"/>
        <vertAlign val="baseline"/>
        <sz val="11"/>
        <color theme="1"/>
        <name val="Calibri"/>
        <family val="2"/>
        <charset val="1"/>
        <scheme val="none"/>
      </font>
      <numFmt numFmtId="33" formatCode="_(* #,##0_);_(* \(#,##0\);_(* &quot;-&quot;_);_(@_)"/>
    </dxf>
    <dxf>
      <font>
        <b val="0"/>
        <i val="0"/>
        <strike val="0"/>
        <condense val="0"/>
        <extend val="0"/>
        <outline val="0"/>
        <shadow val="0"/>
        <u val="none"/>
        <vertAlign val="baseline"/>
        <sz val="11"/>
        <color theme="1"/>
        <name val="Calibri"/>
        <family val="2"/>
        <charset val="1"/>
        <scheme val="none"/>
      </font>
      <numFmt numFmtId="33" formatCode="_(* #,##0_);_(* \(#,##0\);_(* &quot;-&quot;_);_(@_)"/>
    </dxf>
    <dxf>
      <fill>
        <patternFill patternType="solid">
          <bgColor theme="0" tint="-0.14999847407452621"/>
        </patternFill>
      </fill>
    </dxf>
    <dxf>
      <fill>
        <patternFill patternType="solid">
          <bgColor theme="0" tint="-0.14999847407452621"/>
        </patternFill>
      </fill>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Arial"/>
      </font>
    </dxf>
    <dxf>
      <font>
        <name val="Arial"/>
      </font>
    </dxf>
    <dxf>
      <font>
        <name val="Arial"/>
      </font>
    </dxf>
    <dxf>
      <font>
        <name val="Arial"/>
      </font>
    </dxf>
    <dxf>
      <font>
        <name val="Arial"/>
      </font>
    </dxf>
    <dxf>
      <font>
        <name val="Arial"/>
      </font>
    </dxf>
    <dxf>
      <font>
        <name val="Arial"/>
      </font>
    </dxf>
    <dxf>
      <font>
        <name val="Arial"/>
      </font>
    </dxf>
    <dxf>
      <font>
        <name val="Arial"/>
      </font>
    </dxf>
    <dxf>
      <font>
        <name val="Arial"/>
      </font>
    </dxf>
    <dxf>
      <font>
        <name val="Arial"/>
      </font>
    </dxf>
    <dxf>
      <font>
        <name val="Arial"/>
      </font>
    </dxf>
    <dxf>
      <numFmt numFmtId="166" formatCode="[&gt;=1000000]\₦#,##0.0,,&quot; M&quot;;[&gt;=1000]\₦#,##0.0,&quot; K&quot;;\₦#,##0"/>
    </dxf>
    <dxf>
      <font>
        <b val="0"/>
        <i val="0"/>
        <strike val="0"/>
        <condense val="0"/>
        <extend val="0"/>
        <outline val="0"/>
        <shadow val="0"/>
        <u val="none"/>
        <vertAlign val="baseline"/>
        <sz val="11"/>
        <color theme="1"/>
        <name val="Calibri"/>
        <family val="2"/>
        <charset val="1"/>
        <scheme val="none"/>
      </font>
      <numFmt numFmtId="171" formatCode="[&gt;=1000000]#,##0,&quot; M&quot;;[&gt;=1000]0.0,&quot; K&quot;;0"/>
    </dxf>
    <dxf>
      <border>
        <right style="thin">
          <color indexed="64"/>
        </right>
        <top style="thin">
          <color indexed="64"/>
        </top>
      </border>
    </dxf>
    <dxf>
      <border>
        <right style="thin">
          <color indexed="64"/>
        </right>
        <top style="thin">
          <color indexed="64"/>
        </top>
      </border>
    </dxf>
    <dxf>
      <border>
        <right style="thin">
          <color indexed="64"/>
        </right>
        <top style="thin">
          <color indexed="64"/>
        </top>
      </border>
    </dxf>
    <dxf>
      <border>
        <bottom style="thin">
          <color indexed="64"/>
        </bottom>
        <horizontal style="thin">
          <color indexed="64"/>
        </horizontal>
      </border>
    </dxf>
    <dxf>
      <fill>
        <patternFill patternType="solid">
          <bgColor theme="0" tint="-0.14999847407452621"/>
        </patternFill>
      </fill>
    </dxf>
    <dxf>
      <font>
        <sz val="10"/>
      </font>
    </dxf>
    <dxf>
      <font>
        <sz val="10"/>
      </font>
    </dxf>
    <dxf>
      <font>
        <sz val="10"/>
      </font>
    </dxf>
    <dxf>
      <font>
        <name val="Arial"/>
      </font>
    </dxf>
    <dxf>
      <font>
        <name val="Arial"/>
      </font>
    </dxf>
    <dxf>
      <font>
        <name val="Arial"/>
      </font>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top style="thin">
          <color indexed="64"/>
        </top>
      </border>
    </dxf>
    <dxf>
      <border>
        <left style="thin">
          <color indexed="64"/>
        </left>
        <right style="thin">
          <color indexed="64"/>
        </right>
        <top style="thin">
          <color indexed="64"/>
        </top>
      </border>
    </dxf>
    <dxf>
      <border>
        <left style="thin">
          <color indexed="64"/>
        </left>
        <right style="thin">
          <color indexed="64"/>
        </right>
        <top style="thin">
          <color indexed="64"/>
        </top>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0" tint="-0.14999847407452621"/>
        </patternFill>
      </fill>
    </dxf>
    <dxf>
      <font>
        <sz val="10"/>
      </font>
    </dxf>
    <dxf>
      <font>
        <sz val="10"/>
      </font>
    </dxf>
    <dxf>
      <font>
        <sz val="10"/>
      </font>
    </dxf>
    <dxf>
      <font>
        <name val="Arial"/>
      </font>
    </dxf>
    <dxf>
      <font>
        <name val="Arial"/>
      </font>
    </dxf>
    <dxf>
      <font>
        <name val="Arial"/>
      </font>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color theme="0"/>
      </font>
    </dxf>
    <dxf>
      <font>
        <color theme="1"/>
      </font>
    </dxf>
    <dxf>
      <numFmt numFmtId="168" formatCode="[&gt;=1000000]#,##0.0,,&quot; M&quot;;[&gt;=1000]#,##0,&quot; K&quot;;#,##0"/>
    </dxf>
    <dxf>
      <font>
        <color theme="1" tint="0.249977111117893"/>
      </font>
    </dxf>
    <dxf>
      <numFmt numFmtId="171" formatCode="[&gt;=1000000]#,##0,&quot; M&quot;;[&gt;=1000]0.0,&quot; K&quot;;0"/>
    </dxf>
    <dxf>
      <fill>
        <patternFill>
          <bgColor rgb="FFF2F2F2"/>
        </patternFill>
      </fill>
    </dxf>
    <dxf>
      <fill>
        <patternFill>
          <bgColor rgb="FFF2F2F2"/>
        </patternFill>
      </fill>
    </dxf>
    <dxf>
      <border>
        <left/>
        <right/>
        <top/>
        <bottom/>
        <vertical/>
        <horizontal/>
      </border>
    </dxf>
    <dxf>
      <border>
        <left/>
        <right/>
        <top/>
        <bottom/>
        <vertical/>
        <horizontal/>
      </border>
    </dxf>
    <dxf>
      <alignment vertical="center"/>
    </dxf>
    <dxf>
      <alignment vertical="center"/>
    </dxf>
    <dxf>
      <alignment horizontal="center"/>
    </dxf>
    <dxf>
      <alignment horizontal="center"/>
    </dxf>
    <dxf>
      <border>
        <left style="hair">
          <color theme="0" tint="-0.249977111117893"/>
        </left>
        <right style="hair">
          <color theme="0" tint="-0.249977111117893"/>
        </right>
        <top style="hair">
          <color theme="0" tint="-0.249977111117893"/>
        </top>
        <bottom style="hair">
          <color theme="0" tint="-0.249977111117893"/>
        </bottom>
        <vertical style="hair">
          <color theme="0" tint="-0.249977111117893"/>
        </vertical>
        <horizontal style="hair">
          <color theme="0" tint="-0.249977111117893"/>
        </horizontal>
      </border>
    </dxf>
    <dxf>
      <border>
        <left style="hair">
          <color theme="0" tint="-0.249977111117893"/>
        </left>
        <right style="hair">
          <color theme="0" tint="-0.249977111117893"/>
        </right>
        <top style="hair">
          <color theme="0" tint="-0.249977111117893"/>
        </top>
        <bottom style="hair">
          <color theme="0" tint="-0.249977111117893"/>
        </bottom>
        <vertical style="hair">
          <color theme="0" tint="-0.249977111117893"/>
        </vertical>
        <horizontal style="hair">
          <color theme="0" tint="-0.249977111117893"/>
        </horizontal>
      </border>
    </dxf>
    <dxf>
      <border>
        <left style="hair">
          <color theme="0" tint="-0.249977111117893"/>
        </left>
        <right style="hair">
          <color theme="0" tint="-0.249977111117893"/>
        </right>
        <top style="hair">
          <color theme="0" tint="-0.249977111117893"/>
        </top>
        <bottom style="hair">
          <color theme="0" tint="-0.249977111117893"/>
        </bottom>
        <vertical style="hair">
          <color theme="0" tint="-0.249977111117893"/>
        </vertical>
        <horizontal style="hair">
          <color theme="0" tint="-0.249977111117893"/>
        </horizontal>
      </border>
    </dxf>
    <dxf>
      <fill>
        <patternFill>
          <bgColor theme="0" tint="-0.14999847407452621"/>
        </patternFill>
      </fill>
    </dxf>
    <dxf>
      <fill>
        <patternFill>
          <bgColor theme="0" tint="-0.1499984740745262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0" tint="-0.14999847407452621"/>
        </patternFill>
      </fill>
    </dxf>
    <dxf>
      <fill>
        <patternFill patternType="solid">
          <bgColor theme="0" tint="-0.14999847407452621"/>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0" tint="-0.14999847407452621"/>
        </patternFill>
      </fill>
    </dxf>
    <dxf>
      <font>
        <sz val="10"/>
      </font>
    </dxf>
    <dxf>
      <font>
        <sz val="10"/>
      </font>
    </dxf>
    <dxf>
      <font>
        <sz val="10"/>
      </font>
    </dxf>
    <dxf>
      <font>
        <name val="Arial"/>
      </font>
    </dxf>
    <dxf>
      <font>
        <name val="Arial"/>
      </font>
    </dxf>
    <dxf>
      <font>
        <name val="Arial"/>
      </font>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tint="-0.14999847407452621"/>
        </patternFill>
      </fill>
    </dxf>
    <dxf>
      <fill>
        <patternFill>
          <bgColor theme="0" tint="-0.1499984740745262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ont>
        <sz val="10"/>
      </font>
    </dxf>
    <dxf>
      <font>
        <sz val="10"/>
      </font>
    </dxf>
    <dxf>
      <font>
        <sz val="10"/>
      </font>
    </dxf>
    <dxf>
      <font>
        <name val="Arial"/>
      </font>
    </dxf>
    <dxf>
      <font>
        <name val="Arial"/>
      </font>
    </dxf>
    <dxf>
      <font>
        <name val="Arial"/>
      </font>
    </dxf>
    <dxf>
      <border>
        <left style="thin">
          <color indexed="64"/>
        </left>
        <right style="thin">
          <color indexed="64"/>
        </right>
        <top style="thin">
          <color indexed="64"/>
        </top>
      </border>
    </dxf>
    <dxf>
      <border>
        <left style="thin">
          <color indexed="64"/>
        </left>
        <right style="thin">
          <color indexed="64"/>
        </right>
        <top style="thin">
          <color indexed="64"/>
        </top>
      </border>
    </dxf>
    <dxf>
      <border>
        <left style="thin">
          <color indexed="64"/>
        </left>
        <right style="thin">
          <color indexed="64"/>
        </right>
        <top style="thin">
          <color indexed="64"/>
        </top>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gt;=1000000]#,##0.0,,&quot; M&quot;;[&gt;=1000]#,##0,&quot; K&quot;;#,##0"/>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ont>
        <b/>
        <sz val="9"/>
        <color rgb="FF9C0006"/>
        <name val="Arial"/>
        <charset val="1"/>
      </font>
      <fill>
        <patternFill>
          <bgColor rgb="FFFFC7CE"/>
        </patternFill>
      </fill>
    </dxf>
    <dxf>
      <font>
        <b/>
        <sz val="9"/>
        <color rgb="FF9C6500"/>
        <name val="Arial"/>
        <charset val="1"/>
      </font>
      <fill>
        <patternFill>
          <bgColor rgb="FFFFEB9C"/>
        </patternFill>
      </fill>
    </dxf>
    <dxf>
      <font>
        <b/>
        <sz val="9"/>
        <color rgb="FF375623"/>
        <name val="Arial"/>
        <charset val="1"/>
      </font>
      <fill>
        <patternFill>
          <bgColor rgb="FFC6EFCE"/>
        </patternFill>
      </fill>
    </dxf>
    <dxf>
      <numFmt numFmtId="30" formatCode="@"/>
    </dxf>
    <dxf>
      <font>
        <b/>
        <sz val="9"/>
        <color rgb="FF9C0006"/>
        <name val="Arial"/>
        <charset val="1"/>
      </font>
      <fill>
        <patternFill>
          <bgColor rgb="FFFFC7CE"/>
        </patternFill>
      </fill>
    </dxf>
    <dxf>
      <font>
        <b/>
        <sz val="9"/>
        <color rgb="FF375623"/>
        <name val="Arial"/>
        <charset val="1"/>
      </font>
      <fill>
        <patternFill>
          <bgColor rgb="FFC6EFCE"/>
        </patternFill>
      </fill>
    </dxf>
    <dxf>
      <font>
        <b/>
        <sz val="9"/>
        <color rgb="FF375623"/>
        <name val="Arial"/>
        <charset val="1"/>
      </font>
      <fill>
        <patternFill>
          <bgColor rgb="FFC6EFCE"/>
        </patternFill>
      </fill>
    </dxf>
    <dxf>
      <font>
        <b/>
        <sz val="9"/>
        <color rgb="FF9C6500"/>
        <name val="Arial"/>
        <charset val="1"/>
      </font>
      <fill>
        <patternFill>
          <bgColor rgb="FFFFEB9C"/>
        </patternFill>
      </fill>
    </dxf>
    <dxf>
      <font>
        <b/>
        <sz val="9"/>
        <color rgb="FF9C0006"/>
        <name val="Arial"/>
        <charset val="1"/>
      </font>
      <fill>
        <patternFill>
          <bgColor rgb="FFFFC7CE"/>
        </patternFill>
      </fill>
    </dxf>
    <dxf>
      <font>
        <b/>
        <sz val="9"/>
        <color rgb="FF9C0006"/>
        <name val="Arial"/>
        <charset val="1"/>
      </font>
      <fill>
        <patternFill>
          <bgColor rgb="FFFFC7CE"/>
        </patternFill>
      </fill>
    </dxf>
    <dxf>
      <font>
        <b/>
        <sz val="9"/>
        <color rgb="FF375623"/>
        <name val="Arial"/>
        <charset val="1"/>
      </font>
      <fill>
        <patternFill>
          <bgColor rgb="FFC6EFCE"/>
        </patternFill>
      </fill>
    </dxf>
    <dxf>
      <font>
        <b/>
        <sz val="9"/>
        <color rgb="FF9C6500"/>
        <name val="Arial"/>
        <charset val="1"/>
      </font>
      <fill>
        <patternFill>
          <bgColor rgb="FFFFEB9C"/>
        </patternFill>
      </fill>
    </dxf>
    <dxf>
      <font>
        <b/>
        <sz val="9"/>
        <color rgb="FF9C0006"/>
        <name val="Arial"/>
        <charset val="1"/>
      </font>
      <fill>
        <patternFill>
          <bgColor rgb="FFFFC7CE"/>
        </patternFill>
      </fill>
    </dxf>
    <dxf>
      <font>
        <b/>
        <i val="0"/>
        <color rgb="FF8E6C00"/>
      </font>
      <fill>
        <patternFill>
          <bgColor rgb="FFFFEB9C"/>
        </patternFill>
      </fill>
    </dxf>
    <dxf>
      <font>
        <b/>
        <i val="0"/>
        <color rgb="FF020428"/>
      </font>
    </dxf>
    <dxf>
      <font>
        <color rgb="FF0B2A78"/>
      </font>
      <fill>
        <patternFill>
          <bgColor rgb="FFF7F8FA"/>
        </patternFill>
      </fill>
    </dxf>
  </dxfs>
  <tableStyles count="1" defaultTableStyle="TableStyleMedium2" defaultPivotStyle="PivotStyleLight16">
    <tableStyle name="Slicer Style 1" pivot="0" table="0" count="3" xr9:uid="{EDD255D8-8E79-4471-9ADF-138E5ACA6963}">
      <tableStyleElement type="wholeTable" dxfId="326"/>
      <tableStyleElement type="headerRow" dxfId="325"/>
    </tableStyle>
  </tableStyles>
  <colors>
    <indexedColors>
      <rgbColor rgb="FF000000"/>
      <rgbColor rgb="FFFFFFFF"/>
      <rgbColor rgb="FFFF0000"/>
      <rgbColor rgb="FF00FF00"/>
      <rgbColor rgb="FF0000FF"/>
      <rgbColor rgb="FFFFFF00"/>
      <rgbColor rgb="FFFF00FF"/>
      <rgbColor rgb="FF00FFFF"/>
      <rgbColor rgb="FF8B0000"/>
      <rgbColor rgb="FF008000"/>
      <rgbColor rgb="FF000080"/>
      <rgbColor rgb="FF9C6500"/>
      <rgbColor rgb="FF800080"/>
      <rgbColor rgb="FF17A589"/>
      <rgbColor rgb="FFC0C0C0"/>
      <rgbColor rgb="FF808080"/>
      <rgbColor rgb="FF9999FF"/>
      <rgbColor rgb="FFC0392B"/>
      <rgbColor rgb="FFF5F7FA"/>
      <rgbColor rgb="FFE8F8F5"/>
      <rgbColor rgb="FF660066"/>
      <rgbColor rgb="FFFF8080"/>
      <rgbColor rgb="FF0066CC"/>
      <rgbColor rgb="FFBDD7EE"/>
      <rgbColor rgb="FF000080"/>
      <rgbColor rgb="FFFF00FF"/>
      <rgbColor rgb="FFFFFF00"/>
      <rgbColor rgb="FF00FFFF"/>
      <rgbColor rgb="FF800080"/>
      <rgbColor rgb="FF9C0006"/>
      <rgbColor rgb="FF008080"/>
      <rgbColor rgb="FF0000FF"/>
      <rgbColor rgb="FF00CCFF"/>
      <rgbColor rgb="FFD6E4F7"/>
      <rgbColor rgb="FFC6EFCE"/>
      <rgbColor rgb="FFFFEB9C"/>
      <rgbColor rgb="FFBFBFBF"/>
      <rgbColor rgb="FFFF99CC"/>
      <rgbColor rgb="FFCC99FF"/>
      <rgbColor rgb="FFFFC7CE"/>
      <rgbColor rgb="FF4472C4"/>
      <rgbColor rgb="FF33CCCC"/>
      <rgbColor rgb="FF99CC00"/>
      <rgbColor rgb="FFFFCC00"/>
      <rgbColor rgb="FFC8973A"/>
      <rgbColor rgb="FFCD7F32"/>
      <rgbColor rgb="FF666666"/>
      <rgbColor rgb="FF969696"/>
      <rgbColor rgb="FF1B3A6B"/>
      <rgbColor rgb="FF27AE60"/>
      <rgbColor rgb="FF003300"/>
      <rgbColor rgb="FF375623"/>
      <rgbColor rgb="FF9B1C1C"/>
      <rgbColor rgb="FF993366"/>
      <rgbColor rgb="FF333399"/>
      <rgbColor rgb="FF1A1A2E"/>
      <rgbColor rgb="00003366"/>
      <rgbColor rgb="00339966"/>
      <rgbColor rgb="00003300"/>
      <rgbColor rgb="00333300"/>
      <rgbColor rgb="00993300"/>
      <rgbColor rgb="00993366"/>
      <rgbColor rgb="00333399"/>
      <rgbColor rgb="00333333"/>
    </indexedColors>
    <mruColors>
      <color rgb="FF077B15"/>
      <color rgb="FFF7F8FA"/>
      <color rgb="FFFDFDFD"/>
      <color rgb="FFA1A7BE"/>
      <color rgb="FFB3B7C7"/>
      <color rgb="FF0B2A78"/>
      <color rgb="FF0F1E4C"/>
      <color rgb="FF1A1B32"/>
      <color rgb="FFF29312"/>
      <color rgb="FF001F6A"/>
    </mruColors>
  </colors>
  <extLst>
    <ext xmlns:x14="http://schemas.microsoft.com/office/spreadsheetml/2009/9/main" uri="{46F421CA-312F-682f-3DD2-61675219B42D}">
      <x14:dxfs count="1">
        <dxf>
          <font>
            <color theme="2" tint="-0.89996032593768116"/>
          </font>
          <fill>
            <patternFill>
              <bgColor theme="0"/>
            </patternFill>
          </fill>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dxf>
      </x14:dxfs>
    </ext>
    <ext xmlns:x14="http://schemas.microsoft.com/office/spreadsheetml/2009/9/main" uri="{EB79DEF2-80B8-43e5-95BD-54CBDDF9020C}">
      <x14:slicerStyles defaultSlicerStyle="SlicerStyleLight1">
        <x14:slicerStyle name="Slicer Style 1">
          <x14:slicerStyleElements>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6.xml"/><Relationship Id="rId18" Type="http://schemas.openxmlformats.org/officeDocument/2006/relationships/pivotCacheDefinition" Target="pivotCache/pivotCacheDefinition11.xml"/><Relationship Id="rId26" Type="http://schemas.openxmlformats.org/officeDocument/2006/relationships/pivotCacheDefinition" Target="pivotCache/pivotCacheDefinition19.xml"/><Relationship Id="rId39" Type="http://schemas.openxmlformats.org/officeDocument/2006/relationships/customXml" Target="../customXml/item4.xml"/><Relationship Id="rId21" Type="http://schemas.openxmlformats.org/officeDocument/2006/relationships/pivotCacheDefinition" Target="pivotCache/pivotCacheDefinition14.xml"/><Relationship Id="rId34" Type="http://schemas.openxmlformats.org/officeDocument/2006/relationships/powerPivotData" Target="model/item.data"/><Relationship Id="rId42" Type="http://schemas.openxmlformats.org/officeDocument/2006/relationships/customXml" Target="../customXml/item7.xml"/><Relationship Id="rId47" Type="http://schemas.openxmlformats.org/officeDocument/2006/relationships/customXml" Target="../customXml/item12.xml"/><Relationship Id="rId50" Type="http://schemas.openxmlformats.org/officeDocument/2006/relationships/customXml" Target="../customXml/item15.xml"/><Relationship Id="rId55"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9.xml"/><Relationship Id="rId29" Type="http://schemas.openxmlformats.org/officeDocument/2006/relationships/theme" Target="theme/theme1.xml"/><Relationship Id="rId11" Type="http://schemas.openxmlformats.org/officeDocument/2006/relationships/pivotCacheDefinition" Target="pivotCache/pivotCacheDefinition4.xml"/><Relationship Id="rId24" Type="http://schemas.openxmlformats.org/officeDocument/2006/relationships/pivotCacheDefinition" Target="pivotCache/pivotCacheDefinition17.xml"/><Relationship Id="rId32" Type="http://schemas.openxmlformats.org/officeDocument/2006/relationships/sharedStrings" Target="sharedStrings.xml"/><Relationship Id="rId37" Type="http://schemas.openxmlformats.org/officeDocument/2006/relationships/customXml" Target="../customXml/item2.xml"/><Relationship Id="rId40" Type="http://schemas.openxmlformats.org/officeDocument/2006/relationships/customXml" Target="../customXml/item5.xml"/><Relationship Id="rId45" Type="http://schemas.openxmlformats.org/officeDocument/2006/relationships/customXml" Target="../customXml/item10.xml"/><Relationship Id="rId53" Type="http://schemas.openxmlformats.org/officeDocument/2006/relationships/customXml" Target="../customXml/item18.xml"/><Relationship Id="rId5" Type="http://schemas.openxmlformats.org/officeDocument/2006/relationships/worksheet" Target="worksheets/sheet5.xml"/><Relationship Id="rId10" Type="http://schemas.openxmlformats.org/officeDocument/2006/relationships/pivotCacheDefinition" Target="pivotCache/pivotCacheDefinition3.xml"/><Relationship Id="rId19" Type="http://schemas.openxmlformats.org/officeDocument/2006/relationships/pivotCacheDefinition" Target="pivotCache/pivotCacheDefinition12.xml"/><Relationship Id="rId31" Type="http://schemas.openxmlformats.org/officeDocument/2006/relationships/styles" Target="styles.xml"/><Relationship Id="rId44" Type="http://schemas.openxmlformats.org/officeDocument/2006/relationships/customXml" Target="../customXml/item9.xml"/><Relationship Id="rId52" Type="http://schemas.openxmlformats.org/officeDocument/2006/relationships/customXml" Target="../customXml/item17.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pivotCacheDefinition" Target="pivotCache/pivotCacheDefinition7.xml"/><Relationship Id="rId22" Type="http://schemas.openxmlformats.org/officeDocument/2006/relationships/pivotCacheDefinition" Target="pivotCache/pivotCacheDefinition15.xml"/><Relationship Id="rId27" Type="http://schemas.microsoft.com/office/2007/relationships/slicerCache" Target="slicerCaches/slicerCache1.xml"/><Relationship Id="rId30" Type="http://schemas.openxmlformats.org/officeDocument/2006/relationships/connections" Target="connections.xml"/><Relationship Id="rId35" Type="http://schemas.openxmlformats.org/officeDocument/2006/relationships/calcChain" Target="calcChain.xml"/><Relationship Id="rId43" Type="http://schemas.openxmlformats.org/officeDocument/2006/relationships/customXml" Target="../customXml/item8.xml"/><Relationship Id="rId48" Type="http://schemas.openxmlformats.org/officeDocument/2006/relationships/customXml" Target="../customXml/item13.xml"/><Relationship Id="rId8" Type="http://schemas.openxmlformats.org/officeDocument/2006/relationships/pivotCacheDefinition" Target="pivotCache/pivotCacheDefinition1.xml"/><Relationship Id="rId51" Type="http://schemas.openxmlformats.org/officeDocument/2006/relationships/customXml" Target="../customXml/item16.xml"/><Relationship Id="rId3" Type="http://schemas.openxmlformats.org/officeDocument/2006/relationships/worksheet" Target="worksheets/sheet3.xml"/><Relationship Id="rId12" Type="http://schemas.openxmlformats.org/officeDocument/2006/relationships/pivotCacheDefinition" Target="pivotCache/pivotCacheDefinition5.xml"/><Relationship Id="rId17" Type="http://schemas.openxmlformats.org/officeDocument/2006/relationships/pivotCacheDefinition" Target="pivotCache/pivotCacheDefinition10.xml"/><Relationship Id="rId25" Type="http://schemas.openxmlformats.org/officeDocument/2006/relationships/pivotCacheDefinition" Target="pivotCache/pivotCacheDefinition18.xml"/><Relationship Id="rId33" Type="http://schemas.openxmlformats.org/officeDocument/2006/relationships/sheetMetadata" Target="metadata.xml"/><Relationship Id="rId38" Type="http://schemas.openxmlformats.org/officeDocument/2006/relationships/customXml" Target="../customXml/item3.xml"/><Relationship Id="rId46" Type="http://schemas.openxmlformats.org/officeDocument/2006/relationships/customXml" Target="../customXml/item11.xml"/><Relationship Id="rId20" Type="http://schemas.openxmlformats.org/officeDocument/2006/relationships/pivotCacheDefinition" Target="pivotCache/pivotCacheDefinition13.xml"/><Relationship Id="rId41" Type="http://schemas.openxmlformats.org/officeDocument/2006/relationships/customXml" Target="../customXml/item6.xml"/><Relationship Id="rId54" Type="http://schemas.openxmlformats.org/officeDocument/2006/relationships/customXml" Target="../customXml/item19.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8.xml"/><Relationship Id="rId23" Type="http://schemas.openxmlformats.org/officeDocument/2006/relationships/pivotCacheDefinition" Target="pivotCache/pivotCacheDefinition16.xml"/><Relationship Id="rId28" Type="http://schemas.microsoft.com/office/2007/relationships/slicerCache" Target="slicerCaches/slicerCache2.xml"/><Relationship Id="rId36" Type="http://schemas.openxmlformats.org/officeDocument/2006/relationships/customXml" Target="../customXml/item1.xml"/><Relationship Id="rId49" Type="http://schemas.openxmlformats.org/officeDocument/2006/relationships/customXml" Target="../customXml/item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[MedVault Master Inventory.xlsm]Calculations!Top 5 Items</c:name>
    <c:fmtId val="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4F81BD"/>
          </a:solidFill>
          <a:ln>
            <a:noFill/>
          </a:ln>
          <a:effectLst/>
        </c:spPr>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4F81BD"/>
          </a:solidFill>
          <a:ln>
            <a:noFill/>
          </a:ln>
          <a:effectLst/>
        </c:spPr>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4F81BD"/>
          </a:solidFill>
          <a:ln>
            <a:noFill/>
          </a:ln>
          <a:effectLst/>
        </c:spPr>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4F81BD"/>
          </a:solidFill>
          <a:ln>
            <a:noFill/>
          </a:ln>
          <a:effectLst/>
        </c:spPr>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4F81BD"/>
          </a:solidFill>
          <a:ln>
            <a:noFill/>
          </a:ln>
          <a:effectLst/>
        </c:spPr>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4F81BD"/>
          </a:solidFill>
          <a:ln>
            <a:noFill/>
          </a:ln>
          <a:effectLst/>
        </c:spPr>
      </c:pivotFmt>
      <c:pivotFmt>
        <c:idx val="14"/>
        <c:spPr>
          <a:solidFill>
            <a:srgbClr val="022D8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rgbClr val="022D83"/>
          </a:solidFill>
          <a:ln>
            <a:noFill/>
          </a:ln>
          <a:effectLst/>
        </c:spPr>
      </c:pivotFmt>
    </c:pivotFmts>
    <c:plotArea>
      <c:layout/>
      <c:barChart>
        <c:barDir val="bar"/>
        <c:grouping val="clustered"/>
        <c:varyColors val="0"/>
        <c:ser>
          <c:idx val="0"/>
          <c:order val="0"/>
          <c:tx>
            <c:strRef>
              <c:f>Calculations!$AR$5</c:f>
              <c:strCache>
                <c:ptCount val="1"/>
                <c:pt idx="0">
                  <c:v>Total</c:v>
                </c:pt>
              </c:strCache>
            </c:strRef>
          </c:tx>
          <c:spPr>
            <a:solidFill>
              <a:srgbClr val="022D83"/>
            </a:solidFill>
            <a:ln>
              <a:noFill/>
            </a:ln>
            <a:effectLst/>
          </c:spPr>
          <c:invertIfNegative val="0"/>
          <c:dPt>
            <c:idx val="2"/>
            <c:invertIfNegative val="0"/>
            <c:bubble3D val="0"/>
            <c:spPr>
              <a:solidFill>
                <a:srgbClr val="022D83"/>
              </a:solidFill>
              <a:ln>
                <a:noFill/>
              </a:ln>
              <a:effectLst/>
            </c:spPr>
            <c:extLst>
              <c:ext xmlns:c16="http://schemas.microsoft.com/office/drawing/2014/chart" uri="{C3380CC4-5D6E-409C-BE32-E72D297353CC}">
                <c16:uniqueId val="{00000001-93E6-4116-9543-E2F1A9EE81AB}"/>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Calculations!$AQ$6:$AQ$10</c:f>
              <c:strCache>
                <c:ptCount val="5"/>
                <c:pt idx="0">
                  <c:v>Azithromycin 250mg (Strip/6)</c:v>
                </c:pt>
                <c:pt idx="1">
                  <c:v>Amoxicillin 500mg (Strip/12)</c:v>
                </c:pt>
                <c:pt idx="2">
                  <c:v>Artemether/Lumefantrine (Strip/6)</c:v>
                </c:pt>
                <c:pt idx="3">
                  <c:v>Chloroquine 250mg (Strip/10)</c:v>
                </c:pt>
                <c:pt idx="4">
                  <c:v>Paracetamol 500mg (Strip/10)</c:v>
                </c:pt>
              </c:strCache>
            </c:strRef>
          </c:cat>
          <c:val>
            <c:numRef>
              <c:f>Calculations!$AR$6:$AR$10</c:f>
              <c:numCache>
                <c:formatCode>General</c:formatCode>
                <c:ptCount val="5"/>
                <c:pt idx="0">
                  <c:v>200</c:v>
                </c:pt>
                <c:pt idx="1">
                  <c:v>300</c:v>
                </c:pt>
                <c:pt idx="2">
                  <c:v>300</c:v>
                </c:pt>
                <c:pt idx="3">
                  <c:v>400</c:v>
                </c:pt>
                <c:pt idx="4">
                  <c:v>500</c:v>
                </c:pt>
              </c:numCache>
            </c:numRef>
          </c:val>
          <c:extLst>
            <c:ext xmlns:c16="http://schemas.microsoft.com/office/drawing/2014/chart" uri="{C3380CC4-5D6E-409C-BE32-E72D297353CC}">
              <c16:uniqueId val="{00000003-03FA-4D41-8F5C-BC4A8844C5B7}"/>
            </c:ext>
          </c:extLst>
        </c:ser>
        <c:dLbls>
          <c:dLblPos val="outEnd"/>
          <c:showLegendKey val="0"/>
          <c:showVal val="1"/>
          <c:showCatName val="0"/>
          <c:showSerName val="0"/>
          <c:showPercent val="0"/>
          <c:showBubbleSize val="0"/>
        </c:dLbls>
        <c:gapWidth val="60"/>
        <c:axId val="1299111160"/>
        <c:axId val="1297986760"/>
      </c:barChart>
      <c:catAx>
        <c:axId val="1299111160"/>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2">
                    <a:lumMod val="25000"/>
                  </a:schemeClr>
                </a:solidFill>
                <a:latin typeface="+mn-lt"/>
                <a:ea typeface="+mn-ea"/>
                <a:cs typeface="+mn-cs"/>
              </a:defRPr>
            </a:pPr>
            <a:endParaRPr lang="en-US"/>
          </a:p>
        </c:txPr>
        <c:crossAx val="1297986760"/>
        <c:crossesAt val="1"/>
        <c:auto val="1"/>
        <c:lblAlgn val="ctr"/>
        <c:lblOffset val="100"/>
        <c:noMultiLvlLbl val="0"/>
      </c:catAx>
      <c:valAx>
        <c:axId val="1297986760"/>
        <c:scaling>
          <c:orientation val="minMax"/>
        </c:scaling>
        <c:delete val="0"/>
        <c:axPos val="b"/>
        <c:numFmt formatCode="General" sourceLinked="1"/>
        <c:majorTickMark val="out"/>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911116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[MedVault Master Inventory.xlsm]Calculations!Top 3 Suppliers — Inflow Qty</c:name>
    <c:fmtId val="11"/>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5.5555555555555552E-2"/>
              <c:y val="3.70370370370370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w="19050">
            <a:solidFill>
              <a:schemeClr val="lt1"/>
            </a:solidFill>
          </a:ln>
          <a:effectLst/>
        </c:spPr>
        <c:dLbl>
          <c:idx val="0"/>
          <c:layout>
            <c:manualLayout>
              <c:x val="-4.1666666666666692E-2"/>
              <c:y val="5.555555555555555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3"/>
          </a:solidFill>
          <a:ln w="19050">
            <a:solidFill>
              <a:schemeClr val="lt1"/>
            </a:solidFill>
          </a:ln>
          <a:effectLst/>
        </c:spPr>
        <c:dLbl>
          <c:idx val="0"/>
          <c:layout>
            <c:manualLayout>
              <c:x val="-7.5000000000000053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dLbl>
          <c:idx val="0"/>
          <c:layout>
            <c:manualLayout>
              <c:x val="5.5555555555555552E-2"/>
              <c:y val="3.70370370370370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dLbl>
          <c:idx val="0"/>
          <c:layout>
            <c:manualLayout>
              <c:x val="-4.1666666666666692E-2"/>
              <c:y val="5.555555555555555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7.5000000000000053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dLbl>
          <c:idx val="0"/>
          <c:layout>
            <c:manualLayout>
              <c:x val="5.3042113454411163E-3"/>
              <c:y val="0.1942851010943917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dLbl>
          <c:idx val="0"/>
          <c:layout>
            <c:manualLayout>
              <c:x val="-4.1666666666666692E-2"/>
              <c:y val="5.555555555555555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dLbl>
          <c:idx val="0"/>
          <c:layout>
            <c:manualLayout>
              <c:x val="-7.5000000000000053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dLbl>
          <c:idx val="0"/>
          <c:layout>
            <c:manualLayout>
              <c:x val="5.3042113454411163E-3"/>
              <c:y val="0.1942851010943917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dLbl>
          <c:idx val="0"/>
          <c:layout>
            <c:manualLayout>
              <c:x val="-4.1666666666666692E-2"/>
              <c:y val="5.555555555555555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dLbl>
          <c:idx val="0"/>
          <c:layout>
            <c:manualLayout>
              <c:x val="-7.5000000000000053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w="19050">
            <a:solidFill>
              <a:schemeClr val="lt1"/>
            </a:solidFill>
          </a:ln>
          <a:effectLst/>
        </c:spPr>
      </c:pivotFmt>
      <c:pivotFmt>
        <c:idx val="30"/>
        <c:spPr>
          <a:solidFill>
            <a:schemeClr val="accent1"/>
          </a:solidFill>
          <a:ln w="19050">
            <a:solidFill>
              <a:schemeClr val="lt1"/>
            </a:solidFill>
          </a:ln>
          <a:effectLst/>
        </c:spPr>
      </c:pivotFmt>
      <c:pivotFmt>
        <c:idx val="31"/>
        <c:spPr>
          <a:solidFill>
            <a:schemeClr val="accent1"/>
          </a:solidFill>
          <a:ln w="19050">
            <a:solidFill>
              <a:schemeClr val="lt1"/>
            </a:solidFill>
          </a:ln>
          <a:effectLst/>
        </c:spPr>
      </c:pivotFmt>
      <c:pivotFmt>
        <c:idx val="32"/>
        <c:spPr>
          <a:solidFill>
            <a:srgbClr val="022D8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3"/>
        <c:spPr>
          <a:solidFill>
            <a:srgbClr val="022D83"/>
          </a:solidFill>
          <a:ln w="19050">
            <a:solidFill>
              <a:schemeClr val="lt1"/>
            </a:solidFill>
          </a:ln>
          <a:effectLst/>
        </c:spPr>
      </c:pivotFmt>
      <c:pivotFmt>
        <c:idx val="34"/>
        <c:spPr>
          <a:solidFill>
            <a:srgbClr val="022D83"/>
          </a:solidFill>
          <a:ln w="19050">
            <a:solidFill>
              <a:schemeClr val="lt1"/>
            </a:solidFill>
          </a:ln>
          <a:effectLst/>
        </c:spPr>
      </c:pivotFmt>
      <c:pivotFmt>
        <c:idx val="35"/>
        <c:spPr>
          <a:solidFill>
            <a:srgbClr val="022D83"/>
          </a:solidFill>
          <a:ln w="19050">
            <a:solidFill>
              <a:schemeClr val="lt1"/>
            </a:solidFill>
          </a:ln>
          <a:effectLst/>
        </c:spPr>
      </c:pivotFmt>
    </c:pivotFmts>
    <c:plotArea>
      <c:layout>
        <c:manualLayout>
          <c:layoutTarget val="inner"/>
          <c:xMode val="edge"/>
          <c:yMode val="edge"/>
          <c:x val="0.42019934819325838"/>
          <c:y val="5.1502574388334978E-2"/>
          <c:w val="0.44404304989514504"/>
          <c:h val="0.86844805624615329"/>
        </c:manualLayout>
      </c:layout>
      <c:barChart>
        <c:barDir val="bar"/>
        <c:grouping val="clustered"/>
        <c:varyColors val="0"/>
        <c:ser>
          <c:idx val="0"/>
          <c:order val="0"/>
          <c:tx>
            <c:strRef>
              <c:f>Calculations!$AU$5</c:f>
              <c:strCache>
                <c:ptCount val="1"/>
                <c:pt idx="0">
                  <c:v>Total</c:v>
                </c:pt>
              </c:strCache>
            </c:strRef>
          </c:tx>
          <c:spPr>
            <a:solidFill>
              <a:srgbClr val="022D83"/>
            </a:solidFill>
            <a:ln w="19050">
              <a:solidFill>
                <a:schemeClr val="lt1"/>
              </a:solidFill>
            </a:ln>
            <a:effectLst/>
          </c:spPr>
          <c:invertIfNegative val="0"/>
          <c:dPt>
            <c:idx val="0"/>
            <c:invertIfNegative val="0"/>
            <c:bubble3D val="0"/>
            <c:spPr>
              <a:solidFill>
                <a:srgbClr val="022D83"/>
              </a:solidFill>
              <a:ln w="19050">
                <a:solidFill>
                  <a:schemeClr val="lt1"/>
                </a:solidFill>
              </a:ln>
              <a:effectLst/>
            </c:spPr>
            <c:extLst>
              <c:ext xmlns:c16="http://schemas.microsoft.com/office/drawing/2014/chart" uri="{C3380CC4-5D6E-409C-BE32-E72D297353CC}">
                <c16:uniqueId val="{00000001-C7BB-4F43-A8C9-1DE4080A10FA}"/>
              </c:ext>
            </c:extLst>
          </c:dPt>
          <c:dPt>
            <c:idx val="1"/>
            <c:invertIfNegative val="0"/>
            <c:bubble3D val="0"/>
            <c:spPr>
              <a:solidFill>
                <a:srgbClr val="022D83"/>
              </a:solidFill>
              <a:ln w="19050">
                <a:solidFill>
                  <a:schemeClr val="lt1"/>
                </a:solidFill>
              </a:ln>
              <a:effectLst/>
            </c:spPr>
            <c:extLst>
              <c:ext xmlns:c16="http://schemas.microsoft.com/office/drawing/2014/chart" uri="{C3380CC4-5D6E-409C-BE32-E72D297353CC}">
                <c16:uniqueId val="{00000003-C7BB-4F43-A8C9-1DE4080A10FA}"/>
              </c:ext>
            </c:extLst>
          </c:dPt>
          <c:dPt>
            <c:idx val="2"/>
            <c:invertIfNegative val="0"/>
            <c:bubble3D val="0"/>
            <c:spPr>
              <a:solidFill>
                <a:srgbClr val="022D83"/>
              </a:solidFill>
              <a:ln w="19050">
                <a:solidFill>
                  <a:schemeClr val="lt1"/>
                </a:solidFill>
              </a:ln>
              <a:effectLst/>
            </c:spPr>
            <c:extLst>
              <c:ext xmlns:c16="http://schemas.microsoft.com/office/drawing/2014/chart" uri="{C3380CC4-5D6E-409C-BE32-E72D297353CC}">
                <c16:uniqueId val="{00000005-C7BB-4F43-A8C9-1DE4080A10FA}"/>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Calculations!$AT$6:$AT$8</c:f>
              <c:strCache>
                <c:ptCount val="3"/>
                <c:pt idx="0">
                  <c:v>May &amp; Baker Nigeria Plc</c:v>
                </c:pt>
                <c:pt idx="1">
                  <c:v>Fidson Healthcare Plc</c:v>
                </c:pt>
                <c:pt idx="2">
                  <c:v>Emzor Pharmaceuticals Ltd.</c:v>
                </c:pt>
              </c:strCache>
            </c:strRef>
          </c:cat>
          <c:val>
            <c:numRef>
              <c:f>Calculations!$AU$6:$AU$8</c:f>
              <c:numCache>
                <c:formatCode>General</c:formatCode>
                <c:ptCount val="3"/>
                <c:pt idx="0">
                  <c:v>300</c:v>
                </c:pt>
                <c:pt idx="1">
                  <c:v>900</c:v>
                </c:pt>
                <c:pt idx="2">
                  <c:v>1450</c:v>
                </c:pt>
              </c:numCache>
            </c:numRef>
          </c:val>
          <c:extLst>
            <c:ext xmlns:c16="http://schemas.microsoft.com/office/drawing/2014/chart" uri="{C3380CC4-5D6E-409C-BE32-E72D297353CC}">
              <c16:uniqueId val="{00000006-B137-452B-B2D3-CE307363DCA6}"/>
            </c:ext>
          </c:extLst>
        </c:ser>
        <c:dLbls>
          <c:dLblPos val="outEnd"/>
          <c:showLegendKey val="0"/>
          <c:showVal val="1"/>
          <c:showCatName val="0"/>
          <c:showSerName val="0"/>
          <c:showPercent val="0"/>
          <c:showBubbleSize val="0"/>
        </c:dLbls>
        <c:gapWidth val="100"/>
        <c:axId val="662785136"/>
        <c:axId val="662784776"/>
      </c:barChart>
      <c:valAx>
        <c:axId val="662784776"/>
        <c:scaling>
          <c:orientation val="minMax"/>
        </c:scaling>
        <c:delete val="0"/>
        <c:axPos val="b"/>
        <c:numFmt formatCode="General" sourceLinked="1"/>
        <c:majorTickMark val="out"/>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2785136"/>
        <c:crosses val="autoZero"/>
        <c:crossBetween val="between"/>
      </c:valAx>
      <c:catAx>
        <c:axId val="662785136"/>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2">
                    <a:lumMod val="25000"/>
                  </a:schemeClr>
                </a:solidFill>
                <a:latin typeface="+mn-lt"/>
                <a:ea typeface="+mn-ea"/>
                <a:cs typeface="+mn-cs"/>
              </a:defRPr>
            </a:pPr>
            <a:endParaRPr lang="en-US"/>
          </a:p>
        </c:txPr>
        <c:crossAx val="662784776"/>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[MedVault Master Inventory.xlsm]Calculations!Monthly Inflow vs Outflow</c:name>
    <c:fmtId val="1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solidFill>
              <a:srgbClr val="2A63A8"/>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C0504D"/>
          </a:solidFill>
          <a:ln>
            <a:noFill/>
          </a:ln>
          <a:effectLst/>
        </c:spPr>
        <c:marker>
          <c:symbol val="none"/>
        </c:marker>
        <c:dLbl>
          <c:idx val="0"/>
          <c:spPr>
            <a:solidFill>
              <a:schemeClr val="tx1">
                <a:lumMod val="65000"/>
                <a:lumOff val="3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solidFill>
              <a:srgbClr val="2A63A8"/>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C0504D"/>
          </a:solidFill>
          <a:ln>
            <a:noFill/>
          </a:ln>
          <a:effectLst/>
        </c:spPr>
        <c:marker>
          <c:symbol val="none"/>
        </c:marker>
        <c:dLbl>
          <c:idx val="0"/>
          <c:spPr>
            <a:solidFill>
              <a:schemeClr val="tx1">
                <a:lumMod val="65000"/>
                <a:lumOff val="3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2A63A8"/>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C0504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C0504D"/>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2A63A8"/>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rgbClr val="C0504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C0504D"/>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022D8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lumMod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lumMod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022D83"/>
          </a:solidFill>
          <a:ln>
            <a:noFill/>
          </a:ln>
          <a:effectLst/>
        </c:spPr>
        <c:dLbl>
          <c:idx val="0"/>
          <c:layout>
            <c:manualLayout>
              <c:x val="-2.7237032830776777E-3"/>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lumMod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3302626865235161E-2"/>
          <c:y val="7.087122174244348E-2"/>
          <c:w val="0.95327118929075372"/>
          <c:h val="0.69431242062484122"/>
        </c:manualLayout>
      </c:layout>
      <c:barChart>
        <c:barDir val="col"/>
        <c:grouping val="clustered"/>
        <c:varyColors val="0"/>
        <c:ser>
          <c:idx val="0"/>
          <c:order val="0"/>
          <c:tx>
            <c:strRef>
              <c:f>Calculations!$AB$3:$AB$4</c:f>
              <c:strCache>
                <c:ptCount val="1"/>
                <c:pt idx="0">
                  <c:v>Inflow</c:v>
                </c:pt>
              </c:strCache>
            </c:strRef>
          </c:tx>
          <c:spPr>
            <a:solidFill>
              <a:srgbClr val="022D83"/>
            </a:solidFill>
            <a:ln>
              <a:noFill/>
            </a:ln>
            <a:effectLst/>
          </c:spPr>
          <c:invertIfNegative val="0"/>
          <c:dPt>
            <c:idx val="4"/>
            <c:invertIfNegative val="0"/>
            <c:bubble3D val="0"/>
            <c:extLst>
              <c:ext xmlns:c16="http://schemas.microsoft.com/office/drawing/2014/chart" uri="{C3380CC4-5D6E-409C-BE32-E72D297353CC}">
                <c16:uniqueId val="{00000002-32F2-4368-8324-A8E3B36D11E6}"/>
              </c:ext>
            </c:extLst>
          </c:dPt>
          <c:dLbls>
            <c:dLbl>
              <c:idx val="4"/>
              <c:layout>
                <c:manualLayout>
                  <c:x val="-2.7237032830776777E-3"/>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32F2-4368-8324-A8E3B36D11E6}"/>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lumMod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Calculations!$AA$5:$AA$10</c:f>
              <c:strCache>
                <c:ptCount val="6"/>
                <c:pt idx="0">
                  <c:v>Jan</c:v>
                </c:pt>
                <c:pt idx="1">
                  <c:v>Feb</c:v>
                </c:pt>
                <c:pt idx="2">
                  <c:v>Mar</c:v>
                </c:pt>
                <c:pt idx="3">
                  <c:v>Apr</c:v>
                </c:pt>
                <c:pt idx="4">
                  <c:v>May</c:v>
                </c:pt>
                <c:pt idx="5">
                  <c:v>Jun</c:v>
                </c:pt>
              </c:strCache>
            </c:strRef>
          </c:cat>
          <c:val>
            <c:numRef>
              <c:f>Calculations!$AB$5:$AB$10</c:f>
              <c:numCache>
                <c:formatCode>[&gt;=1000000]#,##0.0,," M";[&gt;=1000]#,##0," K";#,##0</c:formatCode>
                <c:ptCount val="6"/>
                <c:pt idx="0">
                  <c:v>1445000</c:v>
                </c:pt>
                <c:pt idx="1">
                  <c:v>860000</c:v>
                </c:pt>
                <c:pt idx="2">
                  <c:v>1390000</c:v>
                </c:pt>
                <c:pt idx="3">
                  <c:v>1600000</c:v>
                </c:pt>
                <c:pt idx="4">
                  <c:v>2980000</c:v>
                </c:pt>
                <c:pt idx="5">
                  <c:v>1180000</c:v>
                </c:pt>
              </c:numCache>
            </c:numRef>
          </c:val>
          <c:extLst>
            <c:ext xmlns:c16="http://schemas.microsoft.com/office/drawing/2014/chart" uri="{C3380CC4-5D6E-409C-BE32-E72D297353CC}">
              <c16:uniqueId val="{00000000-32F2-4368-8324-A8E3B36D11E6}"/>
            </c:ext>
          </c:extLst>
        </c:ser>
        <c:ser>
          <c:idx val="1"/>
          <c:order val="1"/>
          <c:tx>
            <c:strRef>
              <c:f>Calculations!$AC$3:$AC$4</c:f>
              <c:strCache>
                <c:ptCount val="1"/>
                <c:pt idx="0">
                  <c:v>Outflow</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lumMod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Calculations!$AA$5:$AA$10</c:f>
              <c:strCache>
                <c:ptCount val="6"/>
                <c:pt idx="0">
                  <c:v>Jan</c:v>
                </c:pt>
                <c:pt idx="1">
                  <c:v>Feb</c:v>
                </c:pt>
                <c:pt idx="2">
                  <c:v>Mar</c:v>
                </c:pt>
                <c:pt idx="3">
                  <c:v>Apr</c:v>
                </c:pt>
                <c:pt idx="4">
                  <c:v>May</c:v>
                </c:pt>
                <c:pt idx="5">
                  <c:v>Jun</c:v>
                </c:pt>
              </c:strCache>
            </c:strRef>
          </c:cat>
          <c:val>
            <c:numRef>
              <c:f>Calculations!$AC$5:$AC$10</c:f>
              <c:numCache>
                <c:formatCode>[&gt;=1000000]#,##0.0,," M";[&gt;=1000]#,##0," K";#,##0</c:formatCode>
                <c:ptCount val="6"/>
                <c:pt idx="0">
                  <c:v>745600</c:v>
                </c:pt>
                <c:pt idx="1">
                  <c:v>189700</c:v>
                </c:pt>
                <c:pt idx="2">
                  <c:v>649200</c:v>
                </c:pt>
                <c:pt idx="3">
                  <c:v>229500</c:v>
                </c:pt>
                <c:pt idx="4">
                  <c:v>105600</c:v>
                </c:pt>
                <c:pt idx="5">
                  <c:v>566900</c:v>
                </c:pt>
              </c:numCache>
            </c:numRef>
          </c:val>
          <c:extLst>
            <c:ext xmlns:c16="http://schemas.microsoft.com/office/drawing/2014/chart" uri="{C3380CC4-5D6E-409C-BE32-E72D297353CC}">
              <c16:uniqueId val="{00000001-73C5-4FEB-AB09-4B67AE65394A}"/>
            </c:ext>
          </c:extLst>
        </c:ser>
        <c:dLbls>
          <c:dLblPos val="outEnd"/>
          <c:showLegendKey val="0"/>
          <c:showVal val="1"/>
          <c:showCatName val="0"/>
          <c:showSerName val="0"/>
          <c:showPercent val="0"/>
          <c:showBubbleSize val="0"/>
        </c:dLbls>
        <c:gapWidth val="18"/>
        <c:overlap val="-23"/>
        <c:axId val="692055952"/>
        <c:axId val="692056312"/>
      </c:barChart>
      <c:catAx>
        <c:axId val="69205595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2">
                    <a:lumMod val="25000"/>
                  </a:schemeClr>
                </a:solidFill>
                <a:latin typeface="+mn-lt"/>
                <a:ea typeface="+mn-ea"/>
                <a:cs typeface="+mn-cs"/>
              </a:defRPr>
            </a:pPr>
            <a:endParaRPr lang="en-US"/>
          </a:p>
        </c:txPr>
        <c:crossAx val="692056312"/>
        <c:crosses val="autoZero"/>
        <c:auto val="1"/>
        <c:lblAlgn val="ctr"/>
        <c:lblOffset val="100"/>
        <c:noMultiLvlLbl val="0"/>
      </c:catAx>
      <c:valAx>
        <c:axId val="692056312"/>
        <c:scaling>
          <c:orientation val="minMax"/>
          <c:max val="3000000"/>
          <c:min val="0"/>
        </c:scaling>
        <c:delete val="0"/>
        <c:axPos val="l"/>
        <c:numFmt formatCode="[&gt;=1000000]#,##0.0,,&quot; M&quot;;[&gt;=1000]#,##0,&quot; K&quot;;#,##0" sourceLinked="1"/>
        <c:majorTickMark val="out"/>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2055952"/>
        <c:crosses val="autoZero"/>
        <c:crossBetween val="between"/>
        <c:majorUnit val="1000000"/>
      </c:valAx>
      <c:spPr>
        <a:noFill/>
        <a:ln>
          <a:noFill/>
        </a:ln>
        <a:effectLst/>
      </c:spPr>
    </c:plotArea>
    <c:legend>
      <c:legendPos val="b"/>
      <c:layout>
        <c:manualLayout>
          <c:xMode val="edge"/>
          <c:yMode val="edge"/>
          <c:x val="0.41894269121725131"/>
          <c:y val="5.8030629175363183E-4"/>
          <c:w val="0.11948912093963347"/>
          <c:h val="0.1625049760580521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[MedVault Master Inventory.xlsm]Calculations!Value by Department</c:name>
    <c:fmtId val="11"/>
  </c:pivotSource>
  <c:chart>
    <c:autoTitleDeleted val="1"/>
    <c:pivotFmts>
      <c:pivotFmt>
        <c:idx val="0"/>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4"/>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3"/>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2"/>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6"/>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8"/>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9"/>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022D83"/>
          </a:solidFill>
          <a:ln w="19050">
            <a:solidFill>
              <a:schemeClr val="lt1"/>
            </a:solidFill>
          </a:ln>
          <a:effectLst/>
        </c:spPr>
        <c:dLbl>
          <c:idx val="0"/>
          <c:layout>
            <c:manualLayout>
              <c:x val="-0.27562014974756704"/>
              <c:y val="0.20502078407913579"/>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D42722"/>
          </a:solidFill>
          <a:ln w="19050">
            <a:solidFill>
              <a:schemeClr val="lt1"/>
            </a:solidFill>
          </a:ln>
          <a:effectLst/>
        </c:spPr>
        <c:dLbl>
          <c:idx val="0"/>
          <c:layout>
            <c:manualLayout>
              <c:x val="0.13333364183676782"/>
              <c:y val="-3.7036716654478573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077B15"/>
          </a:solidFill>
          <a:ln w="19050">
            <a:solidFill>
              <a:schemeClr val="lt1"/>
            </a:solidFill>
          </a:ln>
          <a:effectLst/>
        </c:spPr>
        <c:dLbl>
          <c:idx val="0"/>
          <c:layout>
            <c:manualLayout>
              <c:x val="0.17947669333678856"/>
              <c:y val="2.579528131202868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4A206A"/>
          </a:solidFill>
          <a:ln w="19050">
            <a:solidFill>
              <a:schemeClr val="lt1"/>
            </a:solidFill>
          </a:ln>
          <a:effectLst/>
        </c:spPr>
        <c:dLbl>
          <c:idx val="0"/>
          <c:layout>
            <c:manualLayout>
              <c:x val="-0.11425598226722258"/>
              <c:y val="0.25352118299238835"/>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6714825980925228"/>
          <c:y val="0.12973364305947502"/>
          <c:w val="0.35652623590332122"/>
          <c:h val="0.82025614289811311"/>
        </c:manualLayout>
      </c:layout>
      <c:doughnutChart>
        <c:varyColors val="1"/>
        <c:ser>
          <c:idx val="0"/>
          <c:order val="0"/>
          <c:tx>
            <c:strRef>
              <c:f>Calculations!$AF$3:$AF$4</c:f>
              <c:strCache>
                <c:ptCount val="1"/>
                <c:pt idx="0">
                  <c:v>Inflow</c:v>
                </c:pt>
              </c:strCache>
            </c:strRef>
          </c:tx>
          <c:dPt>
            <c:idx val="0"/>
            <c:bubble3D val="0"/>
            <c:spPr>
              <a:solidFill>
                <a:srgbClr val="022D83"/>
              </a:solidFill>
              <a:ln w="19050">
                <a:solidFill>
                  <a:schemeClr val="lt1"/>
                </a:solidFill>
              </a:ln>
              <a:effectLst/>
            </c:spPr>
            <c:extLst>
              <c:ext xmlns:c16="http://schemas.microsoft.com/office/drawing/2014/chart" uri="{C3380CC4-5D6E-409C-BE32-E72D297353CC}">
                <c16:uniqueId val="{00000001-8541-497C-A604-64174F65DDC4}"/>
              </c:ext>
            </c:extLst>
          </c:dPt>
          <c:dPt>
            <c:idx val="1"/>
            <c:bubble3D val="0"/>
            <c:spPr>
              <a:solidFill>
                <a:srgbClr val="D42722"/>
              </a:solidFill>
              <a:ln w="19050">
                <a:solidFill>
                  <a:schemeClr val="lt1"/>
                </a:solidFill>
              </a:ln>
              <a:effectLst/>
            </c:spPr>
            <c:extLst>
              <c:ext xmlns:c16="http://schemas.microsoft.com/office/drawing/2014/chart" uri="{C3380CC4-5D6E-409C-BE32-E72D297353CC}">
                <c16:uniqueId val="{00000003-8541-497C-A604-64174F65DDC4}"/>
              </c:ext>
            </c:extLst>
          </c:dPt>
          <c:dPt>
            <c:idx val="2"/>
            <c:bubble3D val="0"/>
            <c:spPr>
              <a:solidFill>
                <a:srgbClr val="077B15"/>
              </a:solidFill>
              <a:ln w="19050">
                <a:solidFill>
                  <a:schemeClr val="lt1"/>
                </a:solidFill>
              </a:ln>
              <a:effectLst/>
            </c:spPr>
            <c:extLst>
              <c:ext xmlns:c16="http://schemas.microsoft.com/office/drawing/2014/chart" uri="{C3380CC4-5D6E-409C-BE32-E72D297353CC}">
                <c16:uniqueId val="{00000005-8541-497C-A604-64174F65DDC4}"/>
              </c:ext>
            </c:extLst>
          </c:dPt>
          <c:dPt>
            <c:idx val="3"/>
            <c:bubble3D val="0"/>
            <c:spPr>
              <a:solidFill>
                <a:srgbClr val="4A206A"/>
              </a:solidFill>
              <a:ln w="19050">
                <a:solidFill>
                  <a:schemeClr val="lt1"/>
                </a:solidFill>
              </a:ln>
              <a:effectLst/>
            </c:spPr>
            <c:extLst>
              <c:ext xmlns:c16="http://schemas.microsoft.com/office/drawing/2014/chart" uri="{C3380CC4-5D6E-409C-BE32-E72D297353CC}">
                <c16:uniqueId val="{00000007-8541-497C-A604-64174F65DDC4}"/>
              </c:ext>
            </c:extLst>
          </c:dPt>
          <c:dLbls>
            <c:dLbl>
              <c:idx val="0"/>
              <c:layout>
                <c:manualLayout>
                  <c:x val="-0.27562014974756704"/>
                  <c:y val="0.20502078407913579"/>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8541-497C-A604-64174F65DDC4}"/>
                </c:ext>
              </c:extLst>
            </c:dLbl>
            <c:dLbl>
              <c:idx val="1"/>
              <c:layout>
                <c:manualLayout>
                  <c:x val="0.13333364183676782"/>
                  <c:y val="-3.703671665447857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541-497C-A604-64174F65DDC4}"/>
                </c:ext>
              </c:extLst>
            </c:dLbl>
            <c:dLbl>
              <c:idx val="2"/>
              <c:layout>
                <c:manualLayout>
                  <c:x val="0.17947669333678856"/>
                  <c:y val="2.57952813120286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8541-497C-A604-64174F65DDC4}"/>
                </c:ext>
              </c:extLst>
            </c:dLbl>
            <c:dLbl>
              <c:idx val="3"/>
              <c:layout>
                <c:manualLayout>
                  <c:x val="-0.11425598226722258"/>
                  <c:y val="0.2535211829923883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8541-497C-A604-64174F65DDC4}"/>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Calculations!$AE$5:$AE$8</c:f>
              <c:strCache>
                <c:ptCount val="4"/>
                <c:pt idx="0">
                  <c:v>Stationery</c:v>
                </c:pt>
                <c:pt idx="1">
                  <c:v>Pharmacy</c:v>
                </c:pt>
                <c:pt idx="2">
                  <c:v>Medical Supplies</c:v>
                </c:pt>
                <c:pt idx="3">
                  <c:v>Grocery</c:v>
                </c:pt>
              </c:strCache>
            </c:strRef>
          </c:cat>
          <c:val>
            <c:numRef>
              <c:f>Calculations!$AF$5:$AF$8</c:f>
              <c:numCache>
                <c:formatCode>[&gt;=1000000]#,##0.0,," M";[&gt;=1000]#,##0," K";#,##0</c:formatCode>
                <c:ptCount val="4"/>
                <c:pt idx="0">
                  <c:v>225000</c:v>
                </c:pt>
                <c:pt idx="1">
                  <c:v>2535000</c:v>
                </c:pt>
                <c:pt idx="2">
                  <c:v>2550000</c:v>
                </c:pt>
                <c:pt idx="3">
                  <c:v>4145000</c:v>
                </c:pt>
              </c:numCache>
            </c:numRef>
          </c:val>
          <c:extLst>
            <c:ext xmlns:c16="http://schemas.microsoft.com/office/drawing/2014/chart" uri="{C3380CC4-5D6E-409C-BE32-E72D297353CC}">
              <c16:uniqueId val="{00000008-299D-4029-AFF2-18BA4BB44C91}"/>
            </c:ext>
          </c:extLst>
        </c:ser>
        <c:dLbls>
          <c:showLegendKey val="0"/>
          <c:showVal val="0"/>
          <c:showCatName val="0"/>
          <c:showSerName val="0"/>
          <c:showPercent val="0"/>
          <c:showBubbleSize val="0"/>
          <c:showLeaderLines val="1"/>
        </c:dLbls>
        <c:firstSliceAng val="0"/>
        <c:holeSize val="45"/>
      </c:doughnutChart>
      <c:spPr>
        <a:noFill/>
        <a:ln>
          <a:noFill/>
        </a:ln>
        <a:effectLst/>
      </c:spPr>
    </c:plotArea>
    <c:legend>
      <c:legendPos val="r"/>
      <c:layout>
        <c:manualLayout>
          <c:xMode val="edge"/>
          <c:yMode val="edge"/>
          <c:x val="0.73066030532584902"/>
          <c:y val="0.20837378471194071"/>
          <c:w val="0.26933969017386256"/>
          <c:h val="0.5704266541924486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[MedVault Master Inventory.xlsm]Calculations!Stock Status Breakdown</c:name>
    <c:fmtId val="4"/>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separator>
</c:separator>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0.2896935933147633"/>
              <c:y val="-3.747073520827987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separator>
</c:separator>
          <c:extLst>
            <c:ext xmlns:c15="http://schemas.microsoft.com/office/drawing/2012/chart" uri="{CE6537A1-D6FC-4f65-9D91-7224C49458BB}"/>
          </c:extLst>
        </c:dLbl>
      </c:pivotFmt>
      <c:pivotFmt>
        <c:idx val="2"/>
        <c:spPr>
          <a:solidFill>
            <a:schemeClr val="accent3"/>
          </a:solidFill>
          <a:ln w="19050">
            <a:solidFill>
              <a:schemeClr val="lt1"/>
            </a:solidFill>
          </a:ln>
          <a:effectLst/>
        </c:spPr>
        <c:dLbl>
          <c:idx val="0"/>
          <c:layout>
            <c:manualLayout>
              <c:x val="0.30083565459610029"/>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separator>
</c:separator>
          <c:extLst>
            <c:ext xmlns:c15="http://schemas.microsoft.com/office/drawing/2012/chart" uri="{CE6537A1-D6FC-4f65-9D91-7224C49458BB}"/>
          </c:extLst>
        </c:dLbl>
      </c:pivotFmt>
      <c:pivotFmt>
        <c:idx val="3"/>
        <c:spPr>
          <a:solidFill>
            <a:schemeClr val="accent2"/>
          </a:solidFill>
          <a:ln w="19050">
            <a:solidFill>
              <a:schemeClr val="lt1"/>
            </a:solidFill>
          </a:ln>
          <a:effectLst/>
        </c:spPr>
        <c:dLbl>
          <c:idx val="0"/>
          <c:layout>
            <c:manualLayout>
              <c:x val="-0.14484679665738162"/>
              <c:y val="-8.11865929512727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separator>
</c:separator>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separator>
</c:separator>
          <c:extLst>
            <c:ext xmlns:c15="http://schemas.microsoft.com/office/drawing/2012/chart" uri="{CE6537A1-D6FC-4f65-9D91-7224C49458BB}"/>
          </c:extLst>
        </c:dLbl>
      </c:pivotFmt>
      <c:pivotFmt>
        <c:idx val="5"/>
        <c:spPr>
          <a:solidFill>
            <a:schemeClr val="accent1"/>
          </a:solidFill>
          <a:ln w="19050">
            <a:solidFill>
              <a:schemeClr val="lt1"/>
            </a:solidFill>
          </a:ln>
          <a:effectLst/>
        </c:spPr>
        <c:dLbl>
          <c:idx val="0"/>
          <c:layout>
            <c:manualLayout>
              <c:x val="-0.2896935933147633"/>
              <c:y val="-3.747073520827987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separator>
</c:separator>
          <c:extLst>
            <c:ext xmlns:c15="http://schemas.microsoft.com/office/drawing/2012/chart" uri="{CE6537A1-D6FC-4f65-9D91-7224C49458BB}"/>
          </c:extLst>
        </c:dLbl>
      </c:pivotFmt>
      <c:pivotFmt>
        <c:idx val="6"/>
        <c:spPr>
          <a:solidFill>
            <a:schemeClr val="accent1"/>
          </a:solidFill>
          <a:ln w="19050">
            <a:solidFill>
              <a:schemeClr val="lt1"/>
            </a:solidFill>
          </a:ln>
          <a:effectLst/>
        </c:spPr>
        <c:dLbl>
          <c:idx val="0"/>
          <c:layout>
            <c:manualLayout>
              <c:x val="-0.14484679665738162"/>
              <c:y val="-8.11865929512727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separator>
</c:separator>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30083565459610029"/>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separator>
</c:separator>
          <c:extLst>
            <c:ext xmlns:c15="http://schemas.microsoft.com/office/drawing/2012/chart" uri="{CE6537A1-D6FC-4f65-9D91-7224C49458BB}"/>
          </c:extLst>
        </c:dLbl>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separator>
</c:separator>
          <c:extLst>
            <c:ext xmlns:c15="http://schemas.microsoft.com/office/drawing/2012/chart" uri="{CE6537A1-D6FC-4f65-9D91-7224C49458BB}"/>
          </c:extLst>
        </c:dLbl>
      </c:pivotFmt>
      <c:pivotFmt>
        <c:idx val="9"/>
        <c:spPr>
          <a:solidFill>
            <a:srgbClr val="022D83"/>
          </a:solidFill>
          <a:ln w="19050">
            <a:solidFill>
              <a:schemeClr val="lt1"/>
            </a:solidFill>
          </a:ln>
          <a:effectLst/>
        </c:spPr>
        <c:dLbl>
          <c:idx val="0"/>
          <c:layout>
            <c:manualLayout>
              <c:x val="-0.2896935933147633"/>
              <c:y val="-3.7470735208279871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separator>
</c:separator>
          <c:extLst>
            <c:ext xmlns:c15="http://schemas.microsoft.com/office/drawing/2012/chart" uri="{CE6537A1-D6FC-4f65-9D91-7224C49458BB}"/>
          </c:extLst>
        </c:dLbl>
      </c:pivotFmt>
      <c:pivotFmt>
        <c:idx val="10"/>
        <c:spPr>
          <a:solidFill>
            <a:srgbClr val="D42722"/>
          </a:solidFill>
          <a:ln w="19050">
            <a:solidFill>
              <a:schemeClr val="lt1"/>
            </a:solidFill>
          </a:ln>
          <a:effectLst/>
        </c:spPr>
        <c:dLbl>
          <c:idx val="0"/>
          <c:layout>
            <c:manualLayout>
              <c:x val="-0.25968332942405298"/>
              <c:y val="7.134350185838479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separator>
</c:separator>
          <c:extLst>
            <c:ext xmlns:c15="http://schemas.microsoft.com/office/drawing/2012/chart" uri="{CE6537A1-D6FC-4f65-9D91-7224C49458BB}"/>
          </c:extLst>
        </c:dLbl>
      </c:pivotFmt>
      <c:pivotFmt>
        <c:idx val="11"/>
        <c:spPr>
          <a:solidFill>
            <a:srgbClr val="F29312"/>
          </a:solidFill>
          <a:ln w="19050">
            <a:solidFill>
              <a:schemeClr val="lt1"/>
            </a:solidFill>
          </a:ln>
          <a:effectLst/>
        </c:spPr>
        <c:dLbl>
          <c:idx val="0"/>
          <c:layout>
            <c:manualLayout>
              <c:x val="0.2465839911509822"/>
              <c:y val="0.10503276412439441"/>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separator>
</c:separator>
          <c:extLst>
            <c:ext xmlns:c15="http://schemas.microsoft.com/office/drawing/2012/chart" uri="{CE6537A1-D6FC-4f65-9D91-7224C49458BB}"/>
          </c:extLst>
        </c:dLbl>
      </c:pivotFmt>
    </c:pivotFmts>
    <c:plotArea>
      <c:layout>
        <c:manualLayout>
          <c:layoutTarget val="inner"/>
          <c:xMode val="edge"/>
          <c:yMode val="edge"/>
          <c:x val="0.20394149788112811"/>
          <c:y val="8.9552217757147085E-2"/>
          <c:w val="0.39398849099471589"/>
          <c:h val="0.88358211691570876"/>
        </c:manualLayout>
      </c:layout>
      <c:doughnutChart>
        <c:varyColors val="1"/>
        <c:ser>
          <c:idx val="0"/>
          <c:order val="0"/>
          <c:tx>
            <c:strRef>
              <c:f>Calculations!$AL$3</c:f>
              <c:strCache>
                <c:ptCount val="1"/>
                <c:pt idx="0">
                  <c:v>Total</c:v>
                </c:pt>
              </c:strCache>
            </c:strRef>
          </c:tx>
          <c:dPt>
            <c:idx val="0"/>
            <c:bubble3D val="0"/>
            <c:spPr>
              <a:solidFill>
                <a:srgbClr val="022D83"/>
              </a:solidFill>
              <a:ln w="19050">
                <a:solidFill>
                  <a:schemeClr val="lt1"/>
                </a:solidFill>
              </a:ln>
              <a:effectLst/>
            </c:spPr>
            <c:extLst>
              <c:ext xmlns:c16="http://schemas.microsoft.com/office/drawing/2014/chart" uri="{C3380CC4-5D6E-409C-BE32-E72D297353CC}">
                <c16:uniqueId val="{00000001-F1B4-41A4-805C-8D4054EF8DCF}"/>
              </c:ext>
            </c:extLst>
          </c:dPt>
          <c:dPt>
            <c:idx val="1"/>
            <c:bubble3D val="0"/>
            <c:spPr>
              <a:solidFill>
                <a:srgbClr val="D42722"/>
              </a:solidFill>
              <a:ln w="19050">
                <a:solidFill>
                  <a:schemeClr val="lt1"/>
                </a:solidFill>
              </a:ln>
              <a:effectLst/>
            </c:spPr>
            <c:extLst>
              <c:ext xmlns:c16="http://schemas.microsoft.com/office/drawing/2014/chart" uri="{C3380CC4-5D6E-409C-BE32-E72D297353CC}">
                <c16:uniqueId val="{00000003-F1B4-41A4-805C-8D4054EF8DCF}"/>
              </c:ext>
            </c:extLst>
          </c:dPt>
          <c:dPt>
            <c:idx val="2"/>
            <c:bubble3D val="0"/>
            <c:spPr>
              <a:solidFill>
                <a:srgbClr val="F29312"/>
              </a:solidFill>
              <a:ln w="19050">
                <a:solidFill>
                  <a:schemeClr val="lt1"/>
                </a:solidFill>
              </a:ln>
              <a:effectLst/>
            </c:spPr>
            <c:extLst>
              <c:ext xmlns:c16="http://schemas.microsoft.com/office/drawing/2014/chart" uri="{C3380CC4-5D6E-409C-BE32-E72D297353CC}">
                <c16:uniqueId val="{00000005-F1B4-41A4-805C-8D4054EF8DCF}"/>
              </c:ext>
            </c:extLst>
          </c:dPt>
          <c:dLbls>
            <c:dLbl>
              <c:idx val="0"/>
              <c:layout>
                <c:manualLayout>
                  <c:x val="-0.2896935933147633"/>
                  <c:y val="-3.7470735208279871E-2"/>
                </c:manualLayout>
              </c:layout>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1-F1B4-41A4-805C-8D4054EF8DCF}"/>
                </c:ext>
              </c:extLst>
            </c:dLbl>
            <c:dLbl>
              <c:idx val="1"/>
              <c:layout>
                <c:manualLayout>
                  <c:x val="-0.25968332942405298"/>
                  <c:y val="7.1343501858384797E-2"/>
                </c:manualLayout>
              </c:layout>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3-F1B4-41A4-805C-8D4054EF8DCF}"/>
                </c:ext>
              </c:extLst>
            </c:dLbl>
            <c:dLbl>
              <c:idx val="2"/>
              <c:layout>
                <c:manualLayout>
                  <c:x val="0.2465839911509822"/>
                  <c:y val="0.10503276412439441"/>
                </c:manualLayout>
              </c:layout>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5-F1B4-41A4-805C-8D4054EF8DCF}"/>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Calculations!$AK$4:$AK$7</c:f>
              <c:strCache>
                <c:ptCount val="3"/>
                <c:pt idx="0">
                  <c:v>In Stock</c:v>
                </c:pt>
                <c:pt idx="1">
                  <c:v>Low Stock</c:v>
                </c:pt>
                <c:pt idx="2">
                  <c:v>Out of Stock</c:v>
                </c:pt>
              </c:strCache>
            </c:strRef>
          </c:cat>
          <c:val>
            <c:numRef>
              <c:f>Calculations!$AL$4:$AL$7</c:f>
              <c:numCache>
                <c:formatCode>General</c:formatCode>
                <c:ptCount val="3"/>
                <c:pt idx="0">
                  <c:v>82</c:v>
                </c:pt>
                <c:pt idx="1">
                  <c:v>2</c:v>
                </c:pt>
                <c:pt idx="2">
                  <c:v>1</c:v>
                </c:pt>
              </c:numCache>
            </c:numRef>
          </c:val>
          <c:extLst>
            <c:ext xmlns:c16="http://schemas.microsoft.com/office/drawing/2014/chart" uri="{C3380CC4-5D6E-409C-BE32-E72D297353CC}">
              <c16:uniqueId val="{00000006-F1B4-41A4-805C-8D4054EF8DCF}"/>
            </c:ext>
          </c:extLst>
        </c:ser>
        <c:dLbls>
          <c:showLegendKey val="0"/>
          <c:showVal val="1"/>
          <c:showCatName val="0"/>
          <c:showSerName val="0"/>
          <c:showPercent val="0"/>
          <c:showBubbleSize val="0"/>
          <c:showLeaderLines val="1"/>
        </c:dLbls>
        <c:firstSliceAng val="0"/>
        <c:holeSize val="52"/>
      </c:doughnutChart>
      <c:spPr>
        <a:noFill/>
        <a:ln>
          <a:noFill/>
        </a:ln>
        <a:effectLst/>
      </c:spPr>
    </c:plotArea>
    <c:legend>
      <c:legendPos val="r"/>
      <c:layout>
        <c:manualLayout>
          <c:xMode val="edge"/>
          <c:yMode val="edge"/>
          <c:x val="0.75186466385743478"/>
          <c:y val="0.23083391320271007"/>
          <c:w val="0.24813533614256528"/>
          <c:h val="0.6317831898919610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svg"/><Relationship Id="rId2" Type="http://schemas.openxmlformats.org/officeDocument/2006/relationships/image" Target="../media/image1.png"/><Relationship Id="rId1" Type="http://schemas.openxmlformats.org/officeDocument/2006/relationships/hyperlink" Target="#'&#128202; Dashboard'!A1"/></Relationships>
</file>

<file path=xl/drawings/_rels/drawing2.xml.rels><?xml version="1.0" encoding="UTF-8" standalone="yes"?>
<Relationships xmlns="http://schemas.openxmlformats.org/package/2006/relationships"><Relationship Id="rId3" Type="http://schemas.openxmlformats.org/officeDocument/2006/relationships/image" Target="../media/image2.svg"/><Relationship Id="rId2" Type="http://schemas.openxmlformats.org/officeDocument/2006/relationships/image" Target="../media/image1.png"/><Relationship Id="rId1" Type="http://schemas.openxmlformats.org/officeDocument/2006/relationships/hyperlink" Target="#'&#128202; Dashboard'!A1"/></Relationships>
</file>

<file path=xl/drawings/_rels/drawing3.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128202; Dashboard'!A1"/><Relationship Id="rId1" Type="http://schemas.openxmlformats.org/officeDocument/2006/relationships/image" Target="../media/image3.png"/><Relationship Id="rId4" Type="http://schemas.openxmlformats.org/officeDocument/2006/relationships/image" Target="../media/image2.svg"/></Relationships>
</file>

<file path=xl/drawings/_rels/drawing4.xml.rels><?xml version="1.0" encoding="UTF-8" standalone="yes"?>
<Relationships xmlns="http://schemas.openxmlformats.org/package/2006/relationships"><Relationship Id="rId13" Type="http://schemas.openxmlformats.org/officeDocument/2006/relationships/image" Target="../media/image10.svg"/><Relationship Id="rId18" Type="http://schemas.openxmlformats.org/officeDocument/2006/relationships/image" Target="../media/image15.png"/><Relationship Id="rId26" Type="http://schemas.openxmlformats.org/officeDocument/2006/relationships/image" Target="../media/image23.png"/><Relationship Id="rId39" Type="http://schemas.openxmlformats.org/officeDocument/2006/relationships/image" Target="../media/image30.png"/><Relationship Id="rId21" Type="http://schemas.openxmlformats.org/officeDocument/2006/relationships/image" Target="../media/image18.svg"/><Relationship Id="rId34" Type="http://schemas.openxmlformats.org/officeDocument/2006/relationships/image" Target="../media/image26.png"/><Relationship Id="rId7" Type="http://schemas.openxmlformats.org/officeDocument/2006/relationships/image" Target="../media/image4.emf"/><Relationship Id="rId2" Type="http://schemas.openxmlformats.org/officeDocument/2006/relationships/chart" Target="../charts/chart1.xml"/><Relationship Id="rId16" Type="http://schemas.openxmlformats.org/officeDocument/2006/relationships/image" Target="../media/image13.png"/><Relationship Id="rId20" Type="http://schemas.openxmlformats.org/officeDocument/2006/relationships/image" Target="../media/image17.png"/><Relationship Id="rId29" Type="http://schemas.openxmlformats.org/officeDocument/2006/relationships/image" Target="../media/image2.svg"/><Relationship Id="rId41" Type="http://schemas.openxmlformats.org/officeDocument/2006/relationships/image" Target="../media/image32.png"/><Relationship Id="rId1" Type="http://schemas.openxmlformats.org/officeDocument/2006/relationships/image" Target="../media/image3.png"/><Relationship Id="rId6" Type="http://schemas.openxmlformats.org/officeDocument/2006/relationships/chart" Target="../charts/chart5.xml"/><Relationship Id="rId11" Type="http://schemas.openxmlformats.org/officeDocument/2006/relationships/image" Target="../media/image8.svg"/><Relationship Id="rId24" Type="http://schemas.openxmlformats.org/officeDocument/2006/relationships/image" Target="../media/image21.png"/><Relationship Id="rId32" Type="http://schemas.openxmlformats.org/officeDocument/2006/relationships/image" Target="../media/image25.svg"/><Relationship Id="rId37" Type="http://schemas.openxmlformats.org/officeDocument/2006/relationships/image" Target="../media/image28.png"/><Relationship Id="rId40" Type="http://schemas.openxmlformats.org/officeDocument/2006/relationships/image" Target="../media/image31.svg"/><Relationship Id="rId5" Type="http://schemas.openxmlformats.org/officeDocument/2006/relationships/chart" Target="../charts/chart4.xml"/><Relationship Id="rId15" Type="http://schemas.openxmlformats.org/officeDocument/2006/relationships/image" Target="../media/image12.svg"/><Relationship Id="rId23" Type="http://schemas.openxmlformats.org/officeDocument/2006/relationships/image" Target="../media/image20.svg"/><Relationship Id="rId28" Type="http://schemas.openxmlformats.org/officeDocument/2006/relationships/image" Target="../media/image1.png"/><Relationship Id="rId36" Type="http://schemas.openxmlformats.org/officeDocument/2006/relationships/hyperlink" Target="#'Stock Level &amp; Status'!A1"/><Relationship Id="rId10" Type="http://schemas.openxmlformats.org/officeDocument/2006/relationships/image" Target="../media/image7.png"/><Relationship Id="rId19" Type="http://schemas.openxmlformats.org/officeDocument/2006/relationships/image" Target="../media/image16.svg"/><Relationship Id="rId31" Type="http://schemas.openxmlformats.org/officeDocument/2006/relationships/image" Target="../media/image24.png"/><Relationship Id="rId4" Type="http://schemas.openxmlformats.org/officeDocument/2006/relationships/chart" Target="../charts/chart3.xml"/><Relationship Id="rId9" Type="http://schemas.openxmlformats.org/officeDocument/2006/relationships/image" Target="../media/image6.svg"/><Relationship Id="rId14" Type="http://schemas.openxmlformats.org/officeDocument/2006/relationships/image" Target="../media/image11.png"/><Relationship Id="rId22" Type="http://schemas.openxmlformats.org/officeDocument/2006/relationships/image" Target="../media/image19.png"/><Relationship Id="rId27" Type="http://schemas.openxmlformats.org/officeDocument/2006/relationships/hyperlink" Target="#'&#128202; Dashboard'!A1"/><Relationship Id="rId30" Type="http://schemas.openxmlformats.org/officeDocument/2006/relationships/hyperlink" Target="#'Item List'!A1"/><Relationship Id="rId35" Type="http://schemas.openxmlformats.org/officeDocument/2006/relationships/image" Target="../media/image27.svg"/><Relationship Id="rId8" Type="http://schemas.openxmlformats.org/officeDocument/2006/relationships/image" Target="../media/image5.png"/><Relationship Id="rId3" Type="http://schemas.openxmlformats.org/officeDocument/2006/relationships/chart" Target="../charts/chart2.xml"/><Relationship Id="rId12" Type="http://schemas.openxmlformats.org/officeDocument/2006/relationships/image" Target="../media/image9.png"/><Relationship Id="rId17" Type="http://schemas.openxmlformats.org/officeDocument/2006/relationships/image" Target="../media/image14.svg"/><Relationship Id="rId25" Type="http://schemas.openxmlformats.org/officeDocument/2006/relationships/image" Target="../media/image22.svg"/><Relationship Id="rId33" Type="http://schemas.openxmlformats.org/officeDocument/2006/relationships/hyperlink" Target="#'Daily Records'!A1"/><Relationship Id="rId38" Type="http://schemas.openxmlformats.org/officeDocument/2006/relationships/image" Target="../media/image29.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33.emf"/></Relationships>
</file>

<file path=xl/drawings/drawing1.xml><?xml version="1.0" encoding="utf-8"?>
<xdr:wsDr xmlns:xdr="http://schemas.openxmlformats.org/drawingml/2006/spreadsheetDrawing" xmlns:a="http://schemas.openxmlformats.org/drawingml/2006/main">
  <xdr:twoCellAnchor>
    <xdr:from>
      <xdr:col>11</xdr:col>
      <xdr:colOff>85725</xdr:colOff>
      <xdr:row>0</xdr:row>
      <xdr:rowOff>57150</xdr:rowOff>
    </xdr:from>
    <xdr:to>
      <xdr:col>12</xdr:col>
      <xdr:colOff>524436</xdr:colOff>
      <xdr:row>2</xdr:row>
      <xdr:rowOff>149598</xdr:rowOff>
    </xdr:to>
    <xdr:grpSp>
      <xdr:nvGrpSpPr>
        <xdr:cNvPr id="7" name="Group 6">
          <a:hlinkClick xmlns:r="http://schemas.openxmlformats.org/officeDocument/2006/relationships" r:id="rId1"/>
          <a:extLst>
            <a:ext uri="{FF2B5EF4-FFF2-40B4-BE49-F238E27FC236}">
              <a16:creationId xmlns:a16="http://schemas.microsoft.com/office/drawing/2014/main" id="{FAF1BFCD-C9C6-47C0-A000-6AA7F39B0246}"/>
            </a:ext>
          </a:extLst>
        </xdr:cNvPr>
        <xdr:cNvGrpSpPr/>
      </xdr:nvGrpSpPr>
      <xdr:grpSpPr>
        <a:xfrm>
          <a:off x="12696825" y="57150"/>
          <a:ext cx="1019736" cy="616323"/>
          <a:chOff x="5065059" y="112059"/>
          <a:chExt cx="1019736" cy="616323"/>
        </a:xfrm>
      </xdr:grpSpPr>
      <xdr:grpSp>
        <xdr:nvGrpSpPr>
          <xdr:cNvPr id="8" name="Group 7">
            <a:extLst>
              <a:ext uri="{FF2B5EF4-FFF2-40B4-BE49-F238E27FC236}">
                <a16:creationId xmlns:a16="http://schemas.microsoft.com/office/drawing/2014/main" id="{DB0EF7F4-A143-7C80-A3EA-6178F93C6C9B}"/>
              </a:ext>
            </a:extLst>
          </xdr:cNvPr>
          <xdr:cNvGrpSpPr/>
        </xdr:nvGrpSpPr>
        <xdr:grpSpPr>
          <a:xfrm>
            <a:off x="5065059" y="112059"/>
            <a:ext cx="1019736" cy="616323"/>
            <a:chOff x="6413499" y="289984"/>
            <a:chExt cx="901700" cy="508000"/>
          </a:xfrm>
        </xdr:grpSpPr>
        <xdr:sp macro="" textlink="">
          <xdr:nvSpPr>
            <xdr:cNvPr id="10" name="Rectangle: Rounded Corners 9">
              <a:extLst>
                <a:ext uri="{FF2B5EF4-FFF2-40B4-BE49-F238E27FC236}">
                  <a16:creationId xmlns:a16="http://schemas.microsoft.com/office/drawing/2014/main" id="{53952ECC-8F4D-3767-ED08-2B4795B04DA7}"/>
                </a:ext>
              </a:extLst>
            </xdr:cNvPr>
            <xdr:cNvSpPr/>
          </xdr:nvSpPr>
          <xdr:spPr>
            <a:xfrm>
              <a:off x="6413501" y="289984"/>
              <a:ext cx="901698" cy="508000"/>
            </a:xfrm>
            <a:prstGeom prst="roundRect">
              <a:avLst>
                <a:gd name="adj" fmla="val 5343"/>
              </a:avLst>
            </a:prstGeom>
            <a:solidFill>
              <a:srgbClr val="001F6A"/>
            </a:solidFill>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Rounded Corners 10">
              <a:extLst>
                <a:ext uri="{FF2B5EF4-FFF2-40B4-BE49-F238E27FC236}">
                  <a16:creationId xmlns:a16="http://schemas.microsoft.com/office/drawing/2014/main" id="{1F0D7298-5DA3-43C1-9C18-D4D07AF10688}"/>
                </a:ext>
              </a:extLst>
            </xdr:cNvPr>
            <xdr:cNvSpPr/>
          </xdr:nvSpPr>
          <xdr:spPr>
            <a:xfrm>
              <a:off x="6413499" y="592763"/>
              <a:ext cx="889001" cy="180975"/>
            </a:xfrm>
            <a:prstGeom prst="roundRect">
              <a:avLst>
                <a:gd name="adj" fmla="val 6667"/>
              </a:avLst>
            </a:prstGeom>
            <a:solidFill>
              <a:srgbClr val="001F6A"/>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Dashboard</a:t>
              </a:r>
            </a:p>
          </xdr:txBody>
        </xdr:sp>
      </xdr:grpSp>
      <xdr:pic>
        <xdr:nvPicPr>
          <xdr:cNvPr id="9" name="Graphic 8">
            <a:extLst>
              <a:ext uri="{FF2B5EF4-FFF2-40B4-BE49-F238E27FC236}">
                <a16:creationId xmlns:a16="http://schemas.microsoft.com/office/drawing/2014/main" id="{BBD17D93-2C95-837C-173B-BBE7458F3965}"/>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5210735" y="134470"/>
            <a:ext cx="616326" cy="369794"/>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76200</xdr:colOff>
      <xdr:row>0</xdr:row>
      <xdr:rowOff>85725</xdr:rowOff>
    </xdr:from>
    <xdr:to>
      <xdr:col>14</xdr:col>
      <xdr:colOff>514911</xdr:colOff>
      <xdr:row>3</xdr:row>
      <xdr:rowOff>6723</xdr:rowOff>
    </xdr:to>
    <xdr:grpSp>
      <xdr:nvGrpSpPr>
        <xdr:cNvPr id="7" name="Group 6">
          <a:hlinkClick xmlns:r="http://schemas.openxmlformats.org/officeDocument/2006/relationships" r:id="rId1"/>
          <a:extLst>
            <a:ext uri="{FF2B5EF4-FFF2-40B4-BE49-F238E27FC236}">
              <a16:creationId xmlns:a16="http://schemas.microsoft.com/office/drawing/2014/main" id="{62C7561C-E28E-489F-8ADD-20B9D9A8FA86}"/>
            </a:ext>
          </a:extLst>
        </xdr:cNvPr>
        <xdr:cNvGrpSpPr/>
      </xdr:nvGrpSpPr>
      <xdr:grpSpPr>
        <a:xfrm>
          <a:off x="15478125" y="85725"/>
          <a:ext cx="1019736" cy="616323"/>
          <a:chOff x="5065059" y="112059"/>
          <a:chExt cx="1019736" cy="616323"/>
        </a:xfrm>
      </xdr:grpSpPr>
      <xdr:grpSp>
        <xdr:nvGrpSpPr>
          <xdr:cNvPr id="8" name="Group 7">
            <a:extLst>
              <a:ext uri="{FF2B5EF4-FFF2-40B4-BE49-F238E27FC236}">
                <a16:creationId xmlns:a16="http://schemas.microsoft.com/office/drawing/2014/main" id="{3A70D8D8-13BC-B0F1-CDF3-C7F820649D09}"/>
              </a:ext>
            </a:extLst>
          </xdr:cNvPr>
          <xdr:cNvGrpSpPr/>
        </xdr:nvGrpSpPr>
        <xdr:grpSpPr>
          <a:xfrm>
            <a:off x="5065059" y="112059"/>
            <a:ext cx="1019736" cy="616323"/>
            <a:chOff x="6413499" y="289984"/>
            <a:chExt cx="901700" cy="508000"/>
          </a:xfrm>
        </xdr:grpSpPr>
        <xdr:sp macro="" textlink="">
          <xdr:nvSpPr>
            <xdr:cNvPr id="10" name="Rectangle: Rounded Corners 9">
              <a:extLst>
                <a:ext uri="{FF2B5EF4-FFF2-40B4-BE49-F238E27FC236}">
                  <a16:creationId xmlns:a16="http://schemas.microsoft.com/office/drawing/2014/main" id="{618208F6-3504-A427-DCDA-6338F1F7619D}"/>
                </a:ext>
              </a:extLst>
            </xdr:cNvPr>
            <xdr:cNvSpPr/>
          </xdr:nvSpPr>
          <xdr:spPr>
            <a:xfrm>
              <a:off x="6413501" y="289984"/>
              <a:ext cx="901698" cy="508000"/>
            </a:xfrm>
            <a:prstGeom prst="roundRect">
              <a:avLst>
                <a:gd name="adj" fmla="val 5343"/>
              </a:avLst>
            </a:prstGeom>
            <a:solidFill>
              <a:srgbClr val="001F6A"/>
            </a:solidFill>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Rounded Corners 10">
              <a:extLst>
                <a:ext uri="{FF2B5EF4-FFF2-40B4-BE49-F238E27FC236}">
                  <a16:creationId xmlns:a16="http://schemas.microsoft.com/office/drawing/2014/main" id="{3CDC8608-2E8A-DD51-57B3-8311E32DD2B6}"/>
                </a:ext>
              </a:extLst>
            </xdr:cNvPr>
            <xdr:cNvSpPr/>
          </xdr:nvSpPr>
          <xdr:spPr>
            <a:xfrm>
              <a:off x="6413499" y="592763"/>
              <a:ext cx="889001" cy="180975"/>
            </a:xfrm>
            <a:prstGeom prst="roundRect">
              <a:avLst>
                <a:gd name="adj" fmla="val 6667"/>
              </a:avLst>
            </a:prstGeom>
            <a:solidFill>
              <a:srgbClr val="001F6A"/>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Dashboard</a:t>
              </a:r>
            </a:p>
          </xdr:txBody>
        </xdr:sp>
      </xdr:grpSp>
      <xdr:pic>
        <xdr:nvPicPr>
          <xdr:cNvPr id="9" name="Graphic 8">
            <a:extLst>
              <a:ext uri="{FF2B5EF4-FFF2-40B4-BE49-F238E27FC236}">
                <a16:creationId xmlns:a16="http://schemas.microsoft.com/office/drawing/2014/main" id="{963FC524-4F74-C290-4CAC-D4AD28177552}"/>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5210735" y="134470"/>
            <a:ext cx="616326" cy="369794"/>
          </a:xfrm>
          <a:prstGeom prst="rect">
            <a:avLst/>
          </a:prstGeom>
        </xdr:spPr>
      </xdr:pic>
    </xdr:grp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96</xdr:row>
      <xdr:rowOff>0</xdr:rowOff>
    </xdr:from>
    <xdr:to>
      <xdr:col>4</xdr:col>
      <xdr:colOff>1027641</xdr:colOff>
      <xdr:row>98</xdr:row>
      <xdr:rowOff>127000</xdr:rowOff>
    </xdr:to>
    <xdr:grpSp>
      <xdr:nvGrpSpPr>
        <xdr:cNvPr id="2" name="Group 1">
          <a:extLst>
            <a:ext uri="{FF2B5EF4-FFF2-40B4-BE49-F238E27FC236}">
              <a16:creationId xmlns:a16="http://schemas.microsoft.com/office/drawing/2014/main" id="{45664B65-ECB8-4CF3-8E26-10B2A0C33ADE}"/>
            </a:ext>
          </a:extLst>
        </xdr:cNvPr>
        <xdr:cNvGrpSpPr/>
      </xdr:nvGrpSpPr>
      <xdr:grpSpPr>
        <a:xfrm>
          <a:off x="4524375" y="19459575"/>
          <a:ext cx="1027641" cy="508000"/>
          <a:chOff x="6413499" y="289984"/>
          <a:chExt cx="901700" cy="508000"/>
        </a:xfrm>
      </xdr:grpSpPr>
      <xdr:sp macro="" textlink="">
        <xdr:nvSpPr>
          <xdr:cNvPr id="3" name="Rectangle: Rounded Corners 2">
            <a:extLst>
              <a:ext uri="{FF2B5EF4-FFF2-40B4-BE49-F238E27FC236}">
                <a16:creationId xmlns:a16="http://schemas.microsoft.com/office/drawing/2014/main" id="{35DF730C-B473-93DB-ED7D-883BFCE01885}"/>
              </a:ext>
            </a:extLst>
          </xdr:cNvPr>
          <xdr:cNvSpPr/>
        </xdr:nvSpPr>
        <xdr:spPr>
          <a:xfrm>
            <a:off x="6413501" y="289984"/>
            <a:ext cx="901698" cy="508000"/>
          </a:xfrm>
          <a:prstGeom prst="roundRect">
            <a:avLst>
              <a:gd name="adj" fmla="val 5343"/>
            </a:avLst>
          </a:prstGeom>
          <a:solidFill>
            <a:srgbClr val="020428"/>
          </a:solidFill>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4" name="Group 3">
            <a:extLst>
              <a:ext uri="{FF2B5EF4-FFF2-40B4-BE49-F238E27FC236}">
                <a16:creationId xmlns:a16="http://schemas.microsoft.com/office/drawing/2014/main" id="{1E8F2F73-84E2-3431-8199-F0A0AA1A225E}"/>
              </a:ext>
            </a:extLst>
          </xdr:cNvPr>
          <xdr:cNvGrpSpPr/>
        </xdr:nvGrpSpPr>
        <xdr:grpSpPr>
          <a:xfrm>
            <a:off x="6413499" y="301433"/>
            <a:ext cx="889001" cy="407650"/>
            <a:chOff x="6413499" y="301433"/>
            <a:chExt cx="889001" cy="407650"/>
          </a:xfrm>
        </xdr:grpSpPr>
        <xdr:pic>
          <xdr:nvPicPr>
            <xdr:cNvPr id="5" name="Picture 4">
              <a:extLst>
                <a:ext uri="{FF2B5EF4-FFF2-40B4-BE49-F238E27FC236}">
                  <a16:creationId xmlns:a16="http://schemas.microsoft.com/office/drawing/2014/main" id="{04AB6904-9F0B-1307-9A97-FD8D8D7876A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93154" y="301433"/>
              <a:ext cx="243911" cy="238317"/>
            </a:xfrm>
            <a:prstGeom prst="rect">
              <a:avLst/>
            </a:prstGeom>
            <a:solidFill>
              <a:srgbClr val="020428"/>
            </a:solidFill>
          </xdr:spPr>
        </xdr:pic>
        <xdr:sp macro="" textlink="">
          <xdr:nvSpPr>
            <xdr:cNvPr id="6" name="Rectangle: Rounded Corners 5">
              <a:extLst>
                <a:ext uri="{FF2B5EF4-FFF2-40B4-BE49-F238E27FC236}">
                  <a16:creationId xmlns:a16="http://schemas.microsoft.com/office/drawing/2014/main" id="{71C24F92-B7FC-894D-61F4-1617E3B36314}"/>
                </a:ext>
              </a:extLst>
            </xdr:cNvPr>
            <xdr:cNvSpPr/>
          </xdr:nvSpPr>
          <xdr:spPr>
            <a:xfrm>
              <a:off x="6413499" y="528108"/>
              <a:ext cx="889001" cy="180975"/>
            </a:xfrm>
            <a:prstGeom prst="roundRect">
              <a:avLst>
                <a:gd name="adj" fmla="val 6667"/>
              </a:avLst>
            </a:prstGeom>
            <a:solidFill>
              <a:srgbClr val="02042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Dashboard</a:t>
              </a:r>
            </a:p>
          </xdr:txBody>
        </xdr:sp>
      </xdr:grpSp>
    </xdr:grpSp>
    <xdr:clientData/>
  </xdr:twoCellAnchor>
  <xdr:twoCellAnchor>
    <xdr:from>
      <xdr:col>14</xdr:col>
      <xdr:colOff>28575</xdr:colOff>
      <xdr:row>0</xdr:row>
      <xdr:rowOff>57150</xdr:rowOff>
    </xdr:from>
    <xdr:to>
      <xdr:col>15</xdr:col>
      <xdr:colOff>467286</xdr:colOff>
      <xdr:row>2</xdr:row>
      <xdr:rowOff>225798</xdr:rowOff>
    </xdr:to>
    <xdr:grpSp>
      <xdr:nvGrpSpPr>
        <xdr:cNvPr id="12" name="Group 11">
          <a:hlinkClick xmlns:r="http://schemas.openxmlformats.org/officeDocument/2006/relationships" r:id="rId2"/>
          <a:extLst>
            <a:ext uri="{FF2B5EF4-FFF2-40B4-BE49-F238E27FC236}">
              <a16:creationId xmlns:a16="http://schemas.microsoft.com/office/drawing/2014/main" id="{74CDDDFD-AE1A-46DA-8C41-23DB4DE4FF13}"/>
            </a:ext>
          </a:extLst>
        </xdr:cNvPr>
        <xdr:cNvGrpSpPr/>
      </xdr:nvGrpSpPr>
      <xdr:grpSpPr>
        <a:xfrm>
          <a:off x="12458700" y="57150"/>
          <a:ext cx="1019736" cy="616323"/>
          <a:chOff x="5065059" y="112059"/>
          <a:chExt cx="1019736" cy="616323"/>
        </a:xfrm>
      </xdr:grpSpPr>
      <xdr:grpSp>
        <xdr:nvGrpSpPr>
          <xdr:cNvPr id="13" name="Group 12">
            <a:extLst>
              <a:ext uri="{FF2B5EF4-FFF2-40B4-BE49-F238E27FC236}">
                <a16:creationId xmlns:a16="http://schemas.microsoft.com/office/drawing/2014/main" id="{E1C6AE43-6DE5-EA3A-AE27-4F52588D893D}"/>
              </a:ext>
            </a:extLst>
          </xdr:cNvPr>
          <xdr:cNvGrpSpPr/>
        </xdr:nvGrpSpPr>
        <xdr:grpSpPr>
          <a:xfrm>
            <a:off x="5065059" y="112059"/>
            <a:ext cx="1019736" cy="616323"/>
            <a:chOff x="6413499" y="289984"/>
            <a:chExt cx="901700" cy="508000"/>
          </a:xfrm>
        </xdr:grpSpPr>
        <xdr:sp macro="" textlink="">
          <xdr:nvSpPr>
            <xdr:cNvPr id="15" name="Rectangle: Rounded Corners 14">
              <a:extLst>
                <a:ext uri="{FF2B5EF4-FFF2-40B4-BE49-F238E27FC236}">
                  <a16:creationId xmlns:a16="http://schemas.microsoft.com/office/drawing/2014/main" id="{B8D7AA84-7AB8-1B70-C9CD-39F9F8834863}"/>
                </a:ext>
              </a:extLst>
            </xdr:cNvPr>
            <xdr:cNvSpPr/>
          </xdr:nvSpPr>
          <xdr:spPr>
            <a:xfrm>
              <a:off x="6413501" y="289984"/>
              <a:ext cx="901698" cy="508000"/>
            </a:xfrm>
            <a:prstGeom prst="roundRect">
              <a:avLst>
                <a:gd name="adj" fmla="val 5343"/>
              </a:avLst>
            </a:prstGeom>
            <a:solidFill>
              <a:srgbClr val="001F6A"/>
            </a:solidFill>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6" name="Rectangle: Rounded Corners 15">
              <a:extLst>
                <a:ext uri="{FF2B5EF4-FFF2-40B4-BE49-F238E27FC236}">
                  <a16:creationId xmlns:a16="http://schemas.microsoft.com/office/drawing/2014/main" id="{24B85712-9739-BEFE-C222-5E0D7681ACA3}"/>
                </a:ext>
              </a:extLst>
            </xdr:cNvPr>
            <xdr:cNvSpPr/>
          </xdr:nvSpPr>
          <xdr:spPr>
            <a:xfrm>
              <a:off x="6413499" y="592763"/>
              <a:ext cx="889001" cy="180975"/>
            </a:xfrm>
            <a:prstGeom prst="roundRect">
              <a:avLst>
                <a:gd name="adj" fmla="val 6667"/>
              </a:avLst>
            </a:prstGeom>
            <a:solidFill>
              <a:srgbClr val="001F6A"/>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Dashboard</a:t>
              </a:r>
            </a:p>
          </xdr:txBody>
        </xdr:sp>
      </xdr:grpSp>
      <xdr:pic>
        <xdr:nvPicPr>
          <xdr:cNvPr id="14" name="Graphic 13">
            <a:extLst>
              <a:ext uri="{FF2B5EF4-FFF2-40B4-BE49-F238E27FC236}">
                <a16:creationId xmlns:a16="http://schemas.microsoft.com/office/drawing/2014/main" id="{0F74D821-7C73-7DA8-901E-EED2456207C8}"/>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210735" y="134470"/>
            <a:ext cx="616326" cy="369794"/>
          </a:xfrm>
          <a:prstGeom prst="rect">
            <a:avLst/>
          </a:prstGeom>
        </xdr:spPr>
      </xdr:pic>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390525</xdr:colOff>
      <xdr:row>0</xdr:row>
      <xdr:rowOff>76200</xdr:rowOff>
    </xdr:from>
    <xdr:to>
      <xdr:col>19</xdr:col>
      <xdr:colOff>533400</xdr:colOff>
      <xdr:row>40</xdr:row>
      <xdr:rowOff>44824</xdr:rowOff>
    </xdr:to>
    <xdr:sp macro="" textlink="">
      <xdr:nvSpPr>
        <xdr:cNvPr id="2" name="Rectangle 1">
          <a:extLst>
            <a:ext uri="{FF2B5EF4-FFF2-40B4-BE49-F238E27FC236}">
              <a16:creationId xmlns:a16="http://schemas.microsoft.com/office/drawing/2014/main" id="{286095A9-31AF-FD08-F806-5B200C4F475C}"/>
            </a:ext>
          </a:extLst>
        </xdr:cNvPr>
        <xdr:cNvSpPr/>
      </xdr:nvSpPr>
      <xdr:spPr>
        <a:xfrm>
          <a:off x="390525" y="76200"/>
          <a:ext cx="11818681" cy="7752495"/>
        </a:xfrm>
        <a:prstGeom prst="rect">
          <a:avLst/>
        </a:prstGeom>
        <a:solidFill>
          <a:srgbClr val="F7F8F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439207</xdr:colOff>
      <xdr:row>0</xdr:row>
      <xdr:rowOff>85348</xdr:rowOff>
    </xdr:from>
    <xdr:to>
      <xdr:col>19</xdr:col>
      <xdr:colOff>496357</xdr:colOff>
      <xdr:row>39</xdr:row>
      <xdr:rowOff>185319</xdr:rowOff>
    </xdr:to>
    <xdr:sp macro="" textlink="">
      <xdr:nvSpPr>
        <xdr:cNvPr id="3" name="Rectangle: Rounded Corners 2">
          <a:extLst>
            <a:ext uri="{FF2B5EF4-FFF2-40B4-BE49-F238E27FC236}">
              <a16:creationId xmlns:a16="http://schemas.microsoft.com/office/drawing/2014/main" id="{F061DC2F-A1F1-8792-08AE-71585967E36C}"/>
            </a:ext>
          </a:extLst>
        </xdr:cNvPr>
        <xdr:cNvSpPr/>
      </xdr:nvSpPr>
      <xdr:spPr>
        <a:xfrm>
          <a:off x="439207" y="85348"/>
          <a:ext cx="11732956" cy="7689245"/>
        </a:xfrm>
        <a:prstGeom prst="roundRect">
          <a:avLst>
            <a:gd name="adj" fmla="val 1484"/>
          </a:avLst>
        </a:prstGeom>
        <a:solidFill>
          <a:srgbClr val="F7F8FA"/>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endParaRPr lang="en-US" sz="1000" b="0" i="0" u="none" strike="noStrike">
            <a:solidFill>
              <a:srgbClr val="1F134D"/>
            </a:solidFill>
            <a:latin typeface="Arial"/>
            <a:ea typeface="+mn-ea"/>
            <a:cs typeface="Arial"/>
          </a:endParaRPr>
        </a:p>
      </xdr:txBody>
    </xdr:sp>
    <xdr:clientData/>
  </xdr:twoCellAnchor>
  <xdr:twoCellAnchor>
    <xdr:from>
      <xdr:col>3</xdr:col>
      <xdr:colOff>531806</xdr:colOff>
      <xdr:row>3</xdr:row>
      <xdr:rowOff>67860</xdr:rowOff>
    </xdr:from>
    <xdr:to>
      <xdr:col>4</xdr:col>
      <xdr:colOff>158560</xdr:colOff>
      <xdr:row>4</xdr:row>
      <xdr:rowOff>110192</xdr:rowOff>
    </xdr:to>
    <xdr:pic>
      <xdr:nvPicPr>
        <xdr:cNvPr id="37" name="Picture 36">
          <a:extLst>
            <a:ext uri="{FF2B5EF4-FFF2-40B4-BE49-F238E27FC236}">
              <a16:creationId xmlns:a16="http://schemas.microsoft.com/office/drawing/2014/main" id="{43E3B4BF-DE20-4E02-9756-13D6150F5A91}"/>
            </a:ext>
          </a:extLst>
        </xdr:cNvPr>
        <xdr:cNvPicPr>
          <a:picLocks noChangeAspect="1"/>
        </xdr:cNvPicPr>
      </xdr:nvPicPr>
      <xdr:blipFill>
        <a:blip xmlns:r="http://schemas.openxmlformats.org/officeDocument/2006/relationships" r:embed="rId1">
          <a:biLevel thresh="25000"/>
          <a:extLst>
            <a:ext uri="{28A0092B-C50C-407E-A947-70E740481C1C}">
              <a14:useLocalDpi xmlns:a14="http://schemas.microsoft.com/office/drawing/2010/main" val="0"/>
            </a:ext>
          </a:extLst>
        </a:blip>
        <a:stretch>
          <a:fillRect/>
        </a:stretch>
      </xdr:blipFill>
      <xdr:spPr>
        <a:xfrm>
          <a:off x="2347159" y="639360"/>
          <a:ext cx="231872" cy="232832"/>
        </a:xfrm>
        <a:prstGeom prst="rect">
          <a:avLst/>
        </a:prstGeom>
      </xdr:spPr>
    </xdr:pic>
    <xdr:clientData/>
  </xdr:twoCellAnchor>
  <xdr:twoCellAnchor>
    <xdr:from>
      <xdr:col>0</xdr:col>
      <xdr:colOff>467510</xdr:colOff>
      <xdr:row>4</xdr:row>
      <xdr:rowOff>19011</xdr:rowOff>
    </xdr:from>
    <xdr:to>
      <xdr:col>4</xdr:col>
      <xdr:colOff>116417</xdr:colOff>
      <xdr:row>14</xdr:row>
      <xdr:rowOff>50800</xdr:rowOff>
    </xdr:to>
    <xdr:grpSp>
      <xdr:nvGrpSpPr>
        <xdr:cNvPr id="243" name="Group 242">
          <a:extLst>
            <a:ext uri="{FF2B5EF4-FFF2-40B4-BE49-F238E27FC236}">
              <a16:creationId xmlns:a16="http://schemas.microsoft.com/office/drawing/2014/main" id="{79765509-9D9D-E5FF-5739-8375CB267D28}"/>
            </a:ext>
          </a:extLst>
        </xdr:cNvPr>
        <xdr:cNvGrpSpPr/>
      </xdr:nvGrpSpPr>
      <xdr:grpSpPr>
        <a:xfrm>
          <a:off x="467510" y="781011"/>
          <a:ext cx="2087307" cy="1936789"/>
          <a:chOff x="467510" y="781011"/>
          <a:chExt cx="2069378" cy="1953224"/>
        </a:xfrm>
      </xdr:grpSpPr>
      <xdr:grpSp>
        <xdr:nvGrpSpPr>
          <xdr:cNvPr id="121" name="Group 120">
            <a:extLst>
              <a:ext uri="{FF2B5EF4-FFF2-40B4-BE49-F238E27FC236}">
                <a16:creationId xmlns:a16="http://schemas.microsoft.com/office/drawing/2014/main" id="{F5F58367-3A15-1011-5263-26D6E234425C}"/>
              </a:ext>
            </a:extLst>
          </xdr:cNvPr>
          <xdr:cNvGrpSpPr/>
        </xdr:nvGrpSpPr>
        <xdr:grpSpPr>
          <a:xfrm>
            <a:off x="467510" y="781011"/>
            <a:ext cx="2069378" cy="1953224"/>
            <a:chOff x="478093" y="897427"/>
            <a:chExt cx="2104240" cy="5664240"/>
          </a:xfrm>
          <a:effectLst>
            <a:outerShdw blurRad="50800" dist="38100" dir="5400000" algn="t" rotWithShape="0">
              <a:prstClr val="black">
                <a:alpha val="23000"/>
              </a:prstClr>
            </a:outerShdw>
          </a:effectLst>
        </xdr:grpSpPr>
        <xdr:sp macro="" textlink="">
          <xdr:nvSpPr>
            <xdr:cNvPr id="83" name="Rectangle: Rounded Corners 82">
              <a:extLst>
                <a:ext uri="{FF2B5EF4-FFF2-40B4-BE49-F238E27FC236}">
                  <a16:creationId xmlns:a16="http://schemas.microsoft.com/office/drawing/2014/main" id="{D4CD6BA9-5872-07BA-B4BC-87390A41239A}"/>
                </a:ext>
              </a:extLst>
            </xdr:cNvPr>
            <xdr:cNvSpPr/>
          </xdr:nvSpPr>
          <xdr:spPr>
            <a:xfrm>
              <a:off x="490794" y="897427"/>
              <a:ext cx="2091539" cy="5664240"/>
            </a:xfrm>
            <a:prstGeom prst="roundRect">
              <a:avLst>
                <a:gd name="adj" fmla="val 985"/>
              </a:avLst>
            </a:prstGeom>
            <a:solidFill>
              <a:srgbClr val="F7F8FA"/>
            </a:solidFill>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9" name="Rectangle: Top Corners Rounded 88">
              <a:extLst>
                <a:ext uri="{FF2B5EF4-FFF2-40B4-BE49-F238E27FC236}">
                  <a16:creationId xmlns:a16="http://schemas.microsoft.com/office/drawing/2014/main" id="{67F3AF23-7734-4792-A323-80509827A395}"/>
                </a:ext>
              </a:extLst>
            </xdr:cNvPr>
            <xdr:cNvSpPr/>
          </xdr:nvSpPr>
          <xdr:spPr>
            <a:xfrm>
              <a:off x="478093" y="914397"/>
              <a:ext cx="2104240" cy="1227753"/>
            </a:xfrm>
            <a:prstGeom prst="round2SameRect">
              <a:avLst/>
            </a:prstGeom>
            <a:solidFill>
              <a:srgbClr val="0B2A78"/>
            </a:solidFill>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98" name="Group 97">
            <a:extLst>
              <a:ext uri="{FF2B5EF4-FFF2-40B4-BE49-F238E27FC236}">
                <a16:creationId xmlns:a16="http://schemas.microsoft.com/office/drawing/2014/main" id="{CEC950EC-3AE1-0608-E3FB-0D9C2644FFA0}"/>
              </a:ext>
            </a:extLst>
          </xdr:cNvPr>
          <xdr:cNvGrpSpPr/>
        </xdr:nvGrpSpPr>
        <xdr:grpSpPr>
          <a:xfrm>
            <a:off x="504265" y="1353608"/>
            <a:ext cx="2017060" cy="1323976"/>
            <a:chOff x="785281" y="1692274"/>
            <a:chExt cx="1638302" cy="1323976"/>
          </a:xfrm>
        </xdr:grpSpPr>
        <mc:AlternateContent xmlns:mc="http://schemas.openxmlformats.org/markup-compatibility/2006" xmlns:a14="http://schemas.microsoft.com/office/drawing/2010/main">
          <mc:Choice Requires="a14">
            <xdr:graphicFrame macro="">
              <xdr:nvGraphicFramePr>
                <xdr:cNvPr id="94" name="Department  2">
                  <a:extLst>
                    <a:ext uri="{FF2B5EF4-FFF2-40B4-BE49-F238E27FC236}">
                      <a16:creationId xmlns:a16="http://schemas.microsoft.com/office/drawing/2014/main" id="{D1156F31-1016-28E1-737E-16BF44D1DAF9}"/>
                    </a:ext>
                  </a:extLst>
                </xdr:cNvPr>
                <xdr:cNvGraphicFramePr/>
              </xdr:nvGraphicFramePr>
              <xdr:xfrm>
                <a:off x="785281" y="1692274"/>
                <a:ext cx="1638301" cy="642643"/>
              </xdr:xfrm>
              <a:graphic>
                <a:graphicData uri="http://schemas.microsoft.com/office/drawing/2010/slicer">
                  <sle:slicer xmlns:sle="http://schemas.microsoft.com/office/drawing/2010/slicer" name="Department  2"/>
                </a:graphicData>
              </a:graphic>
            </xdr:graphicFrame>
          </mc:Choice>
          <mc:Fallback xmlns="">
            <xdr:sp macro="" textlink="">
              <xdr:nvSpPr>
                <xdr:cNvPr id="0" name=""/>
                <xdr:cNvSpPr>
                  <a:spLocks noTextEdit="1"/>
                </xdr:cNvSpPr>
              </xdr:nvSpPr>
              <xdr:spPr>
                <a:xfrm>
                  <a:off x="504583" y="1348791"/>
                  <a:ext cx="2034535" cy="65169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95" name="Month 3">
                  <a:extLst>
                    <a:ext uri="{FF2B5EF4-FFF2-40B4-BE49-F238E27FC236}">
                      <a16:creationId xmlns:a16="http://schemas.microsoft.com/office/drawing/2014/main" id="{89FD44EF-36E4-79D4-CACB-0F68ED604607}"/>
                    </a:ext>
                  </a:extLst>
                </xdr:cNvPr>
                <xdr:cNvGraphicFramePr/>
              </xdr:nvGraphicFramePr>
              <xdr:xfrm>
                <a:off x="812586" y="2359025"/>
                <a:ext cx="1610997" cy="657225"/>
              </xdr:xfrm>
              <a:graphic>
                <a:graphicData uri="http://schemas.microsoft.com/office/drawing/2010/slicer">
                  <sle:slicer xmlns:sle="http://schemas.microsoft.com/office/drawing/2010/slicer" name="Month 3"/>
                </a:graphicData>
              </a:graphic>
            </xdr:graphicFrame>
          </mc:Choice>
          <mc:Fallback xmlns="">
            <xdr:sp macro="" textlink="">
              <xdr:nvSpPr>
                <xdr:cNvPr id="0" name=""/>
                <xdr:cNvSpPr>
                  <a:spLocks noTextEdit="1"/>
                </xdr:cNvSpPr>
              </xdr:nvSpPr>
              <xdr:spPr>
                <a:xfrm>
                  <a:off x="538492" y="2009931"/>
                  <a:ext cx="2000627" cy="65169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grpSp>
    <xdr:clientData/>
  </xdr:twoCellAnchor>
  <xdr:twoCellAnchor>
    <xdr:from>
      <xdr:col>4</xdr:col>
      <xdr:colOff>184354</xdr:colOff>
      <xdr:row>30</xdr:row>
      <xdr:rowOff>183654</xdr:rowOff>
    </xdr:from>
    <xdr:to>
      <xdr:col>12</xdr:col>
      <xdr:colOff>467991</xdr:colOff>
      <xdr:row>39</xdr:row>
      <xdr:rowOff>188414</xdr:rowOff>
    </xdr:to>
    <xdr:grpSp>
      <xdr:nvGrpSpPr>
        <xdr:cNvPr id="73" name="Group 72">
          <a:extLst>
            <a:ext uri="{FF2B5EF4-FFF2-40B4-BE49-F238E27FC236}">
              <a16:creationId xmlns:a16="http://schemas.microsoft.com/office/drawing/2014/main" id="{6CFA98A3-0C37-764C-EAE8-29B9E5C61D2A}"/>
            </a:ext>
          </a:extLst>
        </xdr:cNvPr>
        <xdr:cNvGrpSpPr/>
      </xdr:nvGrpSpPr>
      <xdr:grpSpPr>
        <a:xfrm>
          <a:off x="2622754" y="5898654"/>
          <a:ext cx="5160437" cy="1719260"/>
          <a:chOff x="2626851" y="4878918"/>
          <a:chExt cx="5124964" cy="1719260"/>
        </a:xfrm>
      </xdr:grpSpPr>
      <xdr:sp macro="" textlink="">
        <xdr:nvSpPr>
          <xdr:cNvPr id="18" name="Rectangle: Rounded Corners 17">
            <a:extLst>
              <a:ext uri="{FF2B5EF4-FFF2-40B4-BE49-F238E27FC236}">
                <a16:creationId xmlns:a16="http://schemas.microsoft.com/office/drawing/2014/main" id="{2EC696EE-6119-410A-9136-595E5CEDB6C9}"/>
              </a:ext>
            </a:extLst>
          </xdr:cNvPr>
          <xdr:cNvSpPr/>
        </xdr:nvSpPr>
        <xdr:spPr>
          <a:xfrm>
            <a:off x="2626851" y="4878918"/>
            <a:ext cx="5124964" cy="1661584"/>
          </a:xfrm>
          <a:prstGeom prst="roundRect">
            <a:avLst>
              <a:gd name="adj" fmla="val 5343"/>
            </a:avLst>
          </a:prstGeom>
          <a:solidFill>
            <a:srgbClr val="FDFDFD"/>
          </a:solidFill>
          <a:effectLst>
            <a:outerShdw blurRad="63500" algn="ctr" rotWithShape="0">
              <a:prstClr val="black">
                <a:alpha val="23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28" name="Chart 27">
            <a:extLst>
              <a:ext uri="{FF2B5EF4-FFF2-40B4-BE49-F238E27FC236}">
                <a16:creationId xmlns:a16="http://schemas.microsoft.com/office/drawing/2014/main" id="{EE15A417-7E46-4292-9CCF-8BCE84856B27}"/>
              </a:ext>
            </a:extLst>
          </xdr:cNvPr>
          <xdr:cNvGraphicFramePr>
            <a:graphicFrameLocks/>
          </xdr:cNvGraphicFramePr>
        </xdr:nvGraphicFramePr>
        <xdr:xfrm>
          <a:off x="2627082" y="4963583"/>
          <a:ext cx="5124731" cy="1634595"/>
        </xdr:xfrm>
        <a:graphic>
          <a:graphicData uri="http://schemas.openxmlformats.org/drawingml/2006/chart">
            <c:chart xmlns:c="http://schemas.openxmlformats.org/drawingml/2006/chart" xmlns:r="http://schemas.openxmlformats.org/officeDocument/2006/relationships" r:id="rId2"/>
          </a:graphicData>
        </a:graphic>
      </xdr:graphicFrame>
      <xdr:grpSp>
        <xdr:nvGrpSpPr>
          <xdr:cNvPr id="70" name="Group 69">
            <a:extLst>
              <a:ext uri="{FF2B5EF4-FFF2-40B4-BE49-F238E27FC236}">
                <a16:creationId xmlns:a16="http://schemas.microsoft.com/office/drawing/2014/main" id="{1572F143-14CC-A870-F4B5-54ABDC1B180D}"/>
              </a:ext>
            </a:extLst>
          </xdr:cNvPr>
          <xdr:cNvGrpSpPr/>
        </xdr:nvGrpSpPr>
        <xdr:grpSpPr>
          <a:xfrm>
            <a:off x="2763121" y="4896971"/>
            <a:ext cx="1364137" cy="201706"/>
            <a:chOff x="2763121" y="4896971"/>
            <a:chExt cx="1364137" cy="201706"/>
          </a:xfrm>
        </xdr:grpSpPr>
        <xdr:sp macro="" textlink="">
          <xdr:nvSpPr>
            <xdr:cNvPr id="19" name="Rectangle 18">
              <a:extLst>
                <a:ext uri="{FF2B5EF4-FFF2-40B4-BE49-F238E27FC236}">
                  <a16:creationId xmlns:a16="http://schemas.microsoft.com/office/drawing/2014/main" id="{B70A0257-F54A-4105-8639-251E81D827F2}"/>
                </a:ext>
              </a:extLst>
            </xdr:cNvPr>
            <xdr:cNvSpPr/>
          </xdr:nvSpPr>
          <xdr:spPr>
            <a:xfrm rot="5400000" flipV="1">
              <a:off x="2712101" y="4987088"/>
              <a:ext cx="148165" cy="46125"/>
            </a:xfrm>
            <a:prstGeom prst="rect">
              <a:avLst/>
            </a:prstGeom>
            <a:solidFill>
              <a:srgbClr val="022D8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Calculations!AQ2">
          <xdr:nvSpPr>
            <xdr:cNvPr id="20" name="TextBox 19">
              <a:extLst>
                <a:ext uri="{FF2B5EF4-FFF2-40B4-BE49-F238E27FC236}">
                  <a16:creationId xmlns:a16="http://schemas.microsoft.com/office/drawing/2014/main" id="{3A2DD926-8799-4083-AC66-3026DA4990BD}"/>
                </a:ext>
              </a:extLst>
            </xdr:cNvPr>
            <xdr:cNvSpPr txBox="1"/>
          </xdr:nvSpPr>
          <xdr:spPr>
            <a:xfrm>
              <a:off x="2796071" y="4896971"/>
              <a:ext cx="1331187" cy="201706"/>
            </a:xfrm>
            <a:prstGeom prst="rect">
              <a:avLst/>
            </a:prstGeom>
            <a:solidFill>
              <a:srgbClr val="FDFDFD"/>
            </a:solidFill>
            <a:ln w="317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54725E47-9EA1-471B-B16E-6EB9A74D5BC2}" type="TxLink">
                <a:rPr lang="en-US" sz="1000" b="1" i="0" u="none" strike="noStrike">
                  <a:solidFill>
                    <a:srgbClr val="0B2A78"/>
                  </a:solidFill>
                  <a:latin typeface="+mn-lt"/>
                  <a:ea typeface="+mn-ea"/>
                  <a:cs typeface="Arial"/>
                </a:rPr>
                <a:pPr marL="0" indent="0" algn="l"/>
                <a:t>Top 5 Outflow Items</a:t>
              </a:fld>
              <a:endParaRPr lang="en-US" sz="1000" b="1" i="0" u="none" strike="noStrike">
                <a:solidFill>
                  <a:srgbClr val="0B2A78"/>
                </a:solidFill>
                <a:latin typeface="+mn-lt"/>
                <a:ea typeface="+mn-ea"/>
                <a:cs typeface="Arial"/>
              </a:endParaRPr>
            </a:p>
          </xdr:txBody>
        </xdr:sp>
      </xdr:grpSp>
    </xdr:grpSp>
    <xdr:clientData/>
  </xdr:twoCellAnchor>
  <xdr:twoCellAnchor>
    <xdr:from>
      <xdr:col>12</xdr:col>
      <xdr:colOff>120978</xdr:colOff>
      <xdr:row>30</xdr:row>
      <xdr:rowOff>183654</xdr:rowOff>
    </xdr:from>
    <xdr:to>
      <xdr:col>19</xdr:col>
      <xdr:colOff>580838</xdr:colOff>
      <xdr:row>39</xdr:row>
      <xdr:rowOff>124388</xdr:rowOff>
    </xdr:to>
    <xdr:grpSp>
      <xdr:nvGrpSpPr>
        <xdr:cNvPr id="75" name="Group 74">
          <a:extLst>
            <a:ext uri="{FF2B5EF4-FFF2-40B4-BE49-F238E27FC236}">
              <a16:creationId xmlns:a16="http://schemas.microsoft.com/office/drawing/2014/main" id="{8261D645-E969-6553-5496-1479E3088C97}"/>
            </a:ext>
          </a:extLst>
        </xdr:cNvPr>
        <xdr:cNvGrpSpPr/>
      </xdr:nvGrpSpPr>
      <xdr:grpSpPr>
        <a:xfrm>
          <a:off x="7436178" y="5898654"/>
          <a:ext cx="4727060" cy="1655234"/>
          <a:chOff x="7404802" y="4878918"/>
          <a:chExt cx="4695683" cy="1655234"/>
        </a:xfrm>
      </xdr:grpSpPr>
      <xdr:sp macro="" textlink="">
        <xdr:nvSpPr>
          <xdr:cNvPr id="31" name="Rectangle: Rounded Corners 30">
            <a:extLst>
              <a:ext uri="{FF2B5EF4-FFF2-40B4-BE49-F238E27FC236}">
                <a16:creationId xmlns:a16="http://schemas.microsoft.com/office/drawing/2014/main" id="{12231AEF-5A7D-472A-8A3F-DBAEAD2D5D67}"/>
              </a:ext>
            </a:extLst>
          </xdr:cNvPr>
          <xdr:cNvSpPr/>
        </xdr:nvSpPr>
        <xdr:spPr>
          <a:xfrm>
            <a:off x="7794522" y="4878918"/>
            <a:ext cx="4139399" cy="1655234"/>
          </a:xfrm>
          <a:prstGeom prst="roundRect">
            <a:avLst>
              <a:gd name="adj" fmla="val 5343"/>
            </a:avLst>
          </a:prstGeom>
          <a:solidFill>
            <a:srgbClr val="FDFDFD"/>
          </a:solidFill>
          <a:effectLst>
            <a:outerShdw blurRad="63500" algn="ctr" rotWithShape="0">
              <a:prstClr val="black">
                <a:alpha val="23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29" name="Chart 28">
            <a:extLst>
              <a:ext uri="{FF2B5EF4-FFF2-40B4-BE49-F238E27FC236}">
                <a16:creationId xmlns:a16="http://schemas.microsoft.com/office/drawing/2014/main" id="{B1C42D0F-D72E-4AB6-830A-E8340238FC93}"/>
              </a:ext>
            </a:extLst>
          </xdr:cNvPr>
          <xdr:cNvGraphicFramePr>
            <a:graphicFrameLocks/>
          </xdr:cNvGraphicFramePr>
        </xdr:nvGraphicFramePr>
        <xdr:xfrm>
          <a:off x="7404802" y="5154086"/>
          <a:ext cx="4695683" cy="1344082"/>
        </xdr:xfrm>
        <a:graphic>
          <a:graphicData uri="http://schemas.openxmlformats.org/drawingml/2006/chart">
            <c:chart xmlns:c="http://schemas.openxmlformats.org/drawingml/2006/chart" xmlns:r="http://schemas.openxmlformats.org/officeDocument/2006/relationships" r:id="rId3"/>
          </a:graphicData>
        </a:graphic>
      </xdr:graphicFrame>
      <xdr:grpSp>
        <xdr:nvGrpSpPr>
          <xdr:cNvPr id="74" name="Group 73">
            <a:extLst>
              <a:ext uri="{FF2B5EF4-FFF2-40B4-BE49-F238E27FC236}">
                <a16:creationId xmlns:a16="http://schemas.microsoft.com/office/drawing/2014/main" id="{782C8FD8-4B72-E6F1-7E26-719CF9EE2EC4}"/>
              </a:ext>
            </a:extLst>
          </xdr:cNvPr>
          <xdr:cNvGrpSpPr/>
        </xdr:nvGrpSpPr>
        <xdr:grpSpPr>
          <a:xfrm>
            <a:off x="7956000" y="4886386"/>
            <a:ext cx="1070637" cy="255707"/>
            <a:chOff x="7956000" y="4886386"/>
            <a:chExt cx="1070637" cy="255707"/>
          </a:xfrm>
        </xdr:grpSpPr>
        <xdr:sp macro="" textlink="">
          <xdr:nvSpPr>
            <xdr:cNvPr id="6" name="Rectangle 5">
              <a:extLst>
                <a:ext uri="{FF2B5EF4-FFF2-40B4-BE49-F238E27FC236}">
                  <a16:creationId xmlns:a16="http://schemas.microsoft.com/office/drawing/2014/main" id="{99F53968-56D3-5CDC-2733-BF126C464E89}"/>
                </a:ext>
              </a:extLst>
            </xdr:cNvPr>
            <xdr:cNvSpPr/>
          </xdr:nvSpPr>
          <xdr:spPr>
            <a:xfrm rot="5400000" flipV="1">
              <a:off x="7904979" y="4990327"/>
              <a:ext cx="148165" cy="46124"/>
            </a:xfrm>
            <a:prstGeom prst="rect">
              <a:avLst/>
            </a:prstGeom>
            <a:solidFill>
              <a:srgbClr val="022D8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Calculations!AT2">
          <xdr:nvSpPr>
            <xdr:cNvPr id="30" name="TextBox 29">
              <a:extLst>
                <a:ext uri="{FF2B5EF4-FFF2-40B4-BE49-F238E27FC236}">
                  <a16:creationId xmlns:a16="http://schemas.microsoft.com/office/drawing/2014/main" id="{73864B53-9816-4300-8EF3-2588C82D1EFA}"/>
                </a:ext>
              </a:extLst>
            </xdr:cNvPr>
            <xdr:cNvSpPr txBox="1"/>
          </xdr:nvSpPr>
          <xdr:spPr>
            <a:xfrm>
              <a:off x="7988989" y="4886386"/>
              <a:ext cx="1037648" cy="255707"/>
            </a:xfrm>
            <a:prstGeom prst="rect">
              <a:avLst/>
            </a:prstGeom>
            <a:solidFill>
              <a:srgbClr val="FDFDFD"/>
            </a:solidFill>
            <a:ln w="317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59A4CB56-9785-4C94-A387-ECD23736EA3E}" type="TxLink">
                <a:rPr lang="en-US" sz="1000" b="1" i="0" u="none" strike="noStrike">
                  <a:solidFill>
                    <a:srgbClr val="0B2A78"/>
                  </a:solidFill>
                  <a:latin typeface="+mn-lt"/>
                  <a:ea typeface="+mn-ea"/>
                  <a:cs typeface="Arial"/>
                </a:rPr>
                <a:pPr marL="0" indent="0" algn="l"/>
                <a:t>Top 3 Suppliers</a:t>
              </a:fld>
              <a:endParaRPr lang="en-US" sz="1000" b="1" i="0" u="none" strike="noStrike">
                <a:solidFill>
                  <a:srgbClr val="0B2A78"/>
                </a:solidFill>
                <a:latin typeface="+mn-lt"/>
                <a:ea typeface="+mn-ea"/>
                <a:cs typeface="Arial"/>
              </a:endParaRPr>
            </a:p>
          </xdr:txBody>
        </xdr:sp>
      </xdr:grpSp>
    </xdr:grpSp>
    <xdr:clientData/>
  </xdr:twoCellAnchor>
  <xdr:twoCellAnchor>
    <xdr:from>
      <xdr:col>4</xdr:col>
      <xdr:colOff>179917</xdr:colOff>
      <xdr:row>22</xdr:row>
      <xdr:rowOff>46751</xdr:rowOff>
    </xdr:from>
    <xdr:to>
      <xdr:col>19</xdr:col>
      <xdr:colOff>423334</xdr:colOff>
      <xdr:row>30</xdr:row>
      <xdr:rowOff>122054</xdr:rowOff>
    </xdr:to>
    <xdr:grpSp>
      <xdr:nvGrpSpPr>
        <xdr:cNvPr id="122" name="Group 121">
          <a:extLst>
            <a:ext uri="{FF2B5EF4-FFF2-40B4-BE49-F238E27FC236}">
              <a16:creationId xmlns:a16="http://schemas.microsoft.com/office/drawing/2014/main" id="{72119D46-23AF-ACD3-E2B2-6D1A5C0DD31D}"/>
            </a:ext>
          </a:extLst>
        </xdr:cNvPr>
        <xdr:cNvGrpSpPr/>
      </xdr:nvGrpSpPr>
      <xdr:grpSpPr>
        <a:xfrm>
          <a:off x="2618317" y="4237751"/>
          <a:ext cx="9387417" cy="1599303"/>
          <a:chOff x="2600388" y="3555999"/>
          <a:chExt cx="9320181" cy="1274235"/>
        </a:xfrm>
      </xdr:grpSpPr>
      <xdr:sp macro="" textlink="">
        <xdr:nvSpPr>
          <xdr:cNvPr id="27" name="Rectangle: Rounded Corners 26">
            <a:extLst>
              <a:ext uri="{FF2B5EF4-FFF2-40B4-BE49-F238E27FC236}">
                <a16:creationId xmlns:a16="http://schemas.microsoft.com/office/drawing/2014/main" id="{B8765B3F-3550-4154-9294-74016FF3EB70}"/>
              </a:ext>
            </a:extLst>
          </xdr:cNvPr>
          <xdr:cNvSpPr/>
        </xdr:nvSpPr>
        <xdr:spPr>
          <a:xfrm>
            <a:off x="2600388" y="3555999"/>
            <a:ext cx="9320181" cy="1274235"/>
          </a:xfrm>
          <a:prstGeom prst="roundRect">
            <a:avLst>
              <a:gd name="adj" fmla="val 5343"/>
            </a:avLst>
          </a:prstGeom>
          <a:solidFill>
            <a:srgbClr val="FDFDFD"/>
          </a:solidFill>
          <a:effectLst>
            <a:outerShdw blurRad="63500" algn="ctr" rotWithShape="0">
              <a:prstClr val="black">
                <a:alpha val="23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32" name="Chart 31">
            <a:extLst>
              <a:ext uri="{FF2B5EF4-FFF2-40B4-BE49-F238E27FC236}">
                <a16:creationId xmlns:a16="http://schemas.microsoft.com/office/drawing/2014/main" id="{787F8F1A-0B31-4615-987D-2A390573B4A6}"/>
              </a:ext>
            </a:extLst>
          </xdr:cNvPr>
          <xdr:cNvGraphicFramePr>
            <a:graphicFrameLocks/>
          </xdr:cNvGraphicFramePr>
        </xdr:nvGraphicFramePr>
        <xdr:xfrm>
          <a:off x="2649368" y="3743492"/>
          <a:ext cx="9175370" cy="1050758"/>
        </xdr:xfrm>
        <a:graphic>
          <a:graphicData uri="http://schemas.openxmlformats.org/drawingml/2006/chart">
            <c:chart xmlns:c="http://schemas.openxmlformats.org/drawingml/2006/chart" xmlns:r="http://schemas.openxmlformats.org/officeDocument/2006/relationships" r:id="rId4"/>
          </a:graphicData>
        </a:graphic>
      </xdr:graphicFrame>
      <xdr:grpSp>
        <xdr:nvGrpSpPr>
          <xdr:cNvPr id="76" name="Group 75">
            <a:extLst>
              <a:ext uri="{FF2B5EF4-FFF2-40B4-BE49-F238E27FC236}">
                <a16:creationId xmlns:a16="http://schemas.microsoft.com/office/drawing/2014/main" id="{FB8B7548-E323-054C-2E2A-843E48A5234C}"/>
              </a:ext>
            </a:extLst>
          </xdr:cNvPr>
          <xdr:cNvGrpSpPr/>
        </xdr:nvGrpSpPr>
        <xdr:grpSpPr>
          <a:xfrm>
            <a:off x="2734602" y="3555999"/>
            <a:ext cx="1663352" cy="179264"/>
            <a:chOff x="2734602" y="3555999"/>
            <a:chExt cx="1663352" cy="179264"/>
          </a:xfrm>
        </xdr:grpSpPr>
        <xdr:sp macro="" textlink="">
          <xdr:nvSpPr>
            <xdr:cNvPr id="39" name="Rectangle 38">
              <a:extLst>
                <a:ext uri="{FF2B5EF4-FFF2-40B4-BE49-F238E27FC236}">
                  <a16:creationId xmlns:a16="http://schemas.microsoft.com/office/drawing/2014/main" id="{A106C01E-D111-4DAC-B6C3-0F967993A060}"/>
                </a:ext>
              </a:extLst>
            </xdr:cNvPr>
            <xdr:cNvSpPr/>
          </xdr:nvSpPr>
          <xdr:spPr>
            <a:xfrm rot="5400000" flipV="1">
              <a:off x="2696636" y="3629679"/>
              <a:ext cx="121652" cy="45719"/>
            </a:xfrm>
            <a:prstGeom prst="rect">
              <a:avLst/>
            </a:prstGeom>
            <a:solidFill>
              <a:srgbClr val="022D8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Calculations!AA2">
          <xdr:nvSpPr>
            <xdr:cNvPr id="36" name="TextBox 35">
              <a:extLst>
                <a:ext uri="{FF2B5EF4-FFF2-40B4-BE49-F238E27FC236}">
                  <a16:creationId xmlns:a16="http://schemas.microsoft.com/office/drawing/2014/main" id="{D03CEE58-5C85-4C27-AE8E-27D35A58DD6D}"/>
                </a:ext>
              </a:extLst>
            </xdr:cNvPr>
            <xdr:cNvSpPr txBox="1"/>
          </xdr:nvSpPr>
          <xdr:spPr>
            <a:xfrm>
              <a:off x="2763068" y="3555999"/>
              <a:ext cx="1634886" cy="179264"/>
            </a:xfrm>
            <a:prstGeom prst="rect">
              <a:avLst/>
            </a:prstGeom>
            <a:solidFill>
              <a:srgbClr val="FDFDFD"/>
            </a:solidFill>
            <a:ln w="317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26304925-EE90-40A5-9557-DD12BA0939E0}" type="TxLink">
                <a:rPr lang="en-US" sz="1000" b="1" i="0" u="none" strike="noStrike">
                  <a:solidFill>
                    <a:srgbClr val="0B2A78"/>
                  </a:solidFill>
                  <a:latin typeface="+mn-lt"/>
                  <a:ea typeface="+mn-ea"/>
                  <a:cs typeface="Arial"/>
                </a:rPr>
                <a:pPr marL="0" indent="0" algn="l"/>
                <a:t>Monthly Inflow vs Outflow</a:t>
              </a:fld>
              <a:endParaRPr lang="en-US" sz="1000" b="1" i="0" u="none" strike="noStrike">
                <a:solidFill>
                  <a:srgbClr val="0B2A78"/>
                </a:solidFill>
                <a:latin typeface="+mn-lt"/>
                <a:ea typeface="+mn-ea"/>
                <a:cs typeface="Arial"/>
              </a:endParaRPr>
            </a:p>
          </xdr:txBody>
        </xdr:sp>
      </xdr:grpSp>
    </xdr:grpSp>
    <xdr:clientData/>
  </xdr:twoCellAnchor>
  <xdr:twoCellAnchor>
    <xdr:from>
      <xdr:col>4</xdr:col>
      <xdr:colOff>184146</xdr:colOff>
      <xdr:row>13</xdr:row>
      <xdr:rowOff>126254</xdr:rowOff>
    </xdr:from>
    <xdr:to>
      <xdr:col>9</xdr:col>
      <xdr:colOff>592666</xdr:colOff>
      <xdr:row>21</xdr:row>
      <xdr:rowOff>187638</xdr:rowOff>
    </xdr:to>
    <xdr:grpSp>
      <xdr:nvGrpSpPr>
        <xdr:cNvPr id="236" name="Group 235">
          <a:extLst>
            <a:ext uri="{FF2B5EF4-FFF2-40B4-BE49-F238E27FC236}">
              <a16:creationId xmlns:a16="http://schemas.microsoft.com/office/drawing/2014/main" id="{1A9F25BE-0E01-6DC8-C6C5-12E8098EE195}"/>
            </a:ext>
          </a:extLst>
        </xdr:cNvPr>
        <xdr:cNvGrpSpPr/>
      </xdr:nvGrpSpPr>
      <xdr:grpSpPr>
        <a:xfrm>
          <a:off x="2622546" y="2602754"/>
          <a:ext cx="3456520" cy="1585384"/>
          <a:chOff x="2604617" y="2602754"/>
          <a:chExt cx="3434108" cy="1585384"/>
        </a:xfrm>
      </xdr:grpSpPr>
      <xdr:sp macro="" textlink="">
        <xdr:nvSpPr>
          <xdr:cNvPr id="82" name="Rectangle: Rounded Corners 81">
            <a:extLst>
              <a:ext uri="{FF2B5EF4-FFF2-40B4-BE49-F238E27FC236}">
                <a16:creationId xmlns:a16="http://schemas.microsoft.com/office/drawing/2014/main" id="{1B8BD2EE-13EF-40EF-A861-0FFA48CE7FDB}"/>
              </a:ext>
            </a:extLst>
          </xdr:cNvPr>
          <xdr:cNvSpPr/>
        </xdr:nvSpPr>
        <xdr:spPr>
          <a:xfrm>
            <a:off x="2604617" y="2602754"/>
            <a:ext cx="3434108" cy="1585384"/>
          </a:xfrm>
          <a:prstGeom prst="roundRect">
            <a:avLst>
              <a:gd name="adj" fmla="val 5343"/>
            </a:avLst>
          </a:prstGeom>
          <a:solidFill>
            <a:srgbClr val="FDFDFD"/>
          </a:solidFill>
          <a:effectLst>
            <a:outerShdw blurRad="63500" algn="ctr" rotWithShape="0">
              <a:prstClr val="black">
                <a:alpha val="23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81" name="Chart 80">
            <a:extLst>
              <a:ext uri="{FF2B5EF4-FFF2-40B4-BE49-F238E27FC236}">
                <a16:creationId xmlns:a16="http://schemas.microsoft.com/office/drawing/2014/main" id="{6C1807C3-D463-4193-8DF5-D756D5FB4AEC}"/>
              </a:ext>
            </a:extLst>
          </xdr:cNvPr>
          <xdr:cNvGraphicFramePr>
            <a:graphicFrameLocks/>
          </xdr:cNvGraphicFramePr>
        </xdr:nvGraphicFramePr>
        <xdr:xfrm>
          <a:off x="2624499" y="2672603"/>
          <a:ext cx="3414226" cy="1502833"/>
        </xdr:xfrm>
        <a:graphic>
          <a:graphicData uri="http://schemas.openxmlformats.org/drawingml/2006/chart">
            <c:chart xmlns:c="http://schemas.openxmlformats.org/drawingml/2006/chart" xmlns:r="http://schemas.openxmlformats.org/officeDocument/2006/relationships" r:id="rId5"/>
          </a:graphicData>
        </a:graphic>
      </xdr:graphicFrame>
      <xdr:sp macro="" textlink="">
        <xdr:nvSpPr>
          <xdr:cNvPr id="128" name="Rectangle 127">
            <a:extLst>
              <a:ext uri="{FF2B5EF4-FFF2-40B4-BE49-F238E27FC236}">
                <a16:creationId xmlns:a16="http://schemas.microsoft.com/office/drawing/2014/main" id="{1018CAC1-AC32-4352-A73E-CD4BB25B906E}"/>
              </a:ext>
            </a:extLst>
          </xdr:cNvPr>
          <xdr:cNvSpPr/>
        </xdr:nvSpPr>
        <xdr:spPr>
          <a:xfrm rot="5400000" flipV="1">
            <a:off x="2675520" y="2714600"/>
            <a:ext cx="148165" cy="45997"/>
          </a:xfrm>
          <a:prstGeom prst="rect">
            <a:avLst/>
          </a:prstGeom>
          <a:solidFill>
            <a:srgbClr val="022D8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Calculations!AE2">
        <xdr:nvSpPr>
          <xdr:cNvPr id="129" name="TextBox 128">
            <a:extLst>
              <a:ext uri="{FF2B5EF4-FFF2-40B4-BE49-F238E27FC236}">
                <a16:creationId xmlns:a16="http://schemas.microsoft.com/office/drawing/2014/main" id="{8690962B-11E2-48A2-A725-3D2F55E7A85E}"/>
              </a:ext>
            </a:extLst>
          </xdr:cNvPr>
          <xdr:cNvSpPr txBox="1"/>
        </xdr:nvSpPr>
        <xdr:spPr>
          <a:xfrm>
            <a:off x="2755326" y="2627530"/>
            <a:ext cx="1499869" cy="222251"/>
          </a:xfrm>
          <a:prstGeom prst="rect">
            <a:avLst/>
          </a:prstGeom>
          <a:solidFill>
            <a:srgbClr val="FDFDFD"/>
          </a:solidFill>
          <a:ln w="317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D7654790-970B-42AC-86D4-A528A4C99B87}" type="TxLink">
              <a:rPr lang="en-US" sz="1000" b="1" i="0" u="none" strike="noStrike">
                <a:solidFill>
                  <a:srgbClr val="0B2A78"/>
                </a:solidFill>
                <a:latin typeface="+mn-lt"/>
                <a:ea typeface="+mn-ea"/>
                <a:cs typeface="Arial"/>
              </a:rPr>
              <a:pPr marL="0" indent="0" algn="l"/>
              <a:t>Value by Department (Inflow)</a:t>
            </a:fld>
            <a:endParaRPr lang="en-US" sz="1000" b="1" i="0" u="none" strike="noStrike">
              <a:solidFill>
                <a:srgbClr val="0B2A78"/>
              </a:solidFill>
              <a:latin typeface="+mn-lt"/>
              <a:ea typeface="+mn-ea"/>
              <a:cs typeface="Arial"/>
            </a:endParaRPr>
          </a:p>
        </xdr:txBody>
      </xdr:sp>
    </xdr:grpSp>
    <xdr:clientData/>
  </xdr:twoCellAnchor>
  <xdr:twoCellAnchor>
    <xdr:from>
      <xdr:col>14</xdr:col>
      <xdr:colOff>148165</xdr:colOff>
      <xdr:row>13</xdr:row>
      <xdr:rowOff>122021</xdr:rowOff>
    </xdr:from>
    <xdr:to>
      <xdr:col>19</xdr:col>
      <xdr:colOff>438147</xdr:colOff>
      <xdr:row>21</xdr:row>
      <xdr:rowOff>185520</xdr:rowOff>
    </xdr:to>
    <xdr:grpSp>
      <xdr:nvGrpSpPr>
        <xdr:cNvPr id="135" name="Group 134">
          <a:extLst>
            <a:ext uri="{FF2B5EF4-FFF2-40B4-BE49-F238E27FC236}">
              <a16:creationId xmlns:a16="http://schemas.microsoft.com/office/drawing/2014/main" id="{99A610F3-14B2-DAA5-9D6D-2186291AFF14}"/>
            </a:ext>
          </a:extLst>
        </xdr:cNvPr>
        <xdr:cNvGrpSpPr/>
      </xdr:nvGrpSpPr>
      <xdr:grpSpPr>
        <a:xfrm>
          <a:off x="8682565" y="2598521"/>
          <a:ext cx="3337982" cy="1587499"/>
          <a:chOff x="8619813" y="1926168"/>
          <a:chExt cx="3315570" cy="1587499"/>
        </a:xfrm>
      </xdr:grpSpPr>
      <xdr:sp macro="" textlink="">
        <xdr:nvSpPr>
          <xdr:cNvPr id="54" name="Rectangle: Rounded Corners 53">
            <a:extLst>
              <a:ext uri="{FF2B5EF4-FFF2-40B4-BE49-F238E27FC236}">
                <a16:creationId xmlns:a16="http://schemas.microsoft.com/office/drawing/2014/main" id="{66AE26CB-70F7-4A61-B4DD-88A26ECBD3D1}"/>
              </a:ext>
            </a:extLst>
          </xdr:cNvPr>
          <xdr:cNvSpPr/>
        </xdr:nvSpPr>
        <xdr:spPr>
          <a:xfrm>
            <a:off x="8619813" y="1926168"/>
            <a:ext cx="3315570" cy="1585384"/>
          </a:xfrm>
          <a:prstGeom prst="roundRect">
            <a:avLst>
              <a:gd name="adj" fmla="val 5343"/>
            </a:avLst>
          </a:prstGeom>
          <a:solidFill>
            <a:srgbClr val="FDFDFD"/>
          </a:solidFill>
          <a:effectLst>
            <a:outerShdw blurRad="63500" algn="ctr" rotWithShape="0">
              <a:prstClr val="black">
                <a:alpha val="23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80" name="Chart 79">
            <a:extLst>
              <a:ext uri="{FF2B5EF4-FFF2-40B4-BE49-F238E27FC236}">
                <a16:creationId xmlns:a16="http://schemas.microsoft.com/office/drawing/2014/main" id="{B09638E8-E9BC-47D9-B4F8-42F64269A33C}"/>
              </a:ext>
            </a:extLst>
          </xdr:cNvPr>
          <xdr:cNvGraphicFramePr>
            <a:graphicFrameLocks/>
          </xdr:cNvGraphicFramePr>
        </xdr:nvGraphicFramePr>
        <xdr:xfrm>
          <a:off x="8739770" y="2095500"/>
          <a:ext cx="3139206" cy="1418167"/>
        </xdr:xfrm>
        <a:graphic>
          <a:graphicData uri="http://schemas.openxmlformats.org/drawingml/2006/chart">
            <c:chart xmlns:c="http://schemas.openxmlformats.org/drawingml/2006/chart" xmlns:r="http://schemas.openxmlformats.org/officeDocument/2006/relationships" r:id="rId6"/>
          </a:graphicData>
        </a:graphic>
      </xdr:graphicFrame>
      <xdr:grpSp>
        <xdr:nvGrpSpPr>
          <xdr:cNvPr id="134" name="Group 133">
            <a:extLst>
              <a:ext uri="{FF2B5EF4-FFF2-40B4-BE49-F238E27FC236}">
                <a16:creationId xmlns:a16="http://schemas.microsoft.com/office/drawing/2014/main" id="{A5DD739A-648C-D2B5-6786-61AE5C735EB3}"/>
              </a:ext>
            </a:extLst>
          </xdr:cNvPr>
          <xdr:cNvGrpSpPr/>
        </xdr:nvGrpSpPr>
        <xdr:grpSpPr>
          <a:xfrm>
            <a:off x="8762094" y="1935317"/>
            <a:ext cx="1530343" cy="222251"/>
            <a:chOff x="8762094" y="1935317"/>
            <a:chExt cx="1530343" cy="222251"/>
          </a:xfrm>
        </xdr:grpSpPr>
        <xdr:sp macro="" textlink="">
          <xdr:nvSpPr>
            <xdr:cNvPr id="130" name="Rectangle 129">
              <a:extLst>
                <a:ext uri="{FF2B5EF4-FFF2-40B4-BE49-F238E27FC236}">
                  <a16:creationId xmlns:a16="http://schemas.microsoft.com/office/drawing/2014/main" id="{8D383CF2-34F8-4A3D-A0B3-7707E3D27B4A}"/>
                </a:ext>
              </a:extLst>
            </xdr:cNvPr>
            <xdr:cNvSpPr/>
          </xdr:nvSpPr>
          <xdr:spPr>
            <a:xfrm rot="5400000" flipV="1">
              <a:off x="8711010" y="2024690"/>
              <a:ext cx="148165" cy="45997"/>
            </a:xfrm>
            <a:prstGeom prst="rect">
              <a:avLst/>
            </a:prstGeom>
            <a:solidFill>
              <a:srgbClr val="022D8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Calculations!AK2">
          <xdr:nvSpPr>
            <xdr:cNvPr id="131" name="TextBox 130">
              <a:extLst>
                <a:ext uri="{FF2B5EF4-FFF2-40B4-BE49-F238E27FC236}">
                  <a16:creationId xmlns:a16="http://schemas.microsoft.com/office/drawing/2014/main" id="{C7789F1C-25E0-40E8-967C-5F60F13E0EAD}"/>
                </a:ext>
              </a:extLst>
            </xdr:cNvPr>
            <xdr:cNvSpPr txBox="1"/>
          </xdr:nvSpPr>
          <xdr:spPr>
            <a:xfrm>
              <a:off x="8792567" y="1935317"/>
              <a:ext cx="1499870" cy="222251"/>
            </a:xfrm>
            <a:prstGeom prst="rect">
              <a:avLst/>
            </a:prstGeom>
            <a:solidFill>
              <a:srgbClr val="FDFDFD"/>
            </a:solidFill>
            <a:ln w="317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07F509D2-CE36-4981-BF8A-13C0F2D8981A}" type="TxLink">
                <a:rPr lang="en-US" sz="1000" b="1" i="0" u="none" strike="noStrike">
                  <a:solidFill>
                    <a:srgbClr val="0B2A78"/>
                  </a:solidFill>
                  <a:latin typeface="+mn-lt"/>
                  <a:ea typeface="+mn-ea"/>
                  <a:cs typeface="Arial"/>
                </a:rPr>
                <a:pPr marL="0" indent="0" algn="l"/>
                <a:t>Stock Status Breakdown</a:t>
              </a:fld>
              <a:endParaRPr lang="en-US" sz="1000" b="1" i="0" u="none" strike="noStrike">
                <a:solidFill>
                  <a:srgbClr val="0B2A78"/>
                </a:solidFill>
                <a:latin typeface="+mn-lt"/>
                <a:ea typeface="+mn-ea"/>
                <a:cs typeface="Arial"/>
              </a:endParaRPr>
            </a:p>
          </xdr:txBody>
        </xdr:sp>
      </xdr:grpSp>
    </xdr:grpSp>
    <xdr:clientData/>
  </xdr:twoCellAnchor>
  <xdr:twoCellAnchor>
    <xdr:from>
      <xdr:col>0</xdr:col>
      <xdr:colOff>486725</xdr:colOff>
      <xdr:row>14</xdr:row>
      <xdr:rowOff>149000</xdr:rowOff>
    </xdr:from>
    <xdr:to>
      <xdr:col>4</xdr:col>
      <xdr:colOff>123141</xdr:colOff>
      <xdr:row>39</xdr:row>
      <xdr:rowOff>112060</xdr:rowOff>
    </xdr:to>
    <xdr:sp macro="" textlink="">
      <xdr:nvSpPr>
        <xdr:cNvPr id="59" name="Rectangle: Rounded Corners 58">
          <a:extLst>
            <a:ext uri="{FF2B5EF4-FFF2-40B4-BE49-F238E27FC236}">
              <a16:creationId xmlns:a16="http://schemas.microsoft.com/office/drawing/2014/main" id="{CA712C20-3722-2D4D-E6C1-929DECAD5322}"/>
            </a:ext>
          </a:extLst>
        </xdr:cNvPr>
        <xdr:cNvSpPr/>
      </xdr:nvSpPr>
      <xdr:spPr>
        <a:xfrm>
          <a:off x="486725" y="2816000"/>
          <a:ext cx="2056887" cy="4725560"/>
        </a:xfrm>
        <a:prstGeom prst="roundRect">
          <a:avLst>
            <a:gd name="adj" fmla="val 985"/>
          </a:avLst>
        </a:prstGeom>
        <a:solidFill>
          <a:srgbClr val="F7F8FA"/>
        </a:solidFill>
        <a:effectLst>
          <a:outerShdw blurRad="63500" sx="102000" sy="102000" algn="ctr" rotWithShape="0">
            <a:prstClr val="black">
              <a:alpha val="23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561536</xdr:colOff>
          <xdr:row>15</xdr:row>
          <xdr:rowOff>129489</xdr:rowOff>
        </xdr:from>
        <xdr:to>
          <xdr:col>4</xdr:col>
          <xdr:colOff>106454</xdr:colOff>
          <xdr:row>39</xdr:row>
          <xdr:rowOff>100852</xdr:rowOff>
        </xdr:to>
        <xdr:pic>
          <xdr:nvPicPr>
            <xdr:cNvPr id="84" name="Picture 83">
              <a:extLst>
                <a:ext uri="{FF2B5EF4-FFF2-40B4-BE49-F238E27FC236}">
                  <a16:creationId xmlns:a16="http://schemas.microsoft.com/office/drawing/2014/main" id="{9CE04630-F472-4F66-B515-E7A69737B153}"/>
                </a:ext>
              </a:extLst>
            </xdr:cNvPr>
            <xdr:cNvPicPr>
              <a:picLocks noChangeAspect="1" noChangeArrowheads="1"/>
              <a:extLst>
                <a:ext uri="{84589F7E-364E-4C9E-8A38-B11213B215E9}">
                  <a14:cameraTool cellRange="Calculations!$AN$3:$AO$26" spid="_x0000_s1114"/>
                </a:ext>
              </a:extLst>
            </xdr:cNvPicPr>
          </xdr:nvPicPr>
          <xdr:blipFill>
            <a:blip xmlns:r="http://schemas.openxmlformats.org/officeDocument/2006/relationships" r:embed="rId7"/>
            <a:srcRect/>
            <a:stretch>
              <a:fillRect/>
            </a:stretch>
          </xdr:blipFill>
          <xdr:spPr bwMode="auto">
            <a:xfrm>
              <a:off x="561536" y="2986989"/>
              <a:ext cx="1965389" cy="4543363"/>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0</xdr:col>
      <xdr:colOff>517961</xdr:colOff>
      <xdr:row>14</xdr:row>
      <xdr:rowOff>176333</xdr:rowOff>
    </xdr:from>
    <xdr:to>
      <xdr:col>4</xdr:col>
      <xdr:colOff>123264</xdr:colOff>
      <xdr:row>16</xdr:row>
      <xdr:rowOff>145672</xdr:rowOff>
    </xdr:to>
    <xdr:grpSp>
      <xdr:nvGrpSpPr>
        <xdr:cNvPr id="240" name="Group 239">
          <a:extLst>
            <a:ext uri="{FF2B5EF4-FFF2-40B4-BE49-F238E27FC236}">
              <a16:creationId xmlns:a16="http://schemas.microsoft.com/office/drawing/2014/main" id="{BCA57C5E-34BE-E1CB-BC40-A210C9BED6E3}"/>
            </a:ext>
          </a:extLst>
        </xdr:cNvPr>
        <xdr:cNvGrpSpPr/>
      </xdr:nvGrpSpPr>
      <xdr:grpSpPr>
        <a:xfrm>
          <a:off x="517961" y="2843333"/>
          <a:ext cx="2043703" cy="350339"/>
          <a:chOff x="517961" y="2843109"/>
          <a:chExt cx="2025774" cy="350567"/>
        </a:xfrm>
      </xdr:grpSpPr>
      <xdr:sp macro="" textlink="">
        <xdr:nvSpPr>
          <xdr:cNvPr id="91" name="Rectangle: Rounded Corners 90">
            <a:extLst>
              <a:ext uri="{FF2B5EF4-FFF2-40B4-BE49-F238E27FC236}">
                <a16:creationId xmlns:a16="http://schemas.microsoft.com/office/drawing/2014/main" id="{C0DA7B13-C301-4E29-8DD3-A5058DF540AE}"/>
              </a:ext>
            </a:extLst>
          </xdr:cNvPr>
          <xdr:cNvSpPr/>
        </xdr:nvSpPr>
        <xdr:spPr>
          <a:xfrm>
            <a:off x="517961" y="2846294"/>
            <a:ext cx="2025774" cy="347382"/>
          </a:xfrm>
          <a:prstGeom prst="roundRect">
            <a:avLst>
              <a:gd name="adj" fmla="val 0"/>
            </a:avLst>
          </a:prstGeom>
          <a:solidFill>
            <a:srgbClr val="F7F8FA"/>
          </a:solidFill>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6" name="Rectangle 125">
            <a:extLst>
              <a:ext uri="{FF2B5EF4-FFF2-40B4-BE49-F238E27FC236}">
                <a16:creationId xmlns:a16="http://schemas.microsoft.com/office/drawing/2014/main" id="{29C51C10-7602-1263-8933-AB13B59D9B26}"/>
              </a:ext>
            </a:extLst>
          </xdr:cNvPr>
          <xdr:cNvSpPr/>
        </xdr:nvSpPr>
        <xdr:spPr>
          <a:xfrm rot="5400000" flipV="1">
            <a:off x="502327" y="2920165"/>
            <a:ext cx="148165" cy="45997"/>
          </a:xfrm>
          <a:prstGeom prst="rect">
            <a:avLst/>
          </a:prstGeom>
          <a:solidFill>
            <a:srgbClr val="022D8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Calculations!AN2">
        <xdr:nvSpPr>
          <xdr:cNvPr id="127" name="TextBox 126">
            <a:extLst>
              <a:ext uri="{FF2B5EF4-FFF2-40B4-BE49-F238E27FC236}">
                <a16:creationId xmlns:a16="http://schemas.microsoft.com/office/drawing/2014/main" id="{510726CD-E6B9-BFFE-A74A-EDCA481E553C}"/>
              </a:ext>
            </a:extLst>
          </xdr:cNvPr>
          <xdr:cNvSpPr txBox="1"/>
        </xdr:nvSpPr>
        <xdr:spPr>
          <a:xfrm>
            <a:off x="579370" y="2843109"/>
            <a:ext cx="1491154" cy="222251"/>
          </a:xfrm>
          <a:prstGeom prst="rect">
            <a:avLst/>
          </a:prstGeom>
          <a:solidFill>
            <a:srgbClr val="F7F8FA"/>
          </a:solidFill>
          <a:ln w="317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15A603DF-DFE1-4EBA-BBDC-5C68F2B9A653}" type="TxLink">
              <a:rPr lang="en-US" sz="900" b="1" i="0" u="none" strike="noStrike">
                <a:solidFill>
                  <a:srgbClr val="0B2A78"/>
                </a:solidFill>
                <a:latin typeface="Arial"/>
                <a:ea typeface="+mn-ea"/>
                <a:cs typeface="Arial"/>
              </a:rPr>
              <a:pPr marL="0" indent="0" algn="l"/>
              <a:t>Value by Category</a:t>
            </a:fld>
            <a:endParaRPr lang="en-US" sz="900" b="1" i="0" u="none" strike="noStrike">
              <a:solidFill>
                <a:srgbClr val="0B2A78"/>
              </a:solidFill>
              <a:latin typeface="Arial"/>
              <a:ea typeface="+mn-ea"/>
              <a:cs typeface="Arial"/>
            </a:endParaRPr>
          </a:p>
        </xdr:txBody>
      </xdr:sp>
    </xdr:grpSp>
    <xdr:clientData/>
  </xdr:twoCellAnchor>
  <xdr:twoCellAnchor>
    <xdr:from>
      <xdr:col>1</xdr:col>
      <xdr:colOff>0</xdr:colOff>
      <xdr:row>4</xdr:row>
      <xdr:rowOff>22412</xdr:rowOff>
    </xdr:from>
    <xdr:to>
      <xdr:col>3</xdr:col>
      <xdr:colOff>243418</xdr:colOff>
      <xdr:row>6</xdr:row>
      <xdr:rowOff>100853</xdr:rowOff>
    </xdr:to>
    <xdr:grpSp>
      <xdr:nvGrpSpPr>
        <xdr:cNvPr id="242" name="Group 241">
          <a:extLst>
            <a:ext uri="{FF2B5EF4-FFF2-40B4-BE49-F238E27FC236}">
              <a16:creationId xmlns:a16="http://schemas.microsoft.com/office/drawing/2014/main" id="{5A7FC3E4-812A-5ED0-1BE5-D6083E7C3934}"/>
            </a:ext>
          </a:extLst>
        </xdr:cNvPr>
        <xdr:cNvGrpSpPr/>
      </xdr:nvGrpSpPr>
      <xdr:grpSpPr>
        <a:xfrm>
          <a:off x="609600" y="784412"/>
          <a:ext cx="1462618" cy="459441"/>
          <a:chOff x="605118" y="784412"/>
          <a:chExt cx="1453653" cy="459441"/>
        </a:xfrm>
      </xdr:grpSpPr>
      <xdr:sp macro="" textlink="">
        <xdr:nvSpPr>
          <xdr:cNvPr id="90" name="TextBox 89">
            <a:extLst>
              <a:ext uri="{FF2B5EF4-FFF2-40B4-BE49-F238E27FC236}">
                <a16:creationId xmlns:a16="http://schemas.microsoft.com/office/drawing/2014/main" id="{E303EEAE-3BD7-42A6-ABFF-2F8A204208A6}"/>
              </a:ext>
            </a:extLst>
          </xdr:cNvPr>
          <xdr:cNvSpPr txBox="1"/>
        </xdr:nvSpPr>
        <xdr:spPr>
          <a:xfrm>
            <a:off x="1025982" y="830371"/>
            <a:ext cx="1032789" cy="325111"/>
          </a:xfrm>
          <a:prstGeom prst="rect">
            <a:avLst/>
          </a:prstGeom>
          <a:solidFill>
            <a:srgbClr val="0B2A78"/>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i="0" u="none" strike="noStrike">
                <a:solidFill>
                  <a:schemeClr val="bg1"/>
                </a:solidFill>
                <a:latin typeface="Arial"/>
                <a:cs typeface="Arial"/>
              </a:rPr>
              <a:t>FILTERS</a:t>
            </a:r>
          </a:p>
        </xdr:txBody>
      </xdr:sp>
      <xdr:pic>
        <xdr:nvPicPr>
          <xdr:cNvPr id="175" name="Graphic 174" descr="Filter with solid fill">
            <a:extLst>
              <a:ext uri="{FF2B5EF4-FFF2-40B4-BE49-F238E27FC236}">
                <a16:creationId xmlns:a16="http://schemas.microsoft.com/office/drawing/2014/main" id="{E253E01E-3FE2-EABB-DE44-8A122B4C0954}"/>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605118" y="784412"/>
            <a:ext cx="459441" cy="459441"/>
          </a:xfrm>
          <a:prstGeom prst="rect">
            <a:avLst/>
          </a:prstGeom>
        </xdr:spPr>
      </xdr:pic>
    </xdr:grpSp>
    <xdr:clientData/>
  </xdr:twoCellAnchor>
  <xdr:twoCellAnchor>
    <xdr:from>
      <xdr:col>7</xdr:col>
      <xdr:colOff>145675</xdr:colOff>
      <xdr:row>4</xdr:row>
      <xdr:rowOff>3654</xdr:rowOff>
    </xdr:from>
    <xdr:to>
      <xdr:col>9</xdr:col>
      <xdr:colOff>404820</xdr:colOff>
      <xdr:row>9</xdr:row>
      <xdr:rowOff>142503</xdr:rowOff>
    </xdr:to>
    <xdr:grpSp>
      <xdr:nvGrpSpPr>
        <xdr:cNvPr id="8" name="Group 7">
          <a:extLst>
            <a:ext uri="{FF2B5EF4-FFF2-40B4-BE49-F238E27FC236}">
              <a16:creationId xmlns:a16="http://schemas.microsoft.com/office/drawing/2014/main" id="{83DDFFD2-FB6D-8BB1-DB19-B8411D6BD136}"/>
            </a:ext>
          </a:extLst>
        </xdr:cNvPr>
        <xdr:cNvGrpSpPr/>
      </xdr:nvGrpSpPr>
      <xdr:grpSpPr>
        <a:xfrm>
          <a:off x="4412875" y="765654"/>
          <a:ext cx="1478345" cy="1091349"/>
          <a:chOff x="4447288" y="785838"/>
          <a:chExt cx="1488177" cy="1111833"/>
        </a:xfrm>
      </xdr:grpSpPr>
      <xdr:sp macro="" textlink="">
        <xdr:nvSpPr>
          <xdr:cNvPr id="10" name="Rectangle: Top Corners Rounded 9">
            <a:extLst>
              <a:ext uri="{FF2B5EF4-FFF2-40B4-BE49-F238E27FC236}">
                <a16:creationId xmlns:a16="http://schemas.microsoft.com/office/drawing/2014/main" id="{0CEBC817-F1BA-B527-D08B-8DD601C576CF}"/>
              </a:ext>
            </a:extLst>
          </xdr:cNvPr>
          <xdr:cNvSpPr/>
        </xdr:nvSpPr>
        <xdr:spPr>
          <a:xfrm rot="10800000">
            <a:off x="4455887" y="810467"/>
            <a:ext cx="1479578" cy="1087204"/>
          </a:xfrm>
          <a:prstGeom prst="round2SameRect">
            <a:avLst>
              <a:gd name="adj1" fmla="val 3793"/>
              <a:gd name="adj2" fmla="val 0"/>
            </a:avLst>
          </a:prstGeom>
          <a:solidFill>
            <a:srgbClr val="FDFDFD"/>
          </a:solidFill>
          <a:ln>
            <a:noFill/>
          </a:ln>
          <a:effectLst>
            <a:outerShdw blurRad="635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Top Corners Rounded 10">
            <a:extLst>
              <a:ext uri="{FF2B5EF4-FFF2-40B4-BE49-F238E27FC236}">
                <a16:creationId xmlns:a16="http://schemas.microsoft.com/office/drawing/2014/main" id="{503A7FF5-2267-43CD-A0FC-021971734274}"/>
              </a:ext>
            </a:extLst>
          </xdr:cNvPr>
          <xdr:cNvSpPr/>
        </xdr:nvSpPr>
        <xdr:spPr>
          <a:xfrm>
            <a:off x="4447288" y="785838"/>
            <a:ext cx="1487406" cy="45719"/>
          </a:xfrm>
          <a:prstGeom prst="round2SameRect">
            <a:avLst>
              <a:gd name="adj1" fmla="val 45898"/>
              <a:gd name="adj2" fmla="val 1538"/>
            </a:avLst>
          </a:prstGeom>
          <a:solidFill>
            <a:srgbClr val="4A206A"/>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2" name="Oval 41">
            <a:extLst>
              <a:ext uri="{FF2B5EF4-FFF2-40B4-BE49-F238E27FC236}">
                <a16:creationId xmlns:a16="http://schemas.microsoft.com/office/drawing/2014/main" id="{E8781272-0FC6-41CF-85B1-700819698F31}"/>
              </a:ext>
            </a:extLst>
          </xdr:cNvPr>
          <xdr:cNvSpPr/>
        </xdr:nvSpPr>
        <xdr:spPr>
          <a:xfrm>
            <a:off x="4497657" y="1123517"/>
            <a:ext cx="274031" cy="304527"/>
          </a:xfrm>
          <a:prstGeom prst="ellipse">
            <a:avLst/>
          </a:prstGeom>
          <a:solidFill>
            <a:srgbClr val="4A206A"/>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rgbClr val="4A206A"/>
              </a:solidFill>
            </a:endParaRPr>
          </a:p>
        </xdr:txBody>
      </xdr:sp>
      <xdr:sp macro="" textlink="Calculations!A3">
        <xdr:nvSpPr>
          <xdr:cNvPr id="77" name="TextBox 76">
            <a:extLst>
              <a:ext uri="{FF2B5EF4-FFF2-40B4-BE49-F238E27FC236}">
                <a16:creationId xmlns:a16="http://schemas.microsoft.com/office/drawing/2014/main" id="{B8A99B6F-B7B5-4A47-82F7-8C0B949C9582}"/>
              </a:ext>
            </a:extLst>
          </xdr:cNvPr>
          <xdr:cNvSpPr txBox="1"/>
        </xdr:nvSpPr>
        <xdr:spPr>
          <a:xfrm>
            <a:off x="4589717" y="924685"/>
            <a:ext cx="1248677" cy="155312"/>
          </a:xfrm>
          <a:prstGeom prst="rect">
            <a:avLst/>
          </a:prstGeom>
          <a:solidFill>
            <a:srgbClr val="FDFDFD"/>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9E0A5684-A0B8-417E-8210-B9F5A38B63BF}" type="TxLink">
              <a:rPr lang="en-US" sz="1100" b="1">
                <a:solidFill>
                  <a:srgbClr val="3C4077"/>
                </a:solidFill>
                <a:latin typeface="+mn-lt"/>
                <a:ea typeface="+mn-ea"/>
                <a:cs typeface="+mn-cs"/>
              </a:rPr>
              <a:pPr marL="0" indent="0" algn="ctr"/>
              <a:t>TOTAL SKUs</a:t>
            </a:fld>
            <a:endParaRPr lang="en-US" sz="1100" b="1">
              <a:solidFill>
                <a:srgbClr val="3C4077"/>
              </a:solidFill>
              <a:latin typeface="+mn-lt"/>
              <a:ea typeface="+mn-ea"/>
              <a:cs typeface="+mn-cs"/>
            </a:endParaRPr>
          </a:p>
        </xdr:txBody>
      </xdr:sp>
      <xdr:sp macro="" textlink="Calculations!A6">
        <xdr:nvSpPr>
          <xdr:cNvPr id="78" name="TextBox 77">
            <a:extLst>
              <a:ext uri="{FF2B5EF4-FFF2-40B4-BE49-F238E27FC236}">
                <a16:creationId xmlns:a16="http://schemas.microsoft.com/office/drawing/2014/main" id="{9C2BB928-D1DA-4269-9728-43546F2C9CEF}"/>
              </a:ext>
            </a:extLst>
          </xdr:cNvPr>
          <xdr:cNvSpPr txBox="1"/>
        </xdr:nvSpPr>
        <xdr:spPr>
          <a:xfrm>
            <a:off x="4830710" y="1229213"/>
            <a:ext cx="981312" cy="333304"/>
          </a:xfrm>
          <a:prstGeom prst="rect">
            <a:avLst/>
          </a:prstGeom>
          <a:solidFill>
            <a:srgbClr val="FDFDFD"/>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F543D2D5-9ADB-4167-94A3-CF8087BE606A}" type="TxLink">
              <a:rPr lang="en-US" sz="3200" b="1" i="0" u="none" strike="noStrike">
                <a:solidFill>
                  <a:srgbClr val="4A206A"/>
                </a:solidFill>
                <a:latin typeface="Arial"/>
                <a:cs typeface="Arial"/>
              </a:rPr>
              <a:pPr algn="l"/>
              <a:t>85</a:t>
            </a:fld>
            <a:endParaRPr lang="LID4096" sz="2800" b="1">
              <a:solidFill>
                <a:srgbClr val="4A206A"/>
              </a:solidFill>
            </a:endParaRPr>
          </a:p>
        </xdr:txBody>
      </xdr:sp>
      <xdr:sp macro="" textlink="Calculations!C4">
        <xdr:nvSpPr>
          <xdr:cNvPr id="79" name="TextBox 78">
            <a:extLst>
              <a:ext uri="{FF2B5EF4-FFF2-40B4-BE49-F238E27FC236}">
                <a16:creationId xmlns:a16="http://schemas.microsoft.com/office/drawing/2014/main" id="{72B913A4-DBBE-4AAD-B3C1-58F5A4FEBBCE}"/>
              </a:ext>
            </a:extLst>
          </xdr:cNvPr>
          <xdr:cNvSpPr txBox="1"/>
        </xdr:nvSpPr>
        <xdr:spPr>
          <a:xfrm>
            <a:off x="4453621" y="1642597"/>
            <a:ext cx="1389988" cy="190417"/>
          </a:xfrm>
          <a:prstGeom prst="rect">
            <a:avLst/>
          </a:prstGeom>
          <a:solidFill>
            <a:srgbClr val="FDFDFD"/>
          </a:solidFill>
          <a:ln w="317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95379EE-73D0-4A15-8BDB-3C7639B86AFD}" type="TxLink">
              <a:rPr lang="en-US" sz="1050" b="0" i="0" u="none" strike="noStrike">
                <a:solidFill>
                  <a:srgbClr val="4A452A"/>
                </a:solidFill>
                <a:latin typeface="+mn-lt"/>
                <a:ea typeface="+mn-ea"/>
                <a:cs typeface="Arial"/>
              </a:rPr>
              <a:pPr marL="0" indent="0" algn="ctr"/>
              <a:t>All catalogued items</a:t>
            </a:fld>
            <a:endParaRPr lang="en-US" sz="1050" b="0" i="0" u="none" strike="noStrike">
              <a:solidFill>
                <a:srgbClr val="4A452A"/>
              </a:solidFill>
              <a:latin typeface="+mn-lt"/>
              <a:ea typeface="+mn-ea"/>
              <a:cs typeface="Arial"/>
            </a:endParaRPr>
          </a:p>
        </xdr:txBody>
      </xdr:sp>
      <xdr:pic>
        <xdr:nvPicPr>
          <xdr:cNvPr id="193" name="Graphic 192" descr="Cube with solid fill">
            <a:extLst>
              <a:ext uri="{FF2B5EF4-FFF2-40B4-BE49-F238E27FC236}">
                <a16:creationId xmlns:a16="http://schemas.microsoft.com/office/drawing/2014/main" id="{0BE34A8E-1F17-893B-767A-73035260AAC5}"/>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4514525" y="1136591"/>
            <a:ext cx="251012" cy="259205"/>
          </a:xfrm>
          <a:prstGeom prst="rect">
            <a:avLst/>
          </a:prstGeom>
        </xdr:spPr>
      </xdr:pic>
    </xdr:grpSp>
    <xdr:clientData/>
  </xdr:twoCellAnchor>
  <xdr:twoCellAnchor>
    <xdr:from>
      <xdr:col>4</xdr:col>
      <xdr:colOff>191123</xdr:colOff>
      <xdr:row>4</xdr:row>
      <xdr:rowOff>3654</xdr:rowOff>
    </xdr:from>
    <xdr:to>
      <xdr:col>7</xdr:col>
      <xdr:colOff>97249</xdr:colOff>
      <xdr:row>9</xdr:row>
      <xdr:rowOff>142503</xdr:rowOff>
    </xdr:to>
    <xdr:grpSp>
      <xdr:nvGrpSpPr>
        <xdr:cNvPr id="245" name="Group 244">
          <a:extLst>
            <a:ext uri="{FF2B5EF4-FFF2-40B4-BE49-F238E27FC236}">
              <a16:creationId xmlns:a16="http://schemas.microsoft.com/office/drawing/2014/main" id="{94B04926-B8ED-5E71-9A32-57578361C61C}"/>
            </a:ext>
          </a:extLst>
        </xdr:cNvPr>
        <xdr:cNvGrpSpPr/>
      </xdr:nvGrpSpPr>
      <xdr:grpSpPr>
        <a:xfrm>
          <a:off x="2629523" y="765654"/>
          <a:ext cx="1734926" cy="1091349"/>
          <a:chOff x="2611594" y="769451"/>
          <a:chExt cx="1721479" cy="1091349"/>
        </a:xfrm>
      </xdr:grpSpPr>
      <xdr:sp macro="" textlink="">
        <xdr:nvSpPr>
          <xdr:cNvPr id="4" name="Rectangle: Top Corners Rounded 3">
            <a:extLst>
              <a:ext uri="{FF2B5EF4-FFF2-40B4-BE49-F238E27FC236}">
                <a16:creationId xmlns:a16="http://schemas.microsoft.com/office/drawing/2014/main" id="{15C24BA6-0966-4061-A544-6F7CBAFA2F36}"/>
              </a:ext>
            </a:extLst>
          </xdr:cNvPr>
          <xdr:cNvSpPr/>
        </xdr:nvSpPr>
        <xdr:spPr>
          <a:xfrm rot="10800000">
            <a:off x="2611594" y="794080"/>
            <a:ext cx="1721479" cy="1066720"/>
          </a:xfrm>
          <a:prstGeom prst="round2SameRect">
            <a:avLst>
              <a:gd name="adj1" fmla="val 3793"/>
              <a:gd name="adj2" fmla="val 0"/>
            </a:avLst>
          </a:prstGeom>
          <a:solidFill>
            <a:srgbClr val="FDFDFD"/>
          </a:solidFill>
          <a:ln>
            <a:noFill/>
          </a:ln>
          <a:effectLst>
            <a:outerShdw blurRad="635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5" name="Rectangle: Top Corners Rounded 4">
            <a:extLst>
              <a:ext uri="{FF2B5EF4-FFF2-40B4-BE49-F238E27FC236}">
                <a16:creationId xmlns:a16="http://schemas.microsoft.com/office/drawing/2014/main" id="{AF782CC6-D94A-F5DF-8017-B01C08B660A7}"/>
              </a:ext>
            </a:extLst>
          </xdr:cNvPr>
          <xdr:cNvSpPr/>
        </xdr:nvSpPr>
        <xdr:spPr>
          <a:xfrm>
            <a:off x="2625363" y="769451"/>
            <a:ext cx="1706800" cy="45719"/>
          </a:xfrm>
          <a:prstGeom prst="round2SameRect">
            <a:avLst>
              <a:gd name="adj1" fmla="val 45898"/>
              <a:gd name="adj2" fmla="val 1538"/>
            </a:avLst>
          </a:prstGeom>
          <a:solidFill>
            <a:srgbClr val="022D8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Calculations!X8">
        <xdr:nvSpPr>
          <xdr:cNvPr id="33" name="TextBox 32">
            <a:extLst>
              <a:ext uri="{FF2B5EF4-FFF2-40B4-BE49-F238E27FC236}">
                <a16:creationId xmlns:a16="http://schemas.microsoft.com/office/drawing/2014/main" id="{BDA94D75-0623-47E8-8B76-B11A5103AA3B}"/>
              </a:ext>
            </a:extLst>
          </xdr:cNvPr>
          <xdr:cNvSpPr txBox="1"/>
        </xdr:nvSpPr>
        <xdr:spPr>
          <a:xfrm>
            <a:off x="2851967" y="1213616"/>
            <a:ext cx="1351599" cy="278271"/>
          </a:xfrm>
          <a:prstGeom prst="rect">
            <a:avLst/>
          </a:prstGeom>
          <a:solidFill>
            <a:srgbClr val="FDFDFD"/>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AE76D36-AD5B-46E9-BDCC-478770C75737}" type="TxLink">
              <a:rPr lang="en-US" sz="2400" b="1" i="0" u="none" strike="noStrike">
                <a:solidFill>
                  <a:srgbClr val="022D83"/>
                </a:solidFill>
                <a:latin typeface="Arial"/>
                <a:ea typeface="+mn-ea"/>
                <a:cs typeface="Arial"/>
              </a:rPr>
              <a:pPr marL="0" indent="0" algn="ctr"/>
              <a:t>₦97.4M</a:t>
            </a:fld>
            <a:endParaRPr lang="LID4096" sz="2400" b="1" i="0" u="none" strike="noStrike">
              <a:solidFill>
                <a:srgbClr val="022D83"/>
              </a:solidFill>
              <a:latin typeface="Arial"/>
              <a:ea typeface="+mn-ea"/>
              <a:cs typeface="Arial"/>
            </a:endParaRPr>
          </a:p>
        </xdr:txBody>
      </xdr:sp>
      <xdr:sp macro="" textlink="Calculations!X2">
        <xdr:nvSpPr>
          <xdr:cNvPr id="34" name="TextBox 33">
            <a:extLst>
              <a:ext uri="{FF2B5EF4-FFF2-40B4-BE49-F238E27FC236}">
                <a16:creationId xmlns:a16="http://schemas.microsoft.com/office/drawing/2014/main" id="{50AE9F71-1B8F-433A-9AF6-3C33C014C672}"/>
              </a:ext>
            </a:extLst>
          </xdr:cNvPr>
          <xdr:cNvSpPr txBox="1"/>
        </xdr:nvSpPr>
        <xdr:spPr>
          <a:xfrm>
            <a:off x="2825621" y="844800"/>
            <a:ext cx="1432614" cy="269642"/>
          </a:xfrm>
          <a:prstGeom prst="rect">
            <a:avLst/>
          </a:prstGeom>
          <a:solidFill>
            <a:srgbClr val="FDFDFD"/>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BEC61327-B917-418A-AD93-F623188ACB75}" type="TxLink">
              <a:rPr lang="en-US" sz="1100" b="1">
                <a:solidFill>
                  <a:srgbClr val="3C4077"/>
                </a:solidFill>
                <a:latin typeface="+mn-lt"/>
                <a:ea typeface="+mn-ea"/>
                <a:cs typeface="+mn-cs"/>
              </a:rPr>
              <a:pPr marL="0" indent="0" algn="l"/>
              <a:t>TOTAL STOCK VALUE</a:t>
            </a:fld>
            <a:endParaRPr lang="en-US" sz="1100" b="1">
              <a:solidFill>
                <a:srgbClr val="3C4077"/>
              </a:solidFill>
              <a:latin typeface="+mn-lt"/>
              <a:ea typeface="+mn-ea"/>
              <a:cs typeface="+mn-cs"/>
            </a:endParaRPr>
          </a:p>
        </xdr:txBody>
      </xdr:sp>
      <xdr:sp macro="" textlink="Calculations!Y4">
        <xdr:nvSpPr>
          <xdr:cNvPr id="35" name="TextBox 34">
            <a:extLst>
              <a:ext uri="{FF2B5EF4-FFF2-40B4-BE49-F238E27FC236}">
                <a16:creationId xmlns:a16="http://schemas.microsoft.com/office/drawing/2014/main" id="{6F9238CF-4ACF-4747-A14A-0CF4E0410BB0}"/>
              </a:ext>
            </a:extLst>
          </xdr:cNvPr>
          <xdr:cNvSpPr txBox="1"/>
        </xdr:nvSpPr>
        <xdr:spPr>
          <a:xfrm>
            <a:off x="2695500" y="1524750"/>
            <a:ext cx="1541530" cy="312213"/>
          </a:xfrm>
          <a:prstGeom prst="rect">
            <a:avLst/>
          </a:prstGeom>
          <a:solidFill>
            <a:srgbClr val="FDFDFD"/>
          </a:solidFill>
          <a:ln w="317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marL="0" indent="0" algn="ctr"/>
            <a:fld id="{573781DF-CDCF-46F9-B382-269FD95D68D9}" type="TxLink">
              <a:rPr lang="en-US" sz="1050" b="0" i="0" u="none" strike="noStrike">
                <a:solidFill>
                  <a:schemeClr val="bg2">
                    <a:lumMod val="10000"/>
                  </a:schemeClr>
                </a:solidFill>
                <a:latin typeface="+mn-lt"/>
                <a:ea typeface="+mn-ea"/>
                <a:cs typeface="Arial"/>
              </a:rPr>
              <a:pPr marL="0" indent="0" algn="ctr"/>
              <a:t>Current Inventory Value</a:t>
            </a:fld>
            <a:endParaRPr lang="en-US" sz="1050" b="0" i="0" u="none" strike="noStrike">
              <a:solidFill>
                <a:schemeClr val="bg2">
                  <a:lumMod val="10000"/>
                </a:schemeClr>
              </a:solidFill>
              <a:latin typeface="+mn-lt"/>
              <a:ea typeface="+mn-ea"/>
              <a:cs typeface="Arial"/>
            </a:endParaRPr>
          </a:p>
        </xdr:txBody>
      </xdr:sp>
      <xdr:grpSp>
        <xdr:nvGrpSpPr>
          <xdr:cNvPr id="200" name="Group 199">
            <a:extLst>
              <a:ext uri="{FF2B5EF4-FFF2-40B4-BE49-F238E27FC236}">
                <a16:creationId xmlns:a16="http://schemas.microsoft.com/office/drawing/2014/main" id="{BFEFC4E0-3CA6-DF12-57D1-F88F9D93D225}"/>
              </a:ext>
            </a:extLst>
          </xdr:cNvPr>
          <xdr:cNvGrpSpPr/>
        </xdr:nvGrpSpPr>
        <xdr:grpSpPr>
          <a:xfrm>
            <a:off x="2667525" y="1088216"/>
            <a:ext cx="274031" cy="296334"/>
            <a:chOff x="2667525" y="1088216"/>
            <a:chExt cx="274031" cy="296334"/>
          </a:xfrm>
        </xdr:grpSpPr>
        <xdr:sp macro="" textlink="">
          <xdr:nvSpPr>
            <xdr:cNvPr id="38" name="Oval 37">
              <a:extLst>
                <a:ext uri="{FF2B5EF4-FFF2-40B4-BE49-F238E27FC236}">
                  <a16:creationId xmlns:a16="http://schemas.microsoft.com/office/drawing/2014/main" id="{8C0868D4-36E2-1DCE-00F7-F2F3973B4E59}"/>
                </a:ext>
              </a:extLst>
            </xdr:cNvPr>
            <xdr:cNvSpPr/>
          </xdr:nvSpPr>
          <xdr:spPr>
            <a:xfrm>
              <a:off x="2667525" y="1088216"/>
              <a:ext cx="274031" cy="296334"/>
            </a:xfrm>
            <a:prstGeom prst="ellipse">
              <a:avLst/>
            </a:prstGeom>
            <a:solidFill>
              <a:srgbClr val="022D8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195" name="Graphic 194" descr="Database with solid fill">
              <a:extLst>
                <a:ext uri="{FF2B5EF4-FFF2-40B4-BE49-F238E27FC236}">
                  <a16:creationId xmlns:a16="http://schemas.microsoft.com/office/drawing/2014/main" id="{6DA9AE4F-2E60-1869-5F6A-039A6FC92BA1}"/>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2672453" y="1103491"/>
              <a:ext cx="253572" cy="253572"/>
            </a:xfrm>
            <a:prstGeom prst="rect">
              <a:avLst/>
            </a:prstGeom>
          </xdr:spPr>
        </xdr:pic>
      </xdr:grpSp>
    </xdr:grpSp>
    <xdr:clientData/>
  </xdr:twoCellAnchor>
  <xdr:twoCellAnchor>
    <xdr:from>
      <xdr:col>14</xdr:col>
      <xdr:colOff>467305</xdr:colOff>
      <xdr:row>3</xdr:row>
      <xdr:rowOff>188010</xdr:rowOff>
    </xdr:from>
    <xdr:to>
      <xdr:col>17</xdr:col>
      <xdr:colOff>127878</xdr:colOff>
      <xdr:row>9</xdr:row>
      <xdr:rowOff>146301</xdr:rowOff>
    </xdr:to>
    <xdr:grpSp>
      <xdr:nvGrpSpPr>
        <xdr:cNvPr id="43" name="Group 42">
          <a:extLst>
            <a:ext uri="{FF2B5EF4-FFF2-40B4-BE49-F238E27FC236}">
              <a16:creationId xmlns:a16="http://schemas.microsoft.com/office/drawing/2014/main" id="{07CF40E5-EEBE-EBB6-59ED-F4C05FF058A2}"/>
            </a:ext>
          </a:extLst>
        </xdr:cNvPr>
        <xdr:cNvGrpSpPr/>
      </xdr:nvGrpSpPr>
      <xdr:grpSpPr>
        <a:xfrm>
          <a:off x="9001705" y="759510"/>
          <a:ext cx="1489373" cy="1101291"/>
          <a:chOff x="9070531" y="771800"/>
          <a:chExt cx="1504121" cy="1125872"/>
        </a:xfrm>
      </xdr:grpSpPr>
      <xdr:sp macro="" textlink="">
        <xdr:nvSpPr>
          <xdr:cNvPr id="22" name="Rectangle: Top Corners Rounded 21">
            <a:extLst>
              <a:ext uri="{FF2B5EF4-FFF2-40B4-BE49-F238E27FC236}">
                <a16:creationId xmlns:a16="http://schemas.microsoft.com/office/drawing/2014/main" id="{8B3658CC-5E1B-3179-B73C-F0135CA49BDD}"/>
              </a:ext>
            </a:extLst>
          </xdr:cNvPr>
          <xdr:cNvSpPr/>
        </xdr:nvSpPr>
        <xdr:spPr>
          <a:xfrm rot="10800000">
            <a:off x="9085676" y="810468"/>
            <a:ext cx="1488976" cy="1087204"/>
          </a:xfrm>
          <a:prstGeom prst="round2SameRect">
            <a:avLst>
              <a:gd name="adj1" fmla="val 2743"/>
              <a:gd name="adj2" fmla="val 0"/>
            </a:avLst>
          </a:prstGeom>
          <a:solidFill>
            <a:srgbClr val="FDFDFD"/>
          </a:solidFill>
          <a:ln>
            <a:noFill/>
          </a:ln>
          <a:effectLst>
            <a:outerShdw blurRad="635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3" name="Rectangle: Top Corners Rounded 22">
            <a:extLst>
              <a:ext uri="{FF2B5EF4-FFF2-40B4-BE49-F238E27FC236}">
                <a16:creationId xmlns:a16="http://schemas.microsoft.com/office/drawing/2014/main" id="{98859DC1-F8B4-E809-09FB-287882B40A5A}"/>
              </a:ext>
            </a:extLst>
          </xdr:cNvPr>
          <xdr:cNvSpPr/>
        </xdr:nvSpPr>
        <xdr:spPr>
          <a:xfrm>
            <a:off x="9070531" y="771800"/>
            <a:ext cx="1503351" cy="48552"/>
          </a:xfrm>
          <a:prstGeom prst="round2SameRect">
            <a:avLst>
              <a:gd name="adj1" fmla="val 45898"/>
              <a:gd name="adj2" fmla="val 1538"/>
            </a:avLst>
          </a:prstGeom>
          <a:solidFill>
            <a:srgbClr val="D4272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Calculations!U2">
        <xdr:nvSpPr>
          <xdr:cNvPr id="60" name="TextBox 59">
            <a:extLst>
              <a:ext uri="{FF2B5EF4-FFF2-40B4-BE49-F238E27FC236}">
                <a16:creationId xmlns:a16="http://schemas.microsoft.com/office/drawing/2014/main" id="{8CF262A0-47EE-6C2D-3408-EE3F4A01C30A}"/>
              </a:ext>
            </a:extLst>
          </xdr:cNvPr>
          <xdr:cNvSpPr txBox="1"/>
        </xdr:nvSpPr>
        <xdr:spPr>
          <a:xfrm>
            <a:off x="9121740" y="886973"/>
            <a:ext cx="1248677" cy="155312"/>
          </a:xfrm>
          <a:prstGeom prst="rect">
            <a:avLst/>
          </a:prstGeom>
          <a:solidFill>
            <a:srgbClr val="FDFDFD"/>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2DB9309D-F4AB-4AB3-BB0F-F06B003C030D}" type="TxLink">
              <a:rPr lang="en-US" sz="1100" b="1">
                <a:solidFill>
                  <a:srgbClr val="3C4077"/>
                </a:solidFill>
                <a:latin typeface="+mn-lt"/>
                <a:ea typeface="+mn-ea"/>
                <a:cs typeface="+mn-cs"/>
              </a:rPr>
              <a:pPr marL="0" indent="0" algn="ctr"/>
              <a:t>OUT OF STOCK</a:t>
            </a:fld>
            <a:endParaRPr lang="en-US" sz="1100" b="1">
              <a:solidFill>
                <a:srgbClr val="3C4077"/>
              </a:solidFill>
              <a:latin typeface="+mn-lt"/>
              <a:ea typeface="+mn-ea"/>
              <a:cs typeface="+mn-cs"/>
            </a:endParaRPr>
          </a:p>
        </xdr:txBody>
      </xdr:sp>
      <xdr:sp macro="" textlink="Calculations!V6">
        <xdr:nvSpPr>
          <xdr:cNvPr id="61" name="TextBox 60">
            <a:extLst>
              <a:ext uri="{FF2B5EF4-FFF2-40B4-BE49-F238E27FC236}">
                <a16:creationId xmlns:a16="http://schemas.microsoft.com/office/drawing/2014/main" id="{75CDC635-3335-B1DC-C674-B287295F4FC4}"/>
              </a:ext>
            </a:extLst>
          </xdr:cNvPr>
          <xdr:cNvSpPr txBox="1"/>
        </xdr:nvSpPr>
        <xdr:spPr>
          <a:xfrm>
            <a:off x="9210974" y="1677551"/>
            <a:ext cx="1239764" cy="140189"/>
          </a:xfrm>
          <a:prstGeom prst="rect">
            <a:avLst/>
          </a:prstGeom>
          <a:solidFill>
            <a:srgbClr val="FDFDFD"/>
          </a:solidFill>
          <a:ln w="317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937BD7C-0CEF-4326-9334-E4AA8CB1056B}" type="TxLink">
              <a:rPr lang="en-US" sz="1050" b="0" i="0" u="none" strike="noStrike">
                <a:solidFill>
                  <a:srgbClr val="4A452A"/>
                </a:solidFill>
                <a:latin typeface="+mn-lt"/>
                <a:ea typeface="+mn-ea"/>
                <a:cs typeface="Arial"/>
              </a:rPr>
              <a:pPr marL="0" indent="0" algn="ctr"/>
              <a:t>Unavailable</a:t>
            </a:fld>
            <a:endParaRPr lang="en-US" sz="1050" b="0" i="0" u="none" strike="noStrike">
              <a:solidFill>
                <a:srgbClr val="4A452A"/>
              </a:solidFill>
              <a:latin typeface="+mn-lt"/>
              <a:ea typeface="+mn-ea"/>
              <a:cs typeface="Arial"/>
            </a:endParaRPr>
          </a:p>
        </xdr:txBody>
      </xdr:sp>
      <xdr:sp macro="" textlink="Calculations!U8">
        <xdr:nvSpPr>
          <xdr:cNvPr id="63" name="TextBox 62">
            <a:extLst>
              <a:ext uri="{FF2B5EF4-FFF2-40B4-BE49-F238E27FC236}">
                <a16:creationId xmlns:a16="http://schemas.microsoft.com/office/drawing/2014/main" id="{5189D185-F37B-33F2-A943-0B80D46F8489}"/>
              </a:ext>
            </a:extLst>
          </xdr:cNvPr>
          <xdr:cNvSpPr txBox="1"/>
        </xdr:nvSpPr>
        <xdr:spPr>
          <a:xfrm>
            <a:off x="9638102" y="1177172"/>
            <a:ext cx="674108" cy="329207"/>
          </a:xfrm>
          <a:prstGeom prst="rect">
            <a:avLst/>
          </a:prstGeom>
          <a:solidFill>
            <a:srgbClr val="FDFDFD"/>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C97BA8C3-8039-4A98-B282-AA120BF3A058}" type="TxLink">
              <a:rPr lang="en-US" sz="3200" b="1" i="0" u="none" strike="noStrike">
                <a:solidFill>
                  <a:srgbClr val="D42722"/>
                </a:solidFill>
                <a:latin typeface="Arial"/>
                <a:ea typeface="+mn-ea"/>
                <a:cs typeface="Arial"/>
              </a:rPr>
              <a:pPr marL="0" indent="0" algn="l"/>
              <a:t>1</a:t>
            </a:fld>
            <a:endParaRPr lang="LID4096" sz="3200" b="1" i="0" u="none" strike="noStrike">
              <a:solidFill>
                <a:srgbClr val="D42722"/>
              </a:solidFill>
              <a:latin typeface="Arial"/>
              <a:ea typeface="+mn-ea"/>
              <a:cs typeface="Arial"/>
            </a:endParaRPr>
          </a:p>
        </xdr:txBody>
      </xdr:sp>
      <xdr:grpSp>
        <xdr:nvGrpSpPr>
          <xdr:cNvPr id="229" name="Group 228">
            <a:extLst>
              <a:ext uri="{FF2B5EF4-FFF2-40B4-BE49-F238E27FC236}">
                <a16:creationId xmlns:a16="http://schemas.microsoft.com/office/drawing/2014/main" id="{894C7818-3611-E5DE-BC46-D6916D13C946}"/>
              </a:ext>
            </a:extLst>
          </xdr:cNvPr>
          <xdr:cNvGrpSpPr/>
        </xdr:nvGrpSpPr>
        <xdr:grpSpPr>
          <a:xfrm>
            <a:off x="9140076" y="1146461"/>
            <a:ext cx="283429" cy="304527"/>
            <a:chOff x="9140076" y="1259122"/>
            <a:chExt cx="283429" cy="304527"/>
          </a:xfrm>
        </xdr:grpSpPr>
        <xdr:sp macro="" textlink="">
          <xdr:nvSpPr>
            <xdr:cNvPr id="48" name="Oval 47">
              <a:extLst>
                <a:ext uri="{FF2B5EF4-FFF2-40B4-BE49-F238E27FC236}">
                  <a16:creationId xmlns:a16="http://schemas.microsoft.com/office/drawing/2014/main" id="{A46378DB-C4AF-4ABB-BCA5-731DBF162D98}"/>
                </a:ext>
              </a:extLst>
            </xdr:cNvPr>
            <xdr:cNvSpPr/>
          </xdr:nvSpPr>
          <xdr:spPr>
            <a:xfrm>
              <a:off x="9140076" y="1259122"/>
              <a:ext cx="283429" cy="304527"/>
            </a:xfrm>
            <a:prstGeom prst="ellipse">
              <a:avLst/>
            </a:prstGeom>
            <a:solidFill>
              <a:srgbClr val="D4272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197" name="Graphic 196" descr="Stopwatch 75% outline">
              <a:extLst>
                <a:ext uri="{FF2B5EF4-FFF2-40B4-BE49-F238E27FC236}">
                  <a16:creationId xmlns:a16="http://schemas.microsoft.com/office/drawing/2014/main" id="{489A6BC4-246B-0532-E248-D1A0CE2F418E}"/>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142074" y="1275180"/>
              <a:ext cx="267134" cy="265929"/>
            </a:xfrm>
            <a:prstGeom prst="rect">
              <a:avLst/>
            </a:prstGeom>
          </xdr:spPr>
        </xdr:pic>
      </xdr:grpSp>
    </xdr:grpSp>
    <xdr:clientData/>
  </xdr:twoCellAnchor>
  <xdr:twoCellAnchor>
    <xdr:from>
      <xdr:col>17</xdr:col>
      <xdr:colOff>169874</xdr:colOff>
      <xdr:row>3</xdr:row>
      <xdr:rowOff>188009</xdr:rowOff>
    </xdr:from>
    <xdr:to>
      <xdr:col>19</xdr:col>
      <xdr:colOff>434795</xdr:colOff>
      <xdr:row>9</xdr:row>
      <xdr:rowOff>146300</xdr:rowOff>
    </xdr:to>
    <xdr:grpSp>
      <xdr:nvGrpSpPr>
        <xdr:cNvPr id="7" name="Group 6">
          <a:extLst>
            <a:ext uri="{FF2B5EF4-FFF2-40B4-BE49-F238E27FC236}">
              <a16:creationId xmlns:a16="http://schemas.microsoft.com/office/drawing/2014/main" id="{60A3A4F9-F598-882D-D6E1-CC072A72AC9A}"/>
            </a:ext>
          </a:extLst>
        </xdr:cNvPr>
        <xdr:cNvGrpSpPr/>
      </xdr:nvGrpSpPr>
      <xdr:grpSpPr>
        <a:xfrm>
          <a:off x="10533074" y="759509"/>
          <a:ext cx="1484121" cy="1101291"/>
          <a:chOff x="10647374" y="771799"/>
          <a:chExt cx="1493953" cy="1125872"/>
        </a:xfrm>
      </xdr:grpSpPr>
      <xdr:sp macro="" textlink="">
        <xdr:nvSpPr>
          <xdr:cNvPr id="25" name="Rectangle: Top Corners Rounded 24">
            <a:extLst>
              <a:ext uri="{FF2B5EF4-FFF2-40B4-BE49-F238E27FC236}">
                <a16:creationId xmlns:a16="http://schemas.microsoft.com/office/drawing/2014/main" id="{FA3BEEDE-06B6-B746-8662-1A6C35573A62}"/>
              </a:ext>
            </a:extLst>
          </xdr:cNvPr>
          <xdr:cNvSpPr/>
        </xdr:nvSpPr>
        <xdr:spPr>
          <a:xfrm rot="10800000">
            <a:off x="10651313" y="810467"/>
            <a:ext cx="1479578" cy="1087204"/>
          </a:xfrm>
          <a:prstGeom prst="round2SameRect">
            <a:avLst>
              <a:gd name="adj1" fmla="val 2743"/>
              <a:gd name="adj2" fmla="val 0"/>
            </a:avLst>
          </a:prstGeom>
          <a:solidFill>
            <a:srgbClr val="FDFDFD"/>
          </a:solidFill>
          <a:ln>
            <a:noFill/>
          </a:ln>
          <a:effectLst>
            <a:outerShdw blurRad="635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6" name="Rectangle: Top Corners Rounded 25">
            <a:extLst>
              <a:ext uri="{FF2B5EF4-FFF2-40B4-BE49-F238E27FC236}">
                <a16:creationId xmlns:a16="http://schemas.microsoft.com/office/drawing/2014/main" id="{3F6EF121-3ADD-1B40-CCA8-5ED97D09D61D}"/>
              </a:ext>
            </a:extLst>
          </xdr:cNvPr>
          <xdr:cNvSpPr/>
        </xdr:nvSpPr>
        <xdr:spPr>
          <a:xfrm>
            <a:off x="10647374" y="771799"/>
            <a:ext cx="1493953" cy="48552"/>
          </a:xfrm>
          <a:prstGeom prst="round2SameRect">
            <a:avLst>
              <a:gd name="adj1" fmla="val 45898"/>
              <a:gd name="adj2" fmla="val 1538"/>
            </a:avLst>
          </a:prstGeom>
          <a:solidFill>
            <a:srgbClr val="0E4BB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0" name="Oval 49">
            <a:extLst>
              <a:ext uri="{FF2B5EF4-FFF2-40B4-BE49-F238E27FC236}">
                <a16:creationId xmlns:a16="http://schemas.microsoft.com/office/drawing/2014/main" id="{AE77C36C-6DC3-4FF4-A370-8C5F3784533E}"/>
              </a:ext>
            </a:extLst>
          </xdr:cNvPr>
          <xdr:cNvSpPr/>
        </xdr:nvSpPr>
        <xdr:spPr>
          <a:xfrm>
            <a:off x="10700443" y="1151035"/>
            <a:ext cx="274031" cy="304527"/>
          </a:xfrm>
          <a:prstGeom prst="ellipse">
            <a:avLst/>
          </a:prstGeom>
          <a:solidFill>
            <a:srgbClr val="0E4BB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Calculations!P10">
        <xdr:nvSpPr>
          <xdr:cNvPr id="85" name="TextBox 84">
            <a:extLst>
              <a:ext uri="{FF2B5EF4-FFF2-40B4-BE49-F238E27FC236}">
                <a16:creationId xmlns:a16="http://schemas.microsoft.com/office/drawing/2014/main" id="{F04FB966-9799-0C83-07A9-FF5FD85FC942}"/>
              </a:ext>
            </a:extLst>
          </xdr:cNvPr>
          <xdr:cNvSpPr txBox="1"/>
        </xdr:nvSpPr>
        <xdr:spPr>
          <a:xfrm>
            <a:off x="10665995" y="903521"/>
            <a:ext cx="1465560" cy="141678"/>
          </a:xfrm>
          <a:prstGeom prst="rect">
            <a:avLst/>
          </a:prstGeom>
          <a:solidFill>
            <a:srgbClr val="FDFDFD"/>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AF8715BB-C930-4843-9545-84CD277BC6D0}" type="TxLink">
              <a:rPr lang="en-US" sz="1100" b="1">
                <a:solidFill>
                  <a:srgbClr val="3C4077"/>
                </a:solidFill>
                <a:latin typeface="+mn-lt"/>
                <a:ea typeface="+mn-ea"/>
                <a:cs typeface="+mn-cs"/>
              </a:rPr>
              <a:pPr marL="0" indent="0" algn="ctr"/>
              <a:t>REORDER REQUIRED</a:t>
            </a:fld>
            <a:endParaRPr lang="en-US" sz="1100" b="1">
              <a:solidFill>
                <a:srgbClr val="3C4077"/>
              </a:solidFill>
              <a:latin typeface="+mn-lt"/>
              <a:ea typeface="+mn-ea"/>
              <a:cs typeface="+mn-cs"/>
            </a:endParaRPr>
          </a:p>
        </xdr:txBody>
      </xdr:sp>
      <xdr:sp macro="" textlink="Calculations!P11">
        <xdr:nvSpPr>
          <xdr:cNvPr id="86" name="TextBox 85">
            <a:extLst>
              <a:ext uri="{FF2B5EF4-FFF2-40B4-BE49-F238E27FC236}">
                <a16:creationId xmlns:a16="http://schemas.microsoft.com/office/drawing/2014/main" id="{E3716F4B-DA03-EDF0-80CC-9F7748ADD1EA}"/>
              </a:ext>
            </a:extLst>
          </xdr:cNvPr>
          <xdr:cNvSpPr txBox="1"/>
        </xdr:nvSpPr>
        <xdr:spPr>
          <a:xfrm>
            <a:off x="10678614" y="1668672"/>
            <a:ext cx="1428987" cy="140662"/>
          </a:xfrm>
          <a:prstGeom prst="rect">
            <a:avLst/>
          </a:prstGeom>
          <a:solidFill>
            <a:srgbClr val="FDFDFD"/>
          </a:solidFill>
          <a:ln w="317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C89AC23-8FFE-4B82-88A1-4B5ADD1B513B}" type="TxLink">
              <a:rPr lang="en-US" sz="1050" b="0" i="0" u="none" strike="noStrike">
                <a:solidFill>
                  <a:srgbClr val="4A452A"/>
                </a:solidFill>
                <a:latin typeface="+mn-lt"/>
                <a:ea typeface="+mn-ea"/>
                <a:cs typeface="Arial"/>
              </a:rPr>
              <a:pPr marL="0" indent="0" algn="ctr"/>
              <a:t>Items to Reorder</a:t>
            </a:fld>
            <a:endParaRPr lang="en-US" sz="1050" b="0" i="0" u="none" strike="noStrike">
              <a:solidFill>
                <a:srgbClr val="4A452A"/>
              </a:solidFill>
              <a:latin typeface="+mn-lt"/>
              <a:ea typeface="+mn-ea"/>
              <a:cs typeface="Arial"/>
            </a:endParaRPr>
          </a:p>
        </xdr:txBody>
      </xdr:sp>
      <xdr:sp macro="" textlink="Calculations!P12">
        <xdr:nvSpPr>
          <xdr:cNvPr id="87" name="TextBox 86">
            <a:extLst>
              <a:ext uri="{FF2B5EF4-FFF2-40B4-BE49-F238E27FC236}">
                <a16:creationId xmlns:a16="http://schemas.microsoft.com/office/drawing/2014/main" id="{4018923F-F221-CD24-1ACB-B82F36C18458}"/>
              </a:ext>
            </a:extLst>
          </xdr:cNvPr>
          <xdr:cNvSpPr txBox="1"/>
        </xdr:nvSpPr>
        <xdr:spPr>
          <a:xfrm>
            <a:off x="11200866" y="1174932"/>
            <a:ext cx="899069" cy="354616"/>
          </a:xfrm>
          <a:prstGeom prst="rect">
            <a:avLst/>
          </a:prstGeom>
          <a:solidFill>
            <a:srgbClr val="FDFDFD"/>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7D1469BF-B70C-40EA-96D6-068B76DF975B}" type="TxLink">
              <a:rPr lang="en-US" sz="3200" b="1" i="0" u="none" strike="noStrike">
                <a:solidFill>
                  <a:srgbClr val="0E4BB6"/>
                </a:solidFill>
                <a:latin typeface="Arial"/>
                <a:ea typeface="+mn-ea"/>
                <a:cs typeface="Arial"/>
              </a:rPr>
              <a:pPr marL="0" indent="0" algn="l"/>
              <a:t>3</a:t>
            </a:fld>
            <a:endParaRPr lang="LID4096" sz="3200" b="1" i="0" u="none" strike="noStrike">
              <a:solidFill>
                <a:srgbClr val="0E4BB6"/>
              </a:solidFill>
              <a:latin typeface="Arial"/>
              <a:ea typeface="+mn-ea"/>
              <a:cs typeface="Arial"/>
            </a:endParaRPr>
          </a:p>
        </xdr:txBody>
      </xdr:sp>
      <xdr:pic>
        <xdr:nvPicPr>
          <xdr:cNvPr id="199" name="Graphic 198" descr="Shopping cart with solid fill">
            <a:extLst>
              <a:ext uri="{FF2B5EF4-FFF2-40B4-BE49-F238E27FC236}">
                <a16:creationId xmlns:a16="http://schemas.microsoft.com/office/drawing/2014/main" id="{E63BE16C-475E-BDDA-BED4-47097582F17F}"/>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0726921" y="1189993"/>
            <a:ext cx="235324" cy="239420"/>
          </a:xfrm>
          <a:prstGeom prst="rect">
            <a:avLst/>
          </a:prstGeom>
        </xdr:spPr>
      </xdr:pic>
    </xdr:grpSp>
    <xdr:clientData/>
  </xdr:twoCellAnchor>
  <xdr:twoCellAnchor>
    <xdr:from>
      <xdr:col>9</xdr:col>
      <xdr:colOff>457056</xdr:colOff>
      <xdr:row>4</xdr:row>
      <xdr:rowOff>3654</xdr:rowOff>
    </xdr:from>
    <xdr:to>
      <xdr:col>12</xdr:col>
      <xdr:colOff>117629</xdr:colOff>
      <xdr:row>9</xdr:row>
      <xdr:rowOff>141239</xdr:rowOff>
    </xdr:to>
    <xdr:grpSp>
      <xdr:nvGrpSpPr>
        <xdr:cNvPr id="9" name="Group 8">
          <a:extLst>
            <a:ext uri="{FF2B5EF4-FFF2-40B4-BE49-F238E27FC236}">
              <a16:creationId xmlns:a16="http://schemas.microsoft.com/office/drawing/2014/main" id="{488E8D3F-92E1-170A-0367-19E439EC8255}"/>
            </a:ext>
          </a:extLst>
        </xdr:cNvPr>
        <xdr:cNvGrpSpPr/>
      </xdr:nvGrpSpPr>
      <xdr:grpSpPr>
        <a:xfrm>
          <a:off x="5943456" y="765654"/>
          <a:ext cx="1489373" cy="1090085"/>
          <a:chOff x="5987701" y="787102"/>
          <a:chExt cx="1504122" cy="1110569"/>
        </a:xfrm>
      </xdr:grpSpPr>
      <xdr:sp macro="" textlink="">
        <xdr:nvSpPr>
          <xdr:cNvPr id="13" name="Rectangle: Top Corners Rounded 12">
            <a:extLst>
              <a:ext uri="{FF2B5EF4-FFF2-40B4-BE49-F238E27FC236}">
                <a16:creationId xmlns:a16="http://schemas.microsoft.com/office/drawing/2014/main" id="{48FC79FE-90C8-6098-42EE-D7B1BB321683}"/>
              </a:ext>
            </a:extLst>
          </xdr:cNvPr>
          <xdr:cNvSpPr/>
        </xdr:nvSpPr>
        <xdr:spPr>
          <a:xfrm rot="10800000">
            <a:off x="6002846" y="810467"/>
            <a:ext cx="1488977" cy="1087204"/>
          </a:xfrm>
          <a:prstGeom prst="round2SameRect">
            <a:avLst>
              <a:gd name="adj1" fmla="val 4844"/>
              <a:gd name="adj2" fmla="val 0"/>
            </a:avLst>
          </a:prstGeom>
          <a:solidFill>
            <a:srgbClr val="FDFDFD"/>
          </a:solidFill>
          <a:ln>
            <a:noFill/>
          </a:ln>
          <a:effectLst>
            <a:outerShdw blurRad="635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 name="Rectangle: Top Corners Rounded 13">
            <a:extLst>
              <a:ext uri="{FF2B5EF4-FFF2-40B4-BE49-F238E27FC236}">
                <a16:creationId xmlns:a16="http://schemas.microsoft.com/office/drawing/2014/main" id="{384EA1FD-45D4-13E2-39D4-6627B0C7BA98}"/>
              </a:ext>
            </a:extLst>
          </xdr:cNvPr>
          <xdr:cNvSpPr/>
        </xdr:nvSpPr>
        <xdr:spPr>
          <a:xfrm>
            <a:off x="5987701" y="787102"/>
            <a:ext cx="1503352" cy="44455"/>
          </a:xfrm>
          <a:prstGeom prst="round2SameRect">
            <a:avLst>
              <a:gd name="adj1" fmla="val 45898"/>
              <a:gd name="adj2" fmla="val 1538"/>
            </a:avLst>
          </a:prstGeom>
          <a:solidFill>
            <a:srgbClr val="077B15"/>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4" name="Oval 43">
            <a:extLst>
              <a:ext uri="{FF2B5EF4-FFF2-40B4-BE49-F238E27FC236}">
                <a16:creationId xmlns:a16="http://schemas.microsoft.com/office/drawing/2014/main" id="{67E96FB7-A12B-4EC8-AAF6-F57B3C87B81C}"/>
              </a:ext>
            </a:extLst>
          </xdr:cNvPr>
          <xdr:cNvSpPr/>
        </xdr:nvSpPr>
        <xdr:spPr>
          <a:xfrm>
            <a:off x="6070004" y="1138334"/>
            <a:ext cx="283430" cy="304527"/>
          </a:xfrm>
          <a:prstGeom prst="ellipse">
            <a:avLst/>
          </a:prstGeom>
          <a:solidFill>
            <a:srgbClr val="077B15"/>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Calculations!R2">
        <xdr:nvSpPr>
          <xdr:cNvPr id="68" name="TextBox 67">
            <a:extLst>
              <a:ext uri="{FF2B5EF4-FFF2-40B4-BE49-F238E27FC236}">
                <a16:creationId xmlns:a16="http://schemas.microsoft.com/office/drawing/2014/main" id="{10C4A002-84A9-2DAD-99CC-98C0DDBFC519}"/>
              </a:ext>
            </a:extLst>
          </xdr:cNvPr>
          <xdr:cNvSpPr txBox="1"/>
        </xdr:nvSpPr>
        <xdr:spPr>
          <a:xfrm>
            <a:off x="6104087" y="908138"/>
            <a:ext cx="1248676" cy="155312"/>
          </a:xfrm>
          <a:prstGeom prst="rect">
            <a:avLst/>
          </a:prstGeom>
          <a:solidFill>
            <a:srgbClr val="FDFDFD"/>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5F54DC7D-E9B3-4171-A887-DCD44B851856}" type="TxLink">
              <a:rPr lang="en-US" sz="1100" b="1">
                <a:solidFill>
                  <a:srgbClr val="3C4077"/>
                </a:solidFill>
                <a:latin typeface="+mn-lt"/>
                <a:ea typeface="+mn-ea"/>
                <a:cs typeface="+mn-cs"/>
              </a:rPr>
              <a:pPr marL="0" indent="0" algn="ctr"/>
              <a:t>IN STOCK</a:t>
            </a:fld>
            <a:endParaRPr lang="en-US" sz="1100" b="1">
              <a:solidFill>
                <a:srgbClr val="3C4077"/>
              </a:solidFill>
              <a:latin typeface="+mn-lt"/>
              <a:ea typeface="+mn-ea"/>
              <a:cs typeface="+mn-cs"/>
            </a:endParaRPr>
          </a:p>
        </xdr:txBody>
      </xdr:sp>
      <xdr:sp macro="" textlink="Calculations!S6">
        <xdr:nvSpPr>
          <xdr:cNvPr id="69" name="TextBox 68">
            <a:extLst>
              <a:ext uri="{FF2B5EF4-FFF2-40B4-BE49-F238E27FC236}">
                <a16:creationId xmlns:a16="http://schemas.microsoft.com/office/drawing/2014/main" id="{B89908D1-0C59-EFFA-5CD2-7E59E390258A}"/>
              </a:ext>
            </a:extLst>
          </xdr:cNvPr>
          <xdr:cNvSpPr txBox="1"/>
        </xdr:nvSpPr>
        <xdr:spPr>
          <a:xfrm>
            <a:off x="6095290" y="1677550"/>
            <a:ext cx="1239763" cy="140189"/>
          </a:xfrm>
          <a:prstGeom prst="rect">
            <a:avLst/>
          </a:prstGeom>
          <a:solidFill>
            <a:srgbClr val="FDFDFD"/>
          </a:solidFill>
          <a:ln w="317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493523A-A805-4A22-9AE0-310796B831B6}" type="TxLink">
              <a:rPr lang="en-US" sz="1050" b="0" i="0" u="none" strike="noStrike">
                <a:solidFill>
                  <a:srgbClr val="4A452A"/>
                </a:solidFill>
                <a:latin typeface="+mn-lt"/>
                <a:ea typeface="+mn-ea"/>
                <a:cs typeface="Arial"/>
              </a:rPr>
              <a:pPr marL="0" indent="0" algn="ctr"/>
              <a:t>Items available</a:t>
            </a:fld>
            <a:endParaRPr lang="en-US" sz="1050" b="0" i="0" u="none" strike="noStrike">
              <a:solidFill>
                <a:srgbClr val="4A452A"/>
              </a:solidFill>
              <a:latin typeface="+mn-lt"/>
              <a:ea typeface="+mn-ea"/>
              <a:cs typeface="Arial"/>
            </a:endParaRPr>
          </a:p>
        </xdr:txBody>
      </xdr:sp>
      <xdr:sp macro="" textlink="Calculations!R8">
        <xdr:nvSpPr>
          <xdr:cNvPr id="71" name="TextBox 70">
            <a:extLst>
              <a:ext uri="{FF2B5EF4-FFF2-40B4-BE49-F238E27FC236}">
                <a16:creationId xmlns:a16="http://schemas.microsoft.com/office/drawing/2014/main" id="{E4C16092-8C8E-F443-AA16-198E3F96A133}"/>
              </a:ext>
            </a:extLst>
          </xdr:cNvPr>
          <xdr:cNvSpPr txBox="1"/>
        </xdr:nvSpPr>
        <xdr:spPr>
          <a:xfrm>
            <a:off x="6427216" y="1220869"/>
            <a:ext cx="981312" cy="329207"/>
          </a:xfrm>
          <a:prstGeom prst="rect">
            <a:avLst/>
          </a:prstGeom>
          <a:solidFill>
            <a:srgbClr val="FDFDFD"/>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B5263AF3-388D-41DB-907B-81439F3F4614}" type="TxLink">
              <a:rPr lang="en-US" sz="3200" b="1" i="0" u="none" strike="noStrike">
                <a:solidFill>
                  <a:srgbClr val="077B15"/>
                </a:solidFill>
                <a:latin typeface="Arial"/>
                <a:cs typeface="Arial"/>
              </a:rPr>
              <a:pPr algn="l"/>
              <a:t>82</a:t>
            </a:fld>
            <a:endParaRPr lang="LID4096" sz="8000" b="1">
              <a:solidFill>
                <a:srgbClr val="077B15"/>
              </a:solidFill>
            </a:endParaRPr>
          </a:p>
        </xdr:txBody>
      </xdr:sp>
      <xdr:pic>
        <xdr:nvPicPr>
          <xdr:cNvPr id="204" name="Graphic 203" descr="Cube with solid fill">
            <a:extLst>
              <a:ext uri="{FF2B5EF4-FFF2-40B4-BE49-F238E27FC236}">
                <a16:creationId xmlns:a16="http://schemas.microsoft.com/office/drawing/2014/main" id="{ACA15F98-DAD9-411A-897B-8F5185CC8697}"/>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6086457" y="1154521"/>
            <a:ext cx="260411" cy="259205"/>
          </a:xfrm>
          <a:prstGeom prst="rect">
            <a:avLst/>
          </a:prstGeom>
        </xdr:spPr>
      </xdr:pic>
    </xdr:grpSp>
    <xdr:clientData/>
  </xdr:twoCellAnchor>
  <xdr:twoCellAnchor>
    <xdr:from>
      <xdr:col>4</xdr:col>
      <xdr:colOff>184770</xdr:colOff>
      <xdr:row>10</xdr:row>
      <xdr:rowOff>44823</xdr:rowOff>
    </xdr:from>
    <xdr:to>
      <xdr:col>19</xdr:col>
      <xdr:colOff>434886</xdr:colOff>
      <xdr:row>13</xdr:row>
      <xdr:rowOff>56029</xdr:rowOff>
    </xdr:to>
    <xdr:grpSp>
      <xdr:nvGrpSpPr>
        <xdr:cNvPr id="235" name="Group 234">
          <a:extLst>
            <a:ext uri="{FF2B5EF4-FFF2-40B4-BE49-F238E27FC236}">
              <a16:creationId xmlns:a16="http://schemas.microsoft.com/office/drawing/2014/main" id="{6D200F83-FC39-0019-DEF5-55C286F67055}"/>
            </a:ext>
          </a:extLst>
        </xdr:cNvPr>
        <xdr:cNvGrpSpPr/>
      </xdr:nvGrpSpPr>
      <xdr:grpSpPr>
        <a:xfrm>
          <a:off x="2623170" y="1949823"/>
          <a:ext cx="9394116" cy="582706"/>
          <a:chOff x="2605241" y="1949823"/>
          <a:chExt cx="9326880" cy="582706"/>
        </a:xfrm>
      </xdr:grpSpPr>
      <xdr:sp macro="" textlink="">
        <xdr:nvSpPr>
          <xdr:cNvPr id="136" name="Rectangle: Rounded Corners 135">
            <a:extLst>
              <a:ext uri="{FF2B5EF4-FFF2-40B4-BE49-F238E27FC236}">
                <a16:creationId xmlns:a16="http://schemas.microsoft.com/office/drawing/2014/main" id="{393E0DBB-7AB8-4211-8590-35EABD70B64D}"/>
              </a:ext>
            </a:extLst>
          </xdr:cNvPr>
          <xdr:cNvSpPr/>
        </xdr:nvSpPr>
        <xdr:spPr>
          <a:xfrm>
            <a:off x="2605241" y="1949823"/>
            <a:ext cx="9326880" cy="582706"/>
          </a:xfrm>
          <a:prstGeom prst="roundRect">
            <a:avLst>
              <a:gd name="adj" fmla="val 5554"/>
            </a:avLst>
          </a:prstGeom>
          <a:solidFill>
            <a:srgbClr val="F3F8FD"/>
          </a:solidFill>
          <a:effectLst>
            <a:outerShdw blurRad="635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54" name="Straight Connector 153">
            <a:extLst>
              <a:ext uri="{FF2B5EF4-FFF2-40B4-BE49-F238E27FC236}">
                <a16:creationId xmlns:a16="http://schemas.microsoft.com/office/drawing/2014/main" id="{015D7CF3-9CA6-4A80-A272-8C19E9299F24}"/>
              </a:ext>
            </a:extLst>
          </xdr:cNvPr>
          <xdr:cNvCxnSpPr/>
        </xdr:nvCxnSpPr>
        <xdr:spPr>
          <a:xfrm>
            <a:off x="5469596" y="2091016"/>
            <a:ext cx="0" cy="404040"/>
          </a:xfrm>
          <a:prstGeom prst="line">
            <a:avLst/>
          </a:prstGeom>
          <a:ln w="25400">
            <a:solidFill>
              <a:srgbClr val="D7E4F8"/>
            </a:solidFill>
          </a:ln>
        </xdr:spPr>
        <xdr:style>
          <a:lnRef idx="1">
            <a:schemeClr val="accent1"/>
          </a:lnRef>
          <a:fillRef idx="0">
            <a:schemeClr val="accent1"/>
          </a:fillRef>
          <a:effectRef idx="0">
            <a:schemeClr val="accent1"/>
          </a:effectRef>
          <a:fontRef idx="minor">
            <a:schemeClr val="tx1"/>
          </a:fontRef>
        </xdr:style>
      </xdr:cxnSp>
      <xdr:cxnSp macro="">
        <xdr:nvCxnSpPr>
          <xdr:cNvPr id="155" name="Straight Connector 154">
            <a:extLst>
              <a:ext uri="{FF2B5EF4-FFF2-40B4-BE49-F238E27FC236}">
                <a16:creationId xmlns:a16="http://schemas.microsoft.com/office/drawing/2014/main" id="{9975BA99-CDE1-481E-972F-86BA801F1822}"/>
              </a:ext>
            </a:extLst>
          </xdr:cNvPr>
          <xdr:cNvCxnSpPr/>
        </xdr:nvCxnSpPr>
        <xdr:spPr>
          <a:xfrm>
            <a:off x="8445878" y="2097739"/>
            <a:ext cx="0" cy="404040"/>
          </a:xfrm>
          <a:prstGeom prst="line">
            <a:avLst/>
          </a:prstGeom>
          <a:ln w="25400">
            <a:solidFill>
              <a:srgbClr val="D7E4F8"/>
            </a:solidFill>
          </a:ln>
        </xdr:spPr>
        <xdr:style>
          <a:lnRef idx="1">
            <a:schemeClr val="accent1"/>
          </a:lnRef>
          <a:fillRef idx="0">
            <a:schemeClr val="accent1"/>
          </a:fillRef>
          <a:effectRef idx="0">
            <a:schemeClr val="accent1"/>
          </a:effectRef>
          <a:fontRef idx="minor">
            <a:schemeClr val="tx1"/>
          </a:fontRef>
        </xdr:style>
      </xdr:cxnSp>
      <xdr:sp macro="" textlink="Calculations!AY9">
        <xdr:nvSpPr>
          <xdr:cNvPr id="160" name="TextBox 159">
            <a:extLst>
              <a:ext uri="{FF2B5EF4-FFF2-40B4-BE49-F238E27FC236}">
                <a16:creationId xmlns:a16="http://schemas.microsoft.com/office/drawing/2014/main" id="{46CECB8E-2F93-458E-A2F5-44563383D4A9}"/>
              </a:ext>
            </a:extLst>
          </xdr:cNvPr>
          <xdr:cNvSpPr txBox="1"/>
        </xdr:nvSpPr>
        <xdr:spPr>
          <a:xfrm>
            <a:off x="2880088" y="1949824"/>
            <a:ext cx="1499869" cy="223122"/>
          </a:xfrm>
          <a:prstGeom prst="rect">
            <a:avLst/>
          </a:prstGeom>
          <a:solidFill>
            <a:srgbClr val="F3F8FD"/>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D2F1FEEA-A804-439D-BC85-385DE9C7CAC7}" type="TxLink">
              <a:rPr lang="en-US" sz="1100" b="1">
                <a:solidFill>
                  <a:srgbClr val="1A1B32"/>
                </a:solidFill>
                <a:latin typeface="+mn-lt"/>
                <a:ea typeface="+mn-ea"/>
                <a:cs typeface="+mn-cs"/>
              </a:rPr>
              <a:pPr marL="0" indent="0" algn="l"/>
              <a:t>Insight Summary</a:t>
            </a:fld>
            <a:endParaRPr lang="en-US" sz="1100" b="1">
              <a:solidFill>
                <a:srgbClr val="1A1B32"/>
              </a:solidFill>
              <a:latin typeface="+mn-lt"/>
              <a:ea typeface="+mn-ea"/>
              <a:cs typeface="+mn-cs"/>
            </a:endParaRPr>
          </a:p>
        </xdr:txBody>
      </xdr:sp>
      <xdr:pic>
        <xdr:nvPicPr>
          <xdr:cNvPr id="209" name="Graphic 208" descr="Lights On with solid fill">
            <a:extLst>
              <a:ext uri="{FF2B5EF4-FFF2-40B4-BE49-F238E27FC236}">
                <a16:creationId xmlns:a16="http://schemas.microsoft.com/office/drawing/2014/main" id="{6B1DA001-3D20-5A35-D637-9299A5604111}"/>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2667001" y="1961029"/>
            <a:ext cx="235324" cy="235324"/>
          </a:xfrm>
          <a:prstGeom prst="rect">
            <a:avLst/>
          </a:prstGeom>
        </xdr:spPr>
      </xdr:pic>
      <xdr:grpSp>
        <xdr:nvGrpSpPr>
          <xdr:cNvPr id="219" name="Group 218">
            <a:extLst>
              <a:ext uri="{FF2B5EF4-FFF2-40B4-BE49-F238E27FC236}">
                <a16:creationId xmlns:a16="http://schemas.microsoft.com/office/drawing/2014/main" id="{6ED987F3-AFAB-F9DA-1C34-9187568203C8}"/>
              </a:ext>
            </a:extLst>
          </xdr:cNvPr>
          <xdr:cNvGrpSpPr/>
        </xdr:nvGrpSpPr>
        <xdr:grpSpPr>
          <a:xfrm>
            <a:off x="2823884" y="2173943"/>
            <a:ext cx="2638697" cy="336175"/>
            <a:chOff x="2823884" y="2196354"/>
            <a:chExt cx="2638697" cy="336175"/>
          </a:xfrm>
        </xdr:grpSpPr>
        <xdr:sp macro="" textlink="Calculations!AY11">
          <xdr:nvSpPr>
            <xdr:cNvPr id="162" name="TextBox 161">
              <a:extLst>
                <a:ext uri="{FF2B5EF4-FFF2-40B4-BE49-F238E27FC236}">
                  <a16:creationId xmlns:a16="http://schemas.microsoft.com/office/drawing/2014/main" id="{69376E54-90B9-4B93-855E-D816A21731D4}"/>
                </a:ext>
              </a:extLst>
            </xdr:cNvPr>
            <xdr:cNvSpPr txBox="1"/>
          </xdr:nvSpPr>
          <xdr:spPr>
            <a:xfrm>
              <a:off x="3137647" y="2221876"/>
              <a:ext cx="2324934" cy="290642"/>
            </a:xfrm>
            <a:prstGeom prst="rect">
              <a:avLst/>
            </a:prstGeom>
            <a:solidFill>
              <a:srgbClr val="F3F8FD"/>
            </a:solidFill>
            <a:ln w="317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A76A5D98-C158-4E3A-907D-1B68F0493EBF}" type="TxLink">
                <a:rPr lang="en-US" sz="1100" b="1" i="0" u="none" strike="noStrike">
                  <a:solidFill>
                    <a:schemeClr val="bg2">
                      <a:lumMod val="25000"/>
                    </a:schemeClr>
                  </a:solidFill>
                  <a:latin typeface="Calibri"/>
                  <a:ea typeface="+mn-ea"/>
                  <a:cs typeface="Calibri"/>
                </a:rPr>
                <a:pPr marL="0" indent="0" algn="l"/>
                <a:t>96% of items are currently available.</a:t>
              </a:fld>
              <a:endParaRPr lang="en-US" sz="1000" b="1" i="0" u="none" strike="noStrike">
                <a:solidFill>
                  <a:schemeClr val="bg2">
                    <a:lumMod val="25000"/>
                  </a:schemeClr>
                </a:solidFill>
                <a:latin typeface="+mn-lt"/>
                <a:ea typeface="+mn-ea"/>
                <a:cs typeface="Arial"/>
              </a:endParaRPr>
            </a:p>
          </xdr:txBody>
        </xdr:sp>
        <xdr:pic>
          <xdr:nvPicPr>
            <xdr:cNvPr id="213" name="Graphic 212" descr="Badge Tick1 with solid fill">
              <a:extLst>
                <a:ext uri="{FF2B5EF4-FFF2-40B4-BE49-F238E27FC236}">
                  <a16:creationId xmlns:a16="http://schemas.microsoft.com/office/drawing/2014/main" id="{8BDD4567-091F-F542-D33F-1697A70A9567}"/>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2823884" y="2196354"/>
              <a:ext cx="336175" cy="336175"/>
            </a:xfrm>
            <a:prstGeom prst="rect">
              <a:avLst/>
            </a:prstGeom>
          </xdr:spPr>
        </xdr:pic>
      </xdr:grpSp>
      <xdr:grpSp>
        <xdr:nvGrpSpPr>
          <xdr:cNvPr id="220" name="Group 219">
            <a:extLst>
              <a:ext uri="{FF2B5EF4-FFF2-40B4-BE49-F238E27FC236}">
                <a16:creationId xmlns:a16="http://schemas.microsoft.com/office/drawing/2014/main" id="{C26F4B35-C31F-8516-372E-9B9DBE66077D}"/>
              </a:ext>
            </a:extLst>
          </xdr:cNvPr>
          <xdr:cNvGrpSpPr/>
        </xdr:nvGrpSpPr>
        <xdr:grpSpPr>
          <a:xfrm>
            <a:off x="5622795" y="2187928"/>
            <a:ext cx="2611795" cy="305118"/>
            <a:chOff x="5622795" y="2187928"/>
            <a:chExt cx="2611795" cy="305118"/>
          </a:xfrm>
        </xdr:grpSpPr>
        <xdr:sp macro="" textlink="Calculations!AY13">
          <xdr:nvSpPr>
            <xdr:cNvPr id="161" name="TextBox 160">
              <a:extLst>
                <a:ext uri="{FF2B5EF4-FFF2-40B4-BE49-F238E27FC236}">
                  <a16:creationId xmlns:a16="http://schemas.microsoft.com/office/drawing/2014/main" id="{EA83EB3A-C4DB-457F-8ED5-616B6510C077}"/>
                </a:ext>
              </a:extLst>
            </xdr:cNvPr>
            <xdr:cNvSpPr txBox="1"/>
          </xdr:nvSpPr>
          <xdr:spPr>
            <a:xfrm>
              <a:off x="5883089" y="2221876"/>
              <a:ext cx="2351501" cy="229224"/>
            </a:xfrm>
            <a:prstGeom prst="rect">
              <a:avLst/>
            </a:prstGeom>
            <a:solidFill>
              <a:srgbClr val="F3F8FD"/>
            </a:solidFill>
            <a:ln w="317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720D8341-6C17-4B51-8F3B-6459653F7D86}" type="TxLink">
                <a:rPr lang="en-US" sz="1000" b="1" i="0" u="none" strike="noStrike">
                  <a:solidFill>
                    <a:schemeClr val="bg2">
                      <a:lumMod val="25000"/>
                    </a:schemeClr>
                  </a:solidFill>
                  <a:latin typeface="Arial"/>
                  <a:ea typeface="+mn-ea"/>
                  <a:cs typeface="Arial"/>
                </a:rPr>
                <a:pPr marL="0" indent="0" algn="l"/>
                <a:t>Only 3 Items require replenishment. </a:t>
              </a:fld>
              <a:endParaRPr lang="en-US" sz="1000" b="1" i="0" u="none" strike="noStrike">
                <a:solidFill>
                  <a:schemeClr val="bg2">
                    <a:lumMod val="25000"/>
                  </a:schemeClr>
                </a:solidFill>
                <a:latin typeface="+mn-lt"/>
                <a:ea typeface="+mn-ea"/>
                <a:cs typeface="Arial"/>
              </a:endParaRPr>
            </a:p>
          </xdr:txBody>
        </xdr:sp>
        <xdr:grpSp>
          <xdr:nvGrpSpPr>
            <xdr:cNvPr id="218" name="Group 217">
              <a:extLst>
                <a:ext uri="{FF2B5EF4-FFF2-40B4-BE49-F238E27FC236}">
                  <a16:creationId xmlns:a16="http://schemas.microsoft.com/office/drawing/2014/main" id="{AC508DDB-FE1B-4265-2914-C7FF3B526101}"/>
                </a:ext>
              </a:extLst>
            </xdr:cNvPr>
            <xdr:cNvGrpSpPr/>
          </xdr:nvGrpSpPr>
          <xdr:grpSpPr>
            <a:xfrm>
              <a:off x="5622795" y="2187928"/>
              <a:ext cx="305118" cy="305118"/>
              <a:chOff x="5566766" y="2154310"/>
              <a:chExt cx="305118" cy="305118"/>
            </a:xfrm>
          </xdr:grpSpPr>
          <xdr:sp macro="" textlink="">
            <xdr:nvSpPr>
              <xdr:cNvPr id="211" name="Oval 210">
                <a:extLst>
                  <a:ext uri="{FF2B5EF4-FFF2-40B4-BE49-F238E27FC236}">
                    <a16:creationId xmlns:a16="http://schemas.microsoft.com/office/drawing/2014/main" id="{D7903A98-F458-4186-9C99-8717FF71BD87}"/>
                  </a:ext>
                </a:extLst>
              </xdr:cNvPr>
              <xdr:cNvSpPr/>
            </xdr:nvSpPr>
            <xdr:spPr>
              <a:xfrm>
                <a:off x="5606659" y="2184650"/>
                <a:ext cx="227123" cy="242544"/>
              </a:xfrm>
              <a:prstGeom prst="ellipse">
                <a:avLst/>
              </a:prstGeom>
              <a:solidFill>
                <a:srgbClr val="F2931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217" name="Graphic 216" descr="Continuous Improvement with solid fill">
                <a:extLst>
                  <a:ext uri="{FF2B5EF4-FFF2-40B4-BE49-F238E27FC236}">
                    <a16:creationId xmlns:a16="http://schemas.microsoft.com/office/drawing/2014/main" id="{AC5F3618-6CA0-BCF8-C631-99E9ED5B50D1}"/>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5566766" y="2154310"/>
                <a:ext cx="305118" cy="305118"/>
              </a:xfrm>
              <a:prstGeom prst="rect">
                <a:avLst/>
              </a:prstGeom>
            </xdr:spPr>
          </xdr:pic>
        </xdr:grpSp>
      </xdr:grpSp>
      <xdr:grpSp>
        <xdr:nvGrpSpPr>
          <xdr:cNvPr id="234" name="Group 233">
            <a:extLst>
              <a:ext uri="{FF2B5EF4-FFF2-40B4-BE49-F238E27FC236}">
                <a16:creationId xmlns:a16="http://schemas.microsoft.com/office/drawing/2014/main" id="{AB89E913-B383-DF95-B786-9E579A650BDD}"/>
              </a:ext>
            </a:extLst>
          </xdr:cNvPr>
          <xdr:cNvGrpSpPr/>
        </xdr:nvGrpSpPr>
        <xdr:grpSpPr>
          <a:xfrm>
            <a:off x="8617324" y="2173940"/>
            <a:ext cx="3248077" cy="329774"/>
            <a:chOff x="8617324" y="2173940"/>
            <a:chExt cx="3248077" cy="329774"/>
          </a:xfrm>
        </xdr:grpSpPr>
        <xdr:sp macro="" textlink="Calculations!AY15">
          <xdr:nvSpPr>
            <xdr:cNvPr id="163" name="TextBox 162">
              <a:extLst>
                <a:ext uri="{FF2B5EF4-FFF2-40B4-BE49-F238E27FC236}">
                  <a16:creationId xmlns:a16="http://schemas.microsoft.com/office/drawing/2014/main" id="{68A3CF2D-9374-48C1-8C9F-22ED0BDFBD56}"/>
                </a:ext>
              </a:extLst>
            </xdr:cNvPr>
            <xdr:cNvSpPr txBox="1"/>
          </xdr:nvSpPr>
          <xdr:spPr>
            <a:xfrm>
              <a:off x="8897472" y="2188258"/>
              <a:ext cx="2967929" cy="315456"/>
            </a:xfrm>
            <a:prstGeom prst="rect">
              <a:avLst/>
            </a:prstGeom>
            <a:solidFill>
              <a:srgbClr val="F3F8FD"/>
            </a:solidFill>
            <a:ln w="317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A989C8B8-AB84-4C7C-BA25-69E7423A5C35}" type="TxLink">
                <a:rPr lang="en-US" sz="1100" b="1" i="0" u="none" strike="noStrike">
                  <a:solidFill>
                    <a:schemeClr val="bg2">
                      <a:lumMod val="25000"/>
                    </a:schemeClr>
                  </a:solidFill>
                  <a:latin typeface="Calibri"/>
                  <a:ea typeface="+mn-ea"/>
                  <a:cs typeface="Calibri"/>
                </a:rPr>
                <a:pPr marL="0" indent="0" algn="l"/>
                <a:t>May recorded the highest inflow value (₦3.0M)</a:t>
              </a:fld>
              <a:endParaRPr lang="en-US" sz="1000" b="1" i="0" u="none" strike="noStrike">
                <a:solidFill>
                  <a:schemeClr val="bg2">
                    <a:lumMod val="25000"/>
                  </a:schemeClr>
                </a:solidFill>
                <a:latin typeface="+mn-lt"/>
                <a:ea typeface="+mn-ea"/>
                <a:cs typeface="Arial"/>
              </a:endParaRPr>
            </a:p>
          </xdr:txBody>
        </xdr:sp>
        <xdr:pic>
          <xdr:nvPicPr>
            <xdr:cNvPr id="233" name="Graphic 232" descr="Bar graph with upward trend with solid fill">
              <a:extLst>
                <a:ext uri="{FF2B5EF4-FFF2-40B4-BE49-F238E27FC236}">
                  <a16:creationId xmlns:a16="http://schemas.microsoft.com/office/drawing/2014/main" id="{EA678D71-1DE2-46BD-A36C-64187C3684E9}"/>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617324" y="2173940"/>
              <a:ext cx="306537" cy="306537"/>
            </a:xfrm>
            <a:prstGeom prst="rect">
              <a:avLst/>
            </a:prstGeom>
          </xdr:spPr>
        </xdr:pic>
      </xdr:grpSp>
    </xdr:grpSp>
    <xdr:clientData/>
  </xdr:twoCellAnchor>
  <xdr:twoCellAnchor>
    <xdr:from>
      <xdr:col>0</xdr:col>
      <xdr:colOff>571500</xdr:colOff>
      <xdr:row>0</xdr:row>
      <xdr:rowOff>159869</xdr:rowOff>
    </xdr:from>
    <xdr:to>
      <xdr:col>1</xdr:col>
      <xdr:colOff>470646</xdr:colOff>
      <xdr:row>3</xdr:row>
      <xdr:rowOff>134656</xdr:rowOff>
    </xdr:to>
    <xdr:pic>
      <xdr:nvPicPr>
        <xdr:cNvPr id="171" name="Picture 170">
          <a:extLst>
            <a:ext uri="{FF2B5EF4-FFF2-40B4-BE49-F238E27FC236}">
              <a16:creationId xmlns:a16="http://schemas.microsoft.com/office/drawing/2014/main" id="{89402F92-D40F-D02C-D397-121A8AAB34DC}"/>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71500" y="159869"/>
          <a:ext cx="504264" cy="546287"/>
        </a:xfrm>
        <a:prstGeom prst="rect">
          <a:avLst/>
        </a:prstGeom>
      </xdr:spPr>
    </xdr:pic>
    <xdr:clientData/>
  </xdr:twoCellAnchor>
  <xdr:twoCellAnchor>
    <xdr:from>
      <xdr:col>8</xdr:col>
      <xdr:colOff>224118</xdr:colOff>
      <xdr:row>0</xdr:row>
      <xdr:rowOff>112059</xdr:rowOff>
    </xdr:from>
    <xdr:to>
      <xdr:col>10</xdr:col>
      <xdr:colOff>33619</xdr:colOff>
      <xdr:row>3</xdr:row>
      <xdr:rowOff>156882</xdr:rowOff>
    </xdr:to>
    <xdr:grpSp>
      <xdr:nvGrpSpPr>
        <xdr:cNvPr id="260" name="Group 259">
          <a:hlinkClick xmlns:r="http://schemas.openxmlformats.org/officeDocument/2006/relationships" r:id="rId27"/>
          <a:extLst>
            <a:ext uri="{FF2B5EF4-FFF2-40B4-BE49-F238E27FC236}">
              <a16:creationId xmlns:a16="http://schemas.microsoft.com/office/drawing/2014/main" id="{D03E086E-8AE9-56C8-6F3B-C25A98927268}"/>
            </a:ext>
          </a:extLst>
        </xdr:cNvPr>
        <xdr:cNvGrpSpPr/>
      </xdr:nvGrpSpPr>
      <xdr:grpSpPr>
        <a:xfrm>
          <a:off x="5100918" y="112059"/>
          <a:ext cx="1028701" cy="616323"/>
          <a:chOff x="5065059" y="112059"/>
          <a:chExt cx="1019736" cy="616323"/>
        </a:xfrm>
      </xdr:grpSpPr>
      <xdr:grpSp>
        <xdr:nvGrpSpPr>
          <xdr:cNvPr id="117" name="Group 116">
            <a:extLst>
              <a:ext uri="{FF2B5EF4-FFF2-40B4-BE49-F238E27FC236}">
                <a16:creationId xmlns:a16="http://schemas.microsoft.com/office/drawing/2014/main" id="{6CA47A03-4AD2-EF7A-A9B5-068FA7872051}"/>
              </a:ext>
            </a:extLst>
          </xdr:cNvPr>
          <xdr:cNvGrpSpPr/>
        </xdr:nvGrpSpPr>
        <xdr:grpSpPr>
          <a:xfrm>
            <a:off x="5065059" y="112059"/>
            <a:ext cx="1019736" cy="616323"/>
            <a:chOff x="6413499" y="289984"/>
            <a:chExt cx="901700" cy="508000"/>
          </a:xfrm>
        </xdr:grpSpPr>
        <xdr:sp macro="" textlink="">
          <xdr:nvSpPr>
            <xdr:cNvPr id="114" name="Rectangle: Rounded Corners 113">
              <a:extLst>
                <a:ext uri="{FF2B5EF4-FFF2-40B4-BE49-F238E27FC236}">
                  <a16:creationId xmlns:a16="http://schemas.microsoft.com/office/drawing/2014/main" id="{B9401C15-D186-46B6-9A57-745CBC8F87E9}"/>
                </a:ext>
              </a:extLst>
            </xdr:cNvPr>
            <xdr:cNvSpPr/>
          </xdr:nvSpPr>
          <xdr:spPr>
            <a:xfrm>
              <a:off x="6413501" y="289984"/>
              <a:ext cx="901698" cy="508000"/>
            </a:xfrm>
            <a:prstGeom prst="roundRect">
              <a:avLst>
                <a:gd name="adj" fmla="val 5343"/>
              </a:avLst>
            </a:prstGeom>
            <a:solidFill>
              <a:srgbClr val="001F6A"/>
            </a:solidFill>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3" name="Rectangle: Rounded Corners 102">
              <a:extLst>
                <a:ext uri="{FF2B5EF4-FFF2-40B4-BE49-F238E27FC236}">
                  <a16:creationId xmlns:a16="http://schemas.microsoft.com/office/drawing/2014/main" id="{F0D38703-BBBA-7241-D5B4-9E7D2CA8B331}"/>
                </a:ext>
              </a:extLst>
            </xdr:cNvPr>
            <xdr:cNvSpPr/>
          </xdr:nvSpPr>
          <xdr:spPr>
            <a:xfrm>
              <a:off x="6413499" y="592763"/>
              <a:ext cx="889001" cy="180975"/>
            </a:xfrm>
            <a:prstGeom prst="roundRect">
              <a:avLst>
                <a:gd name="adj" fmla="val 6667"/>
              </a:avLst>
            </a:prstGeom>
            <a:solidFill>
              <a:srgbClr val="001F6A"/>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Dashboard</a:t>
              </a:r>
            </a:p>
          </xdr:txBody>
        </xdr:sp>
      </xdr:grpSp>
      <xdr:pic>
        <xdr:nvPicPr>
          <xdr:cNvPr id="183" name="Graphic 182">
            <a:extLst>
              <a:ext uri="{FF2B5EF4-FFF2-40B4-BE49-F238E27FC236}">
                <a16:creationId xmlns:a16="http://schemas.microsoft.com/office/drawing/2014/main" id="{A88675AD-E45C-3D5B-7157-35856C88AE7E}"/>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5210735" y="134470"/>
            <a:ext cx="616326" cy="369794"/>
          </a:xfrm>
          <a:prstGeom prst="rect">
            <a:avLst/>
          </a:prstGeom>
        </xdr:spPr>
      </xdr:pic>
    </xdr:grpSp>
    <xdr:clientData/>
  </xdr:twoCellAnchor>
  <xdr:twoCellAnchor>
    <xdr:from>
      <xdr:col>12</xdr:col>
      <xdr:colOff>11205</xdr:colOff>
      <xdr:row>0</xdr:row>
      <xdr:rowOff>112058</xdr:rowOff>
    </xdr:from>
    <xdr:to>
      <xdr:col>13</xdr:col>
      <xdr:colOff>388265</xdr:colOff>
      <xdr:row>3</xdr:row>
      <xdr:rowOff>145676</xdr:rowOff>
    </xdr:to>
    <xdr:grpSp>
      <xdr:nvGrpSpPr>
        <xdr:cNvPr id="225" name="Group 224">
          <a:hlinkClick xmlns:r="http://schemas.openxmlformats.org/officeDocument/2006/relationships" r:id="rId30"/>
          <a:extLst>
            <a:ext uri="{FF2B5EF4-FFF2-40B4-BE49-F238E27FC236}">
              <a16:creationId xmlns:a16="http://schemas.microsoft.com/office/drawing/2014/main" id="{7F98C171-C6DB-8D71-EDED-A0E35CDCE4EF}"/>
            </a:ext>
          </a:extLst>
        </xdr:cNvPr>
        <xdr:cNvGrpSpPr/>
      </xdr:nvGrpSpPr>
      <xdr:grpSpPr>
        <a:xfrm>
          <a:off x="7326405" y="112058"/>
          <a:ext cx="986660" cy="605118"/>
          <a:chOff x="6947647" y="123264"/>
          <a:chExt cx="982177" cy="605118"/>
        </a:xfrm>
      </xdr:grpSpPr>
      <xdr:sp macro="" textlink="">
        <xdr:nvSpPr>
          <xdr:cNvPr id="111" name="Rectangle 110">
            <a:extLst>
              <a:ext uri="{FF2B5EF4-FFF2-40B4-BE49-F238E27FC236}">
                <a16:creationId xmlns:a16="http://schemas.microsoft.com/office/drawing/2014/main" id="{C972D195-5BF0-4324-BBA2-8779B17947E4}"/>
              </a:ext>
            </a:extLst>
          </xdr:cNvPr>
          <xdr:cNvSpPr/>
        </xdr:nvSpPr>
        <xdr:spPr>
          <a:xfrm>
            <a:off x="6947647" y="123264"/>
            <a:ext cx="982177" cy="605118"/>
          </a:xfrm>
          <a:prstGeom prst="rect">
            <a:avLst/>
          </a:prstGeom>
          <a:solidFill>
            <a:srgbClr val="FFFFFF"/>
          </a:solidFill>
          <a:effectLst>
            <a:outerShdw blurRad="635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9" name="Rectangle: Rounded Corners 98">
            <a:extLst>
              <a:ext uri="{FF2B5EF4-FFF2-40B4-BE49-F238E27FC236}">
                <a16:creationId xmlns:a16="http://schemas.microsoft.com/office/drawing/2014/main" id="{5EA864D4-AAA3-4775-89CD-38A01F6B4919}"/>
              </a:ext>
            </a:extLst>
          </xdr:cNvPr>
          <xdr:cNvSpPr/>
        </xdr:nvSpPr>
        <xdr:spPr>
          <a:xfrm>
            <a:off x="7035196" y="442011"/>
            <a:ext cx="769473" cy="257176"/>
          </a:xfrm>
          <a:prstGeom prst="roundRect">
            <a:avLst>
              <a:gd name="adj" fmla="val 6667"/>
            </a:avLst>
          </a:prstGeom>
          <a:solidFill>
            <a:srgbClr val="FFFF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US" sz="1200" b="1">
                <a:solidFill>
                  <a:srgbClr val="0B2A78"/>
                </a:solidFill>
                <a:latin typeface="+mn-lt"/>
                <a:ea typeface="+mn-ea"/>
                <a:cs typeface="+mn-cs"/>
              </a:rPr>
              <a:t>Item List</a:t>
            </a:r>
          </a:p>
        </xdr:txBody>
      </xdr:sp>
      <xdr:pic>
        <xdr:nvPicPr>
          <xdr:cNvPr id="185" name="Graphic 184" descr="Box with solid fill">
            <a:extLst>
              <a:ext uri="{FF2B5EF4-FFF2-40B4-BE49-F238E27FC236}">
                <a16:creationId xmlns:a16="http://schemas.microsoft.com/office/drawing/2014/main" id="{181EA0E5-6DF4-1C03-B753-D4EBA2F09845}"/>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7194176" y="123266"/>
            <a:ext cx="392205" cy="392205"/>
          </a:xfrm>
          <a:prstGeom prst="rect">
            <a:avLst/>
          </a:prstGeom>
        </xdr:spPr>
      </xdr:pic>
    </xdr:grpSp>
    <xdr:clientData/>
  </xdr:twoCellAnchor>
  <xdr:twoCellAnchor>
    <xdr:from>
      <xdr:col>10</xdr:col>
      <xdr:colOff>123265</xdr:colOff>
      <xdr:row>0</xdr:row>
      <xdr:rowOff>112059</xdr:rowOff>
    </xdr:from>
    <xdr:to>
      <xdr:col>11</xdr:col>
      <xdr:colOff>595907</xdr:colOff>
      <xdr:row>3</xdr:row>
      <xdr:rowOff>143387</xdr:rowOff>
    </xdr:to>
    <xdr:grpSp>
      <xdr:nvGrpSpPr>
        <xdr:cNvPr id="224" name="Group 223">
          <a:hlinkClick xmlns:r="http://schemas.openxmlformats.org/officeDocument/2006/relationships" r:id="rId33"/>
          <a:extLst>
            <a:ext uri="{FF2B5EF4-FFF2-40B4-BE49-F238E27FC236}">
              <a16:creationId xmlns:a16="http://schemas.microsoft.com/office/drawing/2014/main" id="{27B703D8-4639-4D9D-A86C-9D170440C6B3}"/>
            </a:ext>
          </a:extLst>
        </xdr:cNvPr>
        <xdr:cNvGrpSpPr/>
      </xdr:nvGrpSpPr>
      <xdr:grpSpPr>
        <a:xfrm>
          <a:off x="6219265" y="112059"/>
          <a:ext cx="1082242" cy="602828"/>
          <a:chOff x="5849471" y="123266"/>
          <a:chExt cx="1077760" cy="610226"/>
        </a:xfrm>
      </xdr:grpSpPr>
      <xdr:sp macro="" textlink="">
        <xdr:nvSpPr>
          <xdr:cNvPr id="41" name="Rectangle: Top Corners Rounded 40">
            <a:extLst>
              <a:ext uri="{FF2B5EF4-FFF2-40B4-BE49-F238E27FC236}">
                <a16:creationId xmlns:a16="http://schemas.microsoft.com/office/drawing/2014/main" id="{78D5342B-BD0E-4847-A3C6-EE6D86E1068F}"/>
              </a:ext>
            </a:extLst>
          </xdr:cNvPr>
          <xdr:cNvSpPr/>
        </xdr:nvSpPr>
        <xdr:spPr>
          <a:xfrm rot="16200000">
            <a:off x="6085538" y="-108200"/>
            <a:ext cx="605625" cy="1077760"/>
          </a:xfrm>
          <a:prstGeom prst="round2SameRect">
            <a:avLst>
              <a:gd name="adj1" fmla="val 11116"/>
              <a:gd name="adj2" fmla="val 0"/>
            </a:avLst>
          </a:prstGeom>
          <a:solidFill>
            <a:srgbClr val="FFFFFF"/>
          </a:solidFill>
          <a:ln>
            <a:noFill/>
          </a:ln>
          <a:effectLst>
            <a:outerShdw blurRad="635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0" name="Rectangle: Rounded Corners 99">
            <a:extLst>
              <a:ext uri="{FF2B5EF4-FFF2-40B4-BE49-F238E27FC236}">
                <a16:creationId xmlns:a16="http://schemas.microsoft.com/office/drawing/2014/main" id="{F3EDC7D8-E6D9-4ED5-8712-0AF517D5C720}"/>
              </a:ext>
            </a:extLst>
          </xdr:cNvPr>
          <xdr:cNvSpPr/>
        </xdr:nvSpPr>
        <xdr:spPr>
          <a:xfrm>
            <a:off x="5879573" y="420765"/>
            <a:ext cx="1044611" cy="301859"/>
          </a:xfrm>
          <a:prstGeom prst="roundRect">
            <a:avLst>
              <a:gd name="adj" fmla="val 2552"/>
            </a:avLst>
          </a:prstGeom>
          <a:solidFill>
            <a:srgbClr val="FFFF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solidFill>
                  <a:srgbClr val="0B2A78"/>
                </a:solidFill>
              </a:rPr>
              <a:t>Daily</a:t>
            </a:r>
            <a:r>
              <a:rPr lang="en-US" sz="1200" b="1" baseline="0">
                <a:solidFill>
                  <a:srgbClr val="0B2A78"/>
                </a:solidFill>
              </a:rPr>
              <a:t> Records</a:t>
            </a:r>
            <a:endParaRPr lang="en-US" sz="1200" b="1">
              <a:solidFill>
                <a:srgbClr val="0B2A78"/>
              </a:solidFill>
            </a:endParaRPr>
          </a:p>
        </xdr:txBody>
      </xdr:sp>
      <xdr:pic>
        <xdr:nvPicPr>
          <xdr:cNvPr id="206" name="Graphic 205" descr="Clipboard with solid fill">
            <a:extLst>
              <a:ext uri="{FF2B5EF4-FFF2-40B4-BE49-F238E27FC236}">
                <a16:creationId xmlns:a16="http://schemas.microsoft.com/office/drawing/2014/main" id="{6A030D8F-E60C-1D5E-E940-FDA036FAE9BB}"/>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6140824" y="123266"/>
            <a:ext cx="381000" cy="381000"/>
          </a:xfrm>
          <a:prstGeom prst="rect">
            <a:avLst/>
          </a:prstGeom>
        </xdr:spPr>
      </xdr:pic>
    </xdr:grpSp>
    <xdr:clientData/>
  </xdr:twoCellAnchor>
  <xdr:twoCellAnchor>
    <xdr:from>
      <xdr:col>13</xdr:col>
      <xdr:colOff>424861</xdr:colOff>
      <xdr:row>0</xdr:row>
      <xdr:rowOff>111557</xdr:rowOff>
    </xdr:from>
    <xdr:to>
      <xdr:col>15</xdr:col>
      <xdr:colOff>251960</xdr:colOff>
      <xdr:row>3</xdr:row>
      <xdr:rowOff>145682</xdr:rowOff>
    </xdr:to>
    <xdr:grpSp>
      <xdr:nvGrpSpPr>
        <xdr:cNvPr id="231" name="Group 230">
          <a:hlinkClick xmlns:r="http://schemas.openxmlformats.org/officeDocument/2006/relationships" r:id="rId36"/>
          <a:extLst>
            <a:ext uri="{FF2B5EF4-FFF2-40B4-BE49-F238E27FC236}">
              <a16:creationId xmlns:a16="http://schemas.microsoft.com/office/drawing/2014/main" id="{33A4F659-9761-3FF7-06DC-E11CFFF3ADBC}"/>
            </a:ext>
          </a:extLst>
        </xdr:cNvPr>
        <xdr:cNvGrpSpPr/>
      </xdr:nvGrpSpPr>
      <xdr:grpSpPr>
        <a:xfrm>
          <a:off x="8349661" y="111557"/>
          <a:ext cx="1046299" cy="605625"/>
          <a:chOff x="7956170" y="122763"/>
          <a:chExt cx="1037419" cy="605625"/>
        </a:xfrm>
      </xdr:grpSpPr>
      <xdr:grpSp>
        <xdr:nvGrpSpPr>
          <xdr:cNvPr id="226" name="Group 225">
            <a:extLst>
              <a:ext uri="{FF2B5EF4-FFF2-40B4-BE49-F238E27FC236}">
                <a16:creationId xmlns:a16="http://schemas.microsoft.com/office/drawing/2014/main" id="{9D7D0307-F301-5DB7-0A77-52449D8AE79E}"/>
              </a:ext>
            </a:extLst>
          </xdr:cNvPr>
          <xdr:cNvGrpSpPr/>
        </xdr:nvGrpSpPr>
        <xdr:grpSpPr>
          <a:xfrm>
            <a:off x="7956170" y="122763"/>
            <a:ext cx="1037419" cy="605625"/>
            <a:chOff x="7956170" y="122763"/>
            <a:chExt cx="1037419" cy="605625"/>
          </a:xfrm>
        </xdr:grpSpPr>
        <xdr:sp macro="" textlink="">
          <xdr:nvSpPr>
            <xdr:cNvPr id="112" name="Rectangle: Top Corners Rounded 111">
              <a:extLst>
                <a:ext uri="{FF2B5EF4-FFF2-40B4-BE49-F238E27FC236}">
                  <a16:creationId xmlns:a16="http://schemas.microsoft.com/office/drawing/2014/main" id="{8BDB3732-B775-4C43-97A1-669755141BDB}"/>
                </a:ext>
              </a:extLst>
            </xdr:cNvPr>
            <xdr:cNvSpPr/>
          </xdr:nvSpPr>
          <xdr:spPr>
            <a:xfrm rot="5400000">
              <a:off x="8172067" y="-93134"/>
              <a:ext cx="605625" cy="1037419"/>
            </a:xfrm>
            <a:prstGeom prst="round2SameRect">
              <a:avLst>
                <a:gd name="adj1" fmla="val 11309"/>
                <a:gd name="adj2" fmla="val 0"/>
              </a:avLst>
            </a:prstGeom>
            <a:solidFill>
              <a:srgbClr val="FFFFFF"/>
            </a:solidFill>
            <a:effectLst>
              <a:outerShdw blurRad="635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1" name="Rectangle: Top Corners Rounded 100">
              <a:extLst>
                <a:ext uri="{FF2B5EF4-FFF2-40B4-BE49-F238E27FC236}">
                  <a16:creationId xmlns:a16="http://schemas.microsoft.com/office/drawing/2014/main" id="{D3A753D1-02D0-4981-ABFA-6FC2583F1B32}"/>
                </a:ext>
              </a:extLst>
            </xdr:cNvPr>
            <xdr:cNvSpPr/>
          </xdr:nvSpPr>
          <xdr:spPr>
            <a:xfrm>
              <a:off x="7962880" y="420768"/>
              <a:ext cx="1005255" cy="297576"/>
            </a:xfrm>
            <a:prstGeom prst="round2SameRect">
              <a:avLst/>
            </a:prstGeom>
            <a:solidFill>
              <a:srgbClr val="FFFF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en-US" sz="1200" b="1">
                  <a:solidFill>
                    <a:srgbClr val="0B2A78"/>
                  </a:solidFill>
                  <a:latin typeface="+mn-lt"/>
                  <a:ea typeface="+mn-ea"/>
                  <a:cs typeface="+mn-cs"/>
                </a:rPr>
                <a:t>Stock Status</a:t>
              </a:r>
            </a:p>
          </xdr:txBody>
        </xdr:sp>
      </xdr:grpSp>
      <xdr:pic>
        <xdr:nvPicPr>
          <xdr:cNvPr id="230" name="Graphic 229" descr="Bar graph with upward trend with solid fill">
            <a:extLst>
              <a:ext uri="{FF2B5EF4-FFF2-40B4-BE49-F238E27FC236}">
                <a16:creationId xmlns:a16="http://schemas.microsoft.com/office/drawing/2014/main" id="{D1F25C1D-934E-FA0D-7081-34468802C683}"/>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236324" y="129989"/>
            <a:ext cx="351864" cy="351864"/>
          </a:xfrm>
          <a:prstGeom prst="rect">
            <a:avLst/>
          </a:prstGeom>
        </xdr:spPr>
      </xdr:pic>
    </xdr:grpSp>
    <xdr:clientData/>
  </xdr:twoCellAnchor>
  <xdr:twoCellAnchor>
    <xdr:from>
      <xdr:col>17</xdr:col>
      <xdr:colOff>133145</xdr:colOff>
      <xdr:row>0</xdr:row>
      <xdr:rowOff>114951</xdr:rowOff>
    </xdr:from>
    <xdr:to>
      <xdr:col>19</xdr:col>
      <xdr:colOff>444444</xdr:colOff>
      <xdr:row>3</xdr:row>
      <xdr:rowOff>133145</xdr:rowOff>
    </xdr:to>
    <xdr:grpSp>
      <xdr:nvGrpSpPr>
        <xdr:cNvPr id="258" name="Group 257">
          <a:extLst>
            <a:ext uri="{FF2B5EF4-FFF2-40B4-BE49-F238E27FC236}">
              <a16:creationId xmlns:a16="http://schemas.microsoft.com/office/drawing/2014/main" id="{4B4B8FBB-20F1-D270-9034-2603493106CE}"/>
            </a:ext>
          </a:extLst>
        </xdr:cNvPr>
        <xdr:cNvGrpSpPr/>
      </xdr:nvGrpSpPr>
      <xdr:grpSpPr>
        <a:xfrm>
          <a:off x="10496345" y="114951"/>
          <a:ext cx="1530499" cy="589694"/>
          <a:chOff x="10420284" y="145677"/>
          <a:chExt cx="1521452" cy="589324"/>
        </a:xfrm>
      </xdr:grpSpPr>
      <xdr:sp macro="" textlink="">
        <xdr:nvSpPr>
          <xdr:cNvPr id="106" name="Rectangle: Rounded Corners 105">
            <a:extLst>
              <a:ext uri="{FF2B5EF4-FFF2-40B4-BE49-F238E27FC236}">
                <a16:creationId xmlns:a16="http://schemas.microsoft.com/office/drawing/2014/main" id="{124F0954-1687-4E3D-8D0F-591DDDF91758}"/>
              </a:ext>
            </a:extLst>
          </xdr:cNvPr>
          <xdr:cNvSpPr/>
        </xdr:nvSpPr>
        <xdr:spPr>
          <a:xfrm>
            <a:off x="10420284" y="145677"/>
            <a:ext cx="1521452" cy="589324"/>
          </a:xfrm>
          <a:prstGeom prst="roundRect">
            <a:avLst>
              <a:gd name="adj" fmla="val 11219"/>
            </a:avLst>
          </a:prstGeom>
          <a:solidFill>
            <a:srgbClr val="FDFDFD"/>
          </a:solidFill>
          <a:effectLst>
            <a:outerShdw blurRad="63500" algn="ctr" rotWithShape="0">
              <a:prstClr val="black">
                <a:alpha val="23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Calculations!AW3">
        <xdr:nvSpPr>
          <xdr:cNvPr id="107" name="Rectangle: Rounded Corners 106">
            <a:extLst>
              <a:ext uri="{FF2B5EF4-FFF2-40B4-BE49-F238E27FC236}">
                <a16:creationId xmlns:a16="http://schemas.microsoft.com/office/drawing/2014/main" id="{3FDBEEAF-5E7A-488E-8347-4E270342728A}"/>
              </a:ext>
            </a:extLst>
          </xdr:cNvPr>
          <xdr:cNvSpPr/>
        </xdr:nvSpPr>
        <xdr:spPr>
          <a:xfrm>
            <a:off x="10421336" y="419290"/>
            <a:ext cx="1514838" cy="254497"/>
          </a:xfrm>
          <a:prstGeom prst="roundRect">
            <a:avLst>
              <a:gd name="adj" fmla="val 6667"/>
            </a:avLst>
          </a:prstGeom>
          <a:solidFill>
            <a:srgbClr val="FDFDF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158A6865-D6C3-4F49-A94E-7FA23C1753D9}" type="TxLink">
              <a:rPr lang="en-US" sz="1100" b="0" i="0" u="none" strike="noStrike">
                <a:solidFill>
                  <a:srgbClr val="0B2A78"/>
                </a:solidFill>
                <a:latin typeface="Calibri"/>
                <a:cs typeface="Calibri"/>
              </a:rPr>
              <a:pPr algn="r"/>
              <a:t>17-Jun-2026 08:26 AM</a:t>
            </a:fld>
            <a:endParaRPr lang="en-US" sz="1200" b="1">
              <a:solidFill>
                <a:srgbClr val="0B2A78"/>
              </a:solidFill>
            </a:endParaRPr>
          </a:p>
        </xdr:txBody>
      </xdr:sp>
      <xdr:sp macro="" textlink="Calculations!AW2">
        <xdr:nvSpPr>
          <xdr:cNvPr id="108" name="Rectangle: Rounded Corners 107">
            <a:extLst>
              <a:ext uri="{FF2B5EF4-FFF2-40B4-BE49-F238E27FC236}">
                <a16:creationId xmlns:a16="http://schemas.microsoft.com/office/drawing/2014/main" id="{673B15EC-8A1F-4673-99BC-0FC540C0B06F}"/>
              </a:ext>
            </a:extLst>
          </xdr:cNvPr>
          <xdr:cNvSpPr/>
        </xdr:nvSpPr>
        <xdr:spPr>
          <a:xfrm>
            <a:off x="10490999" y="223800"/>
            <a:ext cx="1100085" cy="201231"/>
          </a:xfrm>
          <a:prstGeom prst="roundRect">
            <a:avLst>
              <a:gd name="adj" fmla="val 6667"/>
            </a:avLst>
          </a:prstGeom>
          <a:solidFill>
            <a:srgbClr val="FDFDF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C6F76A94-3163-487C-87D6-7CC137F7B5FD}" type="TxLink">
              <a:rPr lang="en-US" sz="1000" b="0" i="0" u="none" strike="noStrike">
                <a:solidFill>
                  <a:srgbClr val="0B2A78"/>
                </a:solidFill>
                <a:latin typeface="Arial"/>
                <a:cs typeface="Arial"/>
              </a:rPr>
              <a:pPr algn="l"/>
              <a:t>Last Refreshed</a:t>
            </a:fld>
            <a:endParaRPr lang="en-US" sz="1200" b="1">
              <a:solidFill>
                <a:srgbClr val="0B2A78"/>
              </a:solidFill>
            </a:endParaRPr>
          </a:p>
        </xdr:txBody>
      </xdr:sp>
    </xdr:grpSp>
    <xdr:clientData/>
  </xdr:twoCellAnchor>
  <xdr:twoCellAnchor>
    <xdr:from>
      <xdr:col>1</xdr:col>
      <xdr:colOff>484340</xdr:colOff>
      <xdr:row>0</xdr:row>
      <xdr:rowOff>155261</xdr:rowOff>
    </xdr:from>
    <xdr:to>
      <xdr:col>6</xdr:col>
      <xdr:colOff>392205</xdr:colOff>
      <xdr:row>3</xdr:row>
      <xdr:rowOff>67234</xdr:rowOff>
    </xdr:to>
    <xdr:grpSp>
      <xdr:nvGrpSpPr>
        <xdr:cNvPr id="249" name="Group 248">
          <a:extLst>
            <a:ext uri="{FF2B5EF4-FFF2-40B4-BE49-F238E27FC236}">
              <a16:creationId xmlns:a16="http://schemas.microsoft.com/office/drawing/2014/main" id="{EA7423F1-A2F8-F16E-7EBB-196A7438F2E1}"/>
            </a:ext>
          </a:extLst>
        </xdr:cNvPr>
        <xdr:cNvGrpSpPr/>
      </xdr:nvGrpSpPr>
      <xdr:grpSpPr>
        <a:xfrm>
          <a:off x="1093940" y="155261"/>
          <a:ext cx="2955865" cy="483473"/>
          <a:chOff x="1212722" y="110438"/>
          <a:chExt cx="2933453" cy="483473"/>
        </a:xfrm>
      </xdr:grpSpPr>
      <xdr:sp macro="" textlink="Calculations!AK2">
        <xdr:nvSpPr>
          <xdr:cNvPr id="247" name="TextBox 246">
            <a:extLst>
              <a:ext uri="{FF2B5EF4-FFF2-40B4-BE49-F238E27FC236}">
                <a16:creationId xmlns:a16="http://schemas.microsoft.com/office/drawing/2014/main" id="{8F58395E-7DAD-4BC1-812C-ED1F244A3A3A}"/>
              </a:ext>
            </a:extLst>
          </xdr:cNvPr>
          <xdr:cNvSpPr txBox="1"/>
        </xdr:nvSpPr>
        <xdr:spPr>
          <a:xfrm>
            <a:off x="1212722" y="110438"/>
            <a:ext cx="2933453" cy="326591"/>
          </a:xfrm>
          <a:prstGeom prst="rect">
            <a:avLst/>
          </a:prstGeom>
          <a:solidFill>
            <a:srgbClr val="F7F8FA"/>
          </a:solidFill>
          <a:ln w="317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2000" b="1" i="0" u="none" strike="noStrike">
                <a:solidFill>
                  <a:srgbClr val="0F1E4C"/>
                </a:solidFill>
                <a:latin typeface="+mn-lt"/>
                <a:ea typeface="+mn-ea"/>
                <a:cs typeface="Arial"/>
              </a:rPr>
              <a:t>MEDVAULT SUPPLIES</a:t>
            </a:r>
            <a:r>
              <a:rPr lang="en-US" sz="2000" b="1" i="0" u="none" strike="noStrike" baseline="0">
                <a:solidFill>
                  <a:srgbClr val="0F1E4C"/>
                </a:solidFill>
                <a:latin typeface="+mn-lt"/>
                <a:ea typeface="+mn-ea"/>
                <a:cs typeface="Arial"/>
              </a:rPr>
              <a:t> LTD</a:t>
            </a:r>
            <a:endParaRPr lang="en-US" sz="2000" b="1" i="0" u="none" strike="noStrike">
              <a:solidFill>
                <a:srgbClr val="0F1E4C"/>
              </a:solidFill>
              <a:latin typeface="+mn-lt"/>
              <a:ea typeface="+mn-ea"/>
              <a:cs typeface="Arial"/>
            </a:endParaRPr>
          </a:p>
        </xdr:txBody>
      </xdr:sp>
      <xdr:sp macro="" textlink="Calculations!AK2">
        <xdr:nvSpPr>
          <xdr:cNvPr id="248" name="TextBox 247">
            <a:extLst>
              <a:ext uri="{FF2B5EF4-FFF2-40B4-BE49-F238E27FC236}">
                <a16:creationId xmlns:a16="http://schemas.microsoft.com/office/drawing/2014/main" id="{9226190E-7F82-4AB8-9F82-A31A0F5D824D}"/>
              </a:ext>
            </a:extLst>
          </xdr:cNvPr>
          <xdr:cNvSpPr txBox="1"/>
        </xdr:nvSpPr>
        <xdr:spPr>
          <a:xfrm>
            <a:off x="1253066" y="397309"/>
            <a:ext cx="2758640" cy="196602"/>
          </a:xfrm>
          <a:prstGeom prst="rect">
            <a:avLst/>
          </a:prstGeom>
          <a:solidFill>
            <a:srgbClr val="F7F8FA"/>
          </a:solidFill>
          <a:ln w="317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100" b="0" i="0" u="none" strike="noStrike">
                <a:solidFill>
                  <a:srgbClr val="0F1E4C"/>
                </a:solidFill>
                <a:latin typeface="+mn-lt"/>
                <a:ea typeface="+mn-ea"/>
                <a:cs typeface="Arial"/>
              </a:rPr>
              <a:t>STOCK LEVEL &amp; INVENTORY STATUS REPORT</a:t>
            </a:r>
          </a:p>
        </xdr:txBody>
      </xdr:sp>
    </xdr:grpSp>
    <xdr:clientData/>
  </xdr:twoCellAnchor>
  <xdr:twoCellAnchor>
    <xdr:from>
      <xdr:col>0</xdr:col>
      <xdr:colOff>380995</xdr:colOff>
      <xdr:row>39</xdr:row>
      <xdr:rowOff>187608</xdr:rowOff>
    </xdr:from>
    <xdr:to>
      <xdr:col>19</xdr:col>
      <xdr:colOff>549083</xdr:colOff>
      <xdr:row>41</xdr:row>
      <xdr:rowOff>120372</xdr:rowOff>
    </xdr:to>
    <xdr:grpSp>
      <xdr:nvGrpSpPr>
        <xdr:cNvPr id="253" name="Group 252">
          <a:extLst>
            <a:ext uri="{FF2B5EF4-FFF2-40B4-BE49-F238E27FC236}">
              <a16:creationId xmlns:a16="http://schemas.microsoft.com/office/drawing/2014/main" id="{8C2B646A-49C9-C307-049B-FA7252B640DF}"/>
            </a:ext>
          </a:extLst>
        </xdr:cNvPr>
        <xdr:cNvGrpSpPr/>
      </xdr:nvGrpSpPr>
      <xdr:grpSpPr>
        <a:xfrm>
          <a:off x="380995" y="7617108"/>
          <a:ext cx="11750488" cy="313764"/>
          <a:chOff x="380995" y="7776882"/>
          <a:chExt cx="11843894" cy="321958"/>
        </a:xfrm>
      </xdr:grpSpPr>
      <xdr:sp macro="" textlink="">
        <xdr:nvSpPr>
          <xdr:cNvPr id="250" name="Rectangle: Top Corners Rounded 249">
            <a:extLst>
              <a:ext uri="{FF2B5EF4-FFF2-40B4-BE49-F238E27FC236}">
                <a16:creationId xmlns:a16="http://schemas.microsoft.com/office/drawing/2014/main" id="{FFDC9119-309A-49BF-B176-D28F95DE233C}"/>
              </a:ext>
            </a:extLst>
          </xdr:cNvPr>
          <xdr:cNvSpPr/>
        </xdr:nvSpPr>
        <xdr:spPr>
          <a:xfrm rot="10800000">
            <a:off x="380995" y="7794113"/>
            <a:ext cx="11843894" cy="262796"/>
          </a:xfrm>
          <a:prstGeom prst="round2SameRect">
            <a:avLst>
              <a:gd name="adj1" fmla="val 22549"/>
              <a:gd name="adj2" fmla="val 0"/>
            </a:avLst>
          </a:prstGeom>
          <a:solidFill>
            <a:srgbClr val="0B2A78"/>
          </a:solidFill>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251" name="Group 250">
            <a:extLst>
              <a:ext uri="{FF2B5EF4-FFF2-40B4-BE49-F238E27FC236}">
                <a16:creationId xmlns:a16="http://schemas.microsoft.com/office/drawing/2014/main" id="{0C5590FA-0F43-B126-C7D1-307EE8D37FD5}"/>
              </a:ext>
            </a:extLst>
          </xdr:cNvPr>
          <xdr:cNvGrpSpPr/>
        </xdr:nvGrpSpPr>
        <xdr:grpSpPr>
          <a:xfrm>
            <a:off x="733082" y="7776882"/>
            <a:ext cx="6979216" cy="321958"/>
            <a:chOff x="733082" y="7776882"/>
            <a:chExt cx="6979216" cy="321958"/>
          </a:xfrm>
        </xdr:grpSpPr>
        <xdr:grpSp>
          <xdr:nvGrpSpPr>
            <xdr:cNvPr id="24" name="Group 23">
              <a:extLst>
                <a:ext uri="{FF2B5EF4-FFF2-40B4-BE49-F238E27FC236}">
                  <a16:creationId xmlns:a16="http://schemas.microsoft.com/office/drawing/2014/main" id="{FCE5BCBF-0753-C823-BF4A-36C2FED74B48}"/>
                </a:ext>
              </a:extLst>
            </xdr:cNvPr>
            <xdr:cNvGrpSpPr/>
          </xdr:nvGrpSpPr>
          <xdr:grpSpPr>
            <a:xfrm>
              <a:off x="5422324" y="7816525"/>
              <a:ext cx="2289974" cy="205803"/>
              <a:chOff x="5422324" y="7816525"/>
              <a:chExt cx="2289974" cy="205803"/>
            </a:xfrm>
          </xdr:grpSpPr>
          <xdr:sp macro="" textlink="">
            <xdr:nvSpPr>
              <xdr:cNvPr id="252" name="TextBox 251">
                <a:extLst>
                  <a:ext uri="{FF2B5EF4-FFF2-40B4-BE49-F238E27FC236}">
                    <a16:creationId xmlns:a16="http://schemas.microsoft.com/office/drawing/2014/main" id="{9176D9B6-4AD6-40D0-9DD9-0EFCAC95B3EB}"/>
                  </a:ext>
                </a:extLst>
              </xdr:cNvPr>
              <xdr:cNvSpPr txBox="1"/>
            </xdr:nvSpPr>
            <xdr:spPr>
              <a:xfrm>
                <a:off x="5589225" y="7816525"/>
                <a:ext cx="2123073" cy="205803"/>
              </a:xfrm>
              <a:prstGeom prst="rect">
                <a:avLst/>
              </a:prstGeom>
              <a:solidFill>
                <a:srgbClr val="0B2A78"/>
              </a:solidFill>
              <a:ln w="317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0" i="0" u="none" strike="noStrike">
                    <a:solidFill>
                      <a:schemeClr val="bg1"/>
                    </a:solidFill>
                    <a:latin typeface="+mn-lt"/>
                    <a:ea typeface="+mn-ea"/>
                    <a:cs typeface="Arial"/>
                  </a:rPr>
                  <a:t>Dashboard</a:t>
                </a:r>
                <a:r>
                  <a:rPr lang="en-US" sz="1000" b="0" i="0" u="none" strike="noStrike" baseline="0">
                    <a:solidFill>
                      <a:schemeClr val="bg1"/>
                    </a:solidFill>
                    <a:latin typeface="+mn-lt"/>
                    <a:ea typeface="+mn-ea"/>
                    <a:cs typeface="Arial"/>
                  </a:rPr>
                  <a:t> Designed by </a:t>
                </a:r>
                <a:r>
                  <a:rPr lang="en-US" sz="1000" b="1" i="1" u="none" strike="noStrike" baseline="0">
                    <a:solidFill>
                      <a:schemeClr val="bg1"/>
                    </a:solidFill>
                    <a:latin typeface="+mn-lt"/>
                    <a:ea typeface="+mn-ea"/>
                    <a:cs typeface="Arial"/>
                  </a:rPr>
                  <a:t>Kehinde Ojo</a:t>
                </a:r>
                <a:endParaRPr lang="en-US" sz="1000" b="1" i="1" u="none" strike="noStrike">
                  <a:solidFill>
                    <a:schemeClr val="bg1"/>
                  </a:solidFill>
                  <a:latin typeface="+mn-lt"/>
                  <a:ea typeface="+mn-ea"/>
                  <a:cs typeface="Arial"/>
                </a:endParaRPr>
              </a:p>
            </xdr:txBody>
          </xdr:sp>
          <xdr:pic>
            <xdr:nvPicPr>
              <xdr:cNvPr id="254" name="Picture 253">
                <a:extLst>
                  <a:ext uri="{FF2B5EF4-FFF2-40B4-BE49-F238E27FC236}">
                    <a16:creationId xmlns:a16="http://schemas.microsoft.com/office/drawing/2014/main" id="{2D8E59F7-FBC8-4D2C-1BD9-B9D8447B58FD}"/>
                  </a:ext>
                </a:extLst>
              </xdr:cNvPr>
              <xdr:cNvPicPr>
                <a:picLocks noChangeAspect="1"/>
              </xdr:cNvPicPr>
            </xdr:nvPicPr>
            <xdr:blipFill>
              <a:blip xmlns:r="http://schemas.openxmlformats.org/officeDocument/2006/relationships" r:embed="rId37" cstate="print">
                <a:lum bright="70000" contrast="-70000"/>
                <a:extLst>
                  <a:ext uri="{28A0092B-C50C-407E-A947-70E740481C1C}">
                    <a14:useLocalDpi xmlns:a14="http://schemas.microsoft.com/office/drawing/2010/main" val="0"/>
                  </a:ext>
                </a:extLst>
              </a:blip>
              <a:stretch>
                <a:fillRect/>
              </a:stretch>
            </xdr:blipFill>
            <xdr:spPr>
              <a:xfrm>
                <a:off x="5422324" y="7833334"/>
                <a:ext cx="177486" cy="172185"/>
              </a:xfrm>
              <a:prstGeom prst="rect">
                <a:avLst/>
              </a:prstGeom>
            </xdr:spPr>
          </xdr:pic>
        </xdr:grpSp>
        <xdr:pic>
          <xdr:nvPicPr>
            <xdr:cNvPr id="256" name="Picture 255">
              <a:extLst>
                <a:ext uri="{FF2B5EF4-FFF2-40B4-BE49-F238E27FC236}">
                  <a16:creationId xmlns:a16="http://schemas.microsoft.com/office/drawing/2014/main" id="{98134D3F-5EC0-FA72-E97C-18BA6BC3B8B6}"/>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val="0"/>
                </a:ext>
              </a:extLst>
            </a:blip>
            <a:stretch>
              <a:fillRect/>
            </a:stretch>
          </xdr:blipFill>
          <xdr:spPr>
            <a:xfrm>
              <a:off x="733082" y="7776882"/>
              <a:ext cx="323162" cy="321958"/>
            </a:xfrm>
            <a:prstGeom prst="rect">
              <a:avLst/>
            </a:prstGeom>
          </xdr:spPr>
        </xdr:pic>
      </xdr:grpSp>
    </xdr:grpSp>
    <xdr:clientData/>
  </xdr:twoCellAnchor>
  <xdr:twoCellAnchor>
    <xdr:from>
      <xdr:col>15</xdr:col>
      <xdr:colOff>573427</xdr:colOff>
      <xdr:row>0</xdr:row>
      <xdr:rowOff>111433</xdr:rowOff>
    </xdr:from>
    <xdr:to>
      <xdr:col>17</xdr:col>
      <xdr:colOff>46752</xdr:colOff>
      <xdr:row>3</xdr:row>
      <xdr:rowOff>133144</xdr:rowOff>
    </xdr:to>
    <xdr:sp macro="[0]!RefreshDashboard" textlink="">
      <xdr:nvSpPr>
        <xdr:cNvPr id="257" name="Rectangle: Rounded Corners 256">
          <a:extLst>
            <a:ext uri="{FF2B5EF4-FFF2-40B4-BE49-F238E27FC236}">
              <a16:creationId xmlns:a16="http://schemas.microsoft.com/office/drawing/2014/main" id="{B8D2E024-3E8B-4B0F-8D39-0BA7BFD72BB4}"/>
            </a:ext>
          </a:extLst>
        </xdr:cNvPr>
        <xdr:cNvSpPr/>
      </xdr:nvSpPr>
      <xdr:spPr>
        <a:xfrm>
          <a:off x="9791169" y="111433"/>
          <a:ext cx="702357" cy="605501"/>
        </a:xfrm>
        <a:prstGeom prst="roundRect">
          <a:avLst>
            <a:gd name="adj" fmla="val 11219"/>
          </a:avLst>
        </a:prstGeom>
        <a:solidFill>
          <a:srgbClr val="FDFDFD"/>
        </a:solidFill>
        <a:effectLst>
          <a:outerShdw blurRad="63500" algn="ctr" rotWithShape="0">
            <a:prstClr val="black">
              <a:alpha val="23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46752</xdr:colOff>
      <xdr:row>0</xdr:row>
      <xdr:rowOff>154594</xdr:rowOff>
    </xdr:from>
    <xdr:to>
      <xdr:col>16</xdr:col>
      <xdr:colOff>573428</xdr:colOff>
      <xdr:row>3</xdr:row>
      <xdr:rowOff>105673</xdr:rowOff>
    </xdr:to>
    <xdr:pic>
      <xdr:nvPicPr>
        <xdr:cNvPr id="173" name="Graphic 172" descr="Repeat with solid fill">
          <a:extLst>
            <a:ext uri="{FF2B5EF4-FFF2-40B4-BE49-F238E27FC236}">
              <a16:creationId xmlns:a16="http://schemas.microsoft.com/office/drawing/2014/main" id="{15792ECD-B0BD-039F-A4E8-6A86F68B93CA}"/>
            </a:ext>
          </a:extLst>
        </xdr:cNvPr>
        <xdr:cNvPicPr>
          <a:picLocks noChangeAspect="1"/>
        </xdr:cNvPicPr>
      </xdr:nvPicPr>
      <xdr:blipFill>
        <a:blip xmlns:r="http://schemas.openxmlformats.org/officeDocument/2006/relationships" r:embed="rId39">
          <a:extLst>
            <a:ext uri="{96DAC541-7B7A-43D3-8B79-37D633B846F1}">
              <asvg:svgBlip xmlns:asvg="http://schemas.microsoft.com/office/drawing/2016/SVG/main" r:embed="rId40"/>
            </a:ext>
          </a:extLst>
        </a:blip>
        <a:stretch>
          <a:fillRect/>
        </a:stretch>
      </xdr:blipFill>
      <xdr:spPr>
        <a:xfrm>
          <a:off x="9879010" y="154594"/>
          <a:ext cx="526676" cy="534869"/>
        </a:xfrm>
        <a:prstGeom prst="rect">
          <a:avLst/>
        </a:prstGeom>
      </xdr:spPr>
    </xdr:pic>
    <xdr:clientData/>
  </xdr:twoCellAnchor>
  <xdr:twoCellAnchor>
    <xdr:from>
      <xdr:col>10</xdr:col>
      <xdr:colOff>7559</xdr:colOff>
      <xdr:row>13</xdr:row>
      <xdr:rowOff>122020</xdr:rowOff>
    </xdr:from>
    <xdr:to>
      <xdr:col>14</xdr:col>
      <xdr:colOff>102808</xdr:colOff>
      <xdr:row>21</xdr:row>
      <xdr:rowOff>185520</xdr:rowOff>
    </xdr:to>
    <xdr:grpSp>
      <xdr:nvGrpSpPr>
        <xdr:cNvPr id="40" name="Group 39">
          <a:extLst>
            <a:ext uri="{FF2B5EF4-FFF2-40B4-BE49-F238E27FC236}">
              <a16:creationId xmlns:a16="http://schemas.microsoft.com/office/drawing/2014/main" id="{5CB64D25-7D38-388B-9D7D-0584ED66E9E4}"/>
            </a:ext>
          </a:extLst>
        </xdr:cNvPr>
        <xdr:cNvGrpSpPr/>
      </xdr:nvGrpSpPr>
      <xdr:grpSpPr>
        <a:xfrm>
          <a:off x="6103559" y="2598520"/>
          <a:ext cx="2533649" cy="1587500"/>
          <a:chOff x="6152720" y="2651778"/>
          <a:chExt cx="2553314" cy="1620274"/>
        </a:xfrm>
      </xdr:grpSpPr>
      <xdr:grpSp>
        <xdr:nvGrpSpPr>
          <xdr:cNvPr id="238" name="Group 237">
            <a:extLst>
              <a:ext uri="{FF2B5EF4-FFF2-40B4-BE49-F238E27FC236}">
                <a16:creationId xmlns:a16="http://schemas.microsoft.com/office/drawing/2014/main" id="{F2DD9DF8-FCA2-FA3F-0122-B66EDF9C5D09}"/>
              </a:ext>
            </a:extLst>
          </xdr:cNvPr>
          <xdr:cNvGrpSpPr/>
        </xdr:nvGrpSpPr>
        <xdr:grpSpPr>
          <a:xfrm>
            <a:off x="6152720" y="2651778"/>
            <a:ext cx="2553314" cy="1620274"/>
            <a:chOff x="6072342" y="2598520"/>
            <a:chExt cx="2515720" cy="1587500"/>
          </a:xfrm>
        </xdr:grpSpPr>
        <xdr:grpSp>
          <xdr:nvGrpSpPr>
            <xdr:cNvPr id="125" name="Group 124">
              <a:extLst>
                <a:ext uri="{FF2B5EF4-FFF2-40B4-BE49-F238E27FC236}">
                  <a16:creationId xmlns:a16="http://schemas.microsoft.com/office/drawing/2014/main" id="{98CAF80D-B525-896F-B889-B64E079997F6}"/>
                </a:ext>
              </a:extLst>
            </xdr:cNvPr>
            <xdr:cNvGrpSpPr/>
          </xdr:nvGrpSpPr>
          <xdr:grpSpPr>
            <a:xfrm>
              <a:off x="6072342" y="2598520"/>
              <a:ext cx="2515720" cy="1587500"/>
              <a:chOff x="6072343" y="1926167"/>
              <a:chExt cx="2515720" cy="1587500"/>
            </a:xfrm>
          </xdr:grpSpPr>
          <xdr:sp macro="" textlink="">
            <xdr:nvSpPr>
              <xdr:cNvPr id="88" name="Rectangle: Rounded Corners 87">
                <a:extLst>
                  <a:ext uri="{FF2B5EF4-FFF2-40B4-BE49-F238E27FC236}">
                    <a16:creationId xmlns:a16="http://schemas.microsoft.com/office/drawing/2014/main" id="{46265830-54C3-4BB8-9E9D-AD76429A9477}"/>
                  </a:ext>
                </a:extLst>
              </xdr:cNvPr>
              <xdr:cNvSpPr/>
            </xdr:nvSpPr>
            <xdr:spPr>
              <a:xfrm>
                <a:off x="6072343" y="1926167"/>
                <a:ext cx="2515720" cy="1587500"/>
              </a:xfrm>
              <a:prstGeom prst="roundRect">
                <a:avLst>
                  <a:gd name="adj" fmla="val 5554"/>
                </a:avLst>
              </a:prstGeom>
              <a:solidFill>
                <a:srgbClr val="FDFDFD"/>
              </a:solidFill>
              <a:effectLst>
                <a:outerShdw blurRad="63500" algn="ctr" rotWithShape="0">
                  <a:prstClr val="black">
                    <a:alpha val="23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Calculations!U11">
            <xdr:nvSpPr>
              <xdr:cNvPr id="102" name="TextBox 101">
                <a:extLst>
                  <a:ext uri="{FF2B5EF4-FFF2-40B4-BE49-F238E27FC236}">
                    <a16:creationId xmlns:a16="http://schemas.microsoft.com/office/drawing/2014/main" id="{1DC38009-376F-4F9A-82B7-05B50A90374F}"/>
                  </a:ext>
                </a:extLst>
              </xdr:cNvPr>
              <xdr:cNvSpPr txBox="1"/>
            </xdr:nvSpPr>
            <xdr:spPr>
              <a:xfrm>
                <a:off x="6527425" y="1947333"/>
                <a:ext cx="1529604" cy="264583"/>
              </a:xfrm>
              <a:prstGeom prst="rect">
                <a:avLst/>
              </a:prstGeom>
              <a:noFill/>
              <a:ln w="317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6378896-C30F-4DEC-88AE-3E02C233B750}" type="TxLink">
                  <a:rPr lang="en-US" sz="1000" b="1" i="0" u="none" strike="noStrike">
                    <a:solidFill>
                      <a:srgbClr val="077B15"/>
                    </a:solidFill>
                    <a:latin typeface="Arial"/>
                    <a:ea typeface="+mn-ea"/>
                    <a:cs typeface="Arial"/>
                  </a:rPr>
                  <a:pPr marL="0" indent="0" algn="ctr"/>
                  <a:t>INVENTORY HEALTH</a:t>
                </a:fld>
                <a:endParaRPr lang="en-US" sz="900" b="1" i="1" u="none" strike="noStrike">
                  <a:solidFill>
                    <a:srgbClr val="077B15"/>
                  </a:solidFill>
                  <a:latin typeface="Arial"/>
                  <a:ea typeface="+mn-ea"/>
                  <a:cs typeface="Arial"/>
                </a:endParaRPr>
              </a:p>
            </xdr:txBody>
          </xdr:sp>
          <xdr:sp macro="" textlink="Calculations!U12">
            <xdr:nvSpPr>
              <xdr:cNvPr id="115" name="TextBox 114">
                <a:extLst>
                  <a:ext uri="{FF2B5EF4-FFF2-40B4-BE49-F238E27FC236}">
                    <a16:creationId xmlns:a16="http://schemas.microsoft.com/office/drawing/2014/main" id="{0E35459B-DD9B-41B2-A9F0-D5EDA4B4C491}"/>
                  </a:ext>
                </a:extLst>
              </xdr:cNvPr>
              <xdr:cNvSpPr txBox="1"/>
            </xdr:nvSpPr>
            <xdr:spPr>
              <a:xfrm>
                <a:off x="6510143" y="2557235"/>
                <a:ext cx="1673891" cy="242823"/>
              </a:xfrm>
              <a:prstGeom prst="rect">
                <a:avLst/>
              </a:prstGeom>
              <a:noFill/>
              <a:ln w="317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62EA8FE-BD2E-4834-BBEF-87272A7ECB27}" type="TxLink">
                  <a:rPr lang="en-US" sz="2000" b="1" i="0" u="none" strike="noStrike">
                    <a:solidFill>
                      <a:srgbClr val="077B15"/>
                    </a:solidFill>
                    <a:latin typeface="Arial"/>
                    <a:ea typeface="+mn-ea"/>
                    <a:cs typeface="Arial"/>
                  </a:rPr>
                  <a:pPr marL="0" indent="0" algn="ctr"/>
                  <a:t>HEALTHY</a:t>
                </a:fld>
                <a:endParaRPr lang="en-US" sz="1800" b="1" i="1" u="none" strike="noStrike">
                  <a:solidFill>
                    <a:srgbClr val="077B15"/>
                  </a:solidFill>
                  <a:latin typeface="Arial"/>
                  <a:ea typeface="+mn-ea"/>
                  <a:cs typeface="Arial"/>
                </a:endParaRPr>
              </a:p>
            </xdr:txBody>
          </xdr:sp>
          <xdr:sp macro="" textlink="Calculations!U14">
            <xdr:nvSpPr>
              <xdr:cNvPr id="120" name="TextBox 119">
                <a:extLst>
                  <a:ext uri="{FF2B5EF4-FFF2-40B4-BE49-F238E27FC236}">
                    <a16:creationId xmlns:a16="http://schemas.microsoft.com/office/drawing/2014/main" id="{7159EC86-EAD2-49F4-B0FE-BB0BFA30D948}"/>
                  </a:ext>
                </a:extLst>
              </xdr:cNvPr>
              <xdr:cNvSpPr txBox="1"/>
            </xdr:nvSpPr>
            <xdr:spPr>
              <a:xfrm>
                <a:off x="6337454" y="2787433"/>
                <a:ext cx="1997948" cy="213319"/>
              </a:xfrm>
              <a:prstGeom prst="rect">
                <a:avLst/>
              </a:prstGeom>
              <a:noFill/>
              <a:ln w="317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39CF313-0E16-4327-9E1C-2AF486CDE674}" type="TxLink">
                  <a:rPr lang="en-US" sz="1000" b="0" i="0" u="none" strike="noStrike">
                    <a:solidFill>
                      <a:srgbClr val="000000"/>
                    </a:solidFill>
                    <a:latin typeface="Arial"/>
                    <a:ea typeface="+mn-ea"/>
                    <a:cs typeface="Arial"/>
                  </a:rPr>
                  <a:pPr marL="0" indent="0" algn="ctr"/>
                  <a:t>Inventory status is good</a:t>
                </a:fld>
                <a:endParaRPr lang="en-US" sz="900" b="1" i="1" u="none" strike="noStrike">
                  <a:solidFill>
                    <a:srgbClr val="077B15"/>
                  </a:solidFill>
                  <a:latin typeface="Arial"/>
                  <a:ea typeface="+mn-ea"/>
                  <a:cs typeface="Arial"/>
                </a:endParaRPr>
              </a:p>
            </xdr:txBody>
          </xdr:sp>
        </xdr:grpSp>
        <xdr:pic>
          <xdr:nvPicPr>
            <xdr:cNvPr id="96" name="Picture 95">
              <a:extLst>
                <a:ext uri="{FF2B5EF4-FFF2-40B4-BE49-F238E27FC236}">
                  <a16:creationId xmlns:a16="http://schemas.microsoft.com/office/drawing/2014/main" id="{E6F15523-E5D9-4534-A9C0-F52167A2545E}"/>
                </a:ext>
              </a:extLst>
            </xdr:cNvPr>
            <xdr:cNvPicPr>
              <a:picLocks noChangeAspect="1"/>
            </xdr:cNvPicPr>
          </xdr:nvPicPr>
          <xdr:blipFill>
            <a:blip xmlns:r="http://schemas.openxmlformats.org/officeDocument/2006/relationships" r:embed="rId1">
              <a:biLevel thresh="25000"/>
              <a:extLst>
                <a:ext uri="{28A0092B-C50C-407E-A947-70E740481C1C}">
                  <a14:useLocalDpi xmlns:a14="http://schemas.microsoft.com/office/drawing/2010/main" val="0"/>
                </a:ext>
              </a:extLst>
            </a:blip>
            <a:stretch>
              <a:fillRect/>
            </a:stretch>
          </xdr:blipFill>
          <xdr:spPr>
            <a:xfrm>
              <a:off x="7131811" y="2880536"/>
              <a:ext cx="329272" cy="335990"/>
            </a:xfrm>
            <a:prstGeom prst="rect">
              <a:avLst/>
            </a:prstGeom>
          </xdr:spPr>
        </xdr:pic>
        <xdr:grpSp>
          <xdr:nvGrpSpPr>
            <xdr:cNvPr id="237" name="Group 236">
              <a:extLst>
                <a:ext uri="{FF2B5EF4-FFF2-40B4-BE49-F238E27FC236}">
                  <a16:creationId xmlns:a16="http://schemas.microsoft.com/office/drawing/2014/main" id="{5825A95B-5161-4132-C2D7-0D672BFED7C0}"/>
                </a:ext>
              </a:extLst>
            </xdr:cNvPr>
            <xdr:cNvGrpSpPr/>
          </xdr:nvGrpSpPr>
          <xdr:grpSpPr>
            <a:xfrm>
              <a:off x="6196857" y="3687536"/>
              <a:ext cx="2229972" cy="470474"/>
              <a:chOff x="6196857" y="3687536"/>
              <a:chExt cx="2229972" cy="470474"/>
            </a:xfrm>
          </xdr:grpSpPr>
          <xdr:sp macro="" textlink="">
            <xdr:nvSpPr>
              <xdr:cNvPr id="140" name="Rectangle: Rounded Corners 139">
                <a:extLst>
                  <a:ext uri="{FF2B5EF4-FFF2-40B4-BE49-F238E27FC236}">
                    <a16:creationId xmlns:a16="http://schemas.microsoft.com/office/drawing/2014/main" id="{599907F2-6108-4800-9F79-30EA22750036}"/>
                  </a:ext>
                </a:extLst>
              </xdr:cNvPr>
              <xdr:cNvSpPr/>
            </xdr:nvSpPr>
            <xdr:spPr>
              <a:xfrm rot="16200000">
                <a:off x="7076606" y="2807787"/>
                <a:ext cx="470474" cy="2229972"/>
              </a:xfrm>
              <a:prstGeom prst="roundRect">
                <a:avLst/>
              </a:prstGeom>
              <a:solidFill>
                <a:srgbClr val="DFFDE3"/>
              </a:solidFill>
              <a:ln>
                <a:noFill/>
              </a:ln>
              <a:effectLst>
                <a:innerShdw blurRad="114300">
                  <a:srgbClr val="077B15"/>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42" name="Straight Connector 141">
                <a:extLst>
                  <a:ext uri="{FF2B5EF4-FFF2-40B4-BE49-F238E27FC236}">
                    <a16:creationId xmlns:a16="http://schemas.microsoft.com/office/drawing/2014/main" id="{8A273E82-84C7-F2F9-5A5C-C20B2879BF73}"/>
                  </a:ext>
                </a:extLst>
              </xdr:cNvPr>
              <xdr:cNvCxnSpPr>
                <a:stCxn id="140" idx="3"/>
                <a:endCxn id="140" idx="1"/>
              </xdr:cNvCxnSpPr>
            </xdr:nvCxnSpPr>
            <xdr:spPr>
              <a:xfrm>
                <a:off x="7311843" y="3687536"/>
                <a:ext cx="0" cy="470474"/>
              </a:xfrm>
              <a:prstGeom prst="line">
                <a:avLst/>
              </a:prstGeom>
              <a:ln w="25400">
                <a:solidFill>
                  <a:srgbClr val="92D050"/>
                </a:solidFill>
              </a:ln>
            </xdr:spPr>
            <xdr:style>
              <a:lnRef idx="1">
                <a:schemeClr val="accent1"/>
              </a:lnRef>
              <a:fillRef idx="0">
                <a:schemeClr val="accent1"/>
              </a:fillRef>
              <a:effectRef idx="0">
                <a:schemeClr val="accent1"/>
              </a:effectRef>
              <a:fontRef idx="minor">
                <a:schemeClr val="tx1"/>
              </a:fontRef>
            </xdr:style>
          </xdr:cxnSp>
          <xdr:sp macro="" textlink="Calculations!AZ3">
            <xdr:nvSpPr>
              <xdr:cNvPr id="164" name="TextBox 163">
                <a:extLst>
                  <a:ext uri="{FF2B5EF4-FFF2-40B4-BE49-F238E27FC236}">
                    <a16:creationId xmlns:a16="http://schemas.microsoft.com/office/drawing/2014/main" id="{FE8B6C83-CFEE-4A9D-AF46-747C02F16A10}"/>
                  </a:ext>
                </a:extLst>
              </xdr:cNvPr>
              <xdr:cNvSpPr txBox="1"/>
            </xdr:nvSpPr>
            <xdr:spPr>
              <a:xfrm>
                <a:off x="6535433" y="3774372"/>
                <a:ext cx="430131" cy="138081"/>
              </a:xfrm>
              <a:prstGeom prst="rect">
                <a:avLst/>
              </a:prstGeom>
              <a:solidFill>
                <a:srgbClr val="DFFDE3"/>
              </a:solidFill>
              <a:ln>
                <a:noFill/>
              </a:ln>
              <a:effectLst>
                <a:outerShdw blurRad="50800" dist="38100" dir="16200000" sx="11000" sy="11000" rotWithShape="0">
                  <a:srgbClr val="DFFDE3">
                    <a:alpha val="4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57D164E2-3BDC-4C2D-8B89-D49B3169182D}" type="TxLink">
                  <a:rPr lang="en-US" sz="1800" b="1" i="0" u="none" strike="noStrike">
                    <a:solidFill>
                      <a:srgbClr val="077B15"/>
                    </a:solidFill>
                    <a:latin typeface="Calibri"/>
                    <a:ea typeface="+mn-ea"/>
                    <a:cs typeface="Calibri"/>
                  </a:rPr>
                  <a:pPr marL="0" indent="0" algn="ctr"/>
                  <a:t>82</a:t>
                </a:fld>
                <a:endParaRPr lang="en-US" sz="1800" b="1">
                  <a:solidFill>
                    <a:srgbClr val="077B15"/>
                  </a:solidFill>
                  <a:latin typeface="+mn-lt"/>
                  <a:ea typeface="+mn-ea"/>
                  <a:cs typeface="+mn-cs"/>
                </a:endParaRPr>
              </a:p>
            </xdr:txBody>
          </xdr:sp>
          <xdr:sp macro="" textlink="Calculations!S6">
            <xdr:nvSpPr>
              <xdr:cNvPr id="165" name="TextBox 164">
                <a:extLst>
                  <a:ext uri="{FF2B5EF4-FFF2-40B4-BE49-F238E27FC236}">
                    <a16:creationId xmlns:a16="http://schemas.microsoft.com/office/drawing/2014/main" id="{D3C49BA4-23BA-46DA-B9E3-B8AA3F8D127A}"/>
                  </a:ext>
                </a:extLst>
              </xdr:cNvPr>
              <xdr:cNvSpPr txBox="1"/>
            </xdr:nvSpPr>
            <xdr:spPr>
              <a:xfrm>
                <a:off x="6308914" y="3978089"/>
                <a:ext cx="963706" cy="100854"/>
              </a:xfrm>
              <a:prstGeom prst="rect">
                <a:avLst/>
              </a:prstGeom>
              <a:solidFill>
                <a:srgbClr val="DFFDE3"/>
              </a:solidFill>
              <a:ln w="317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493523A-A805-4A22-9AE0-310796B831B6}" type="TxLink">
                  <a:rPr lang="en-US" sz="900" b="0" i="0" u="none" strike="noStrike">
                    <a:solidFill>
                      <a:srgbClr val="4A452A"/>
                    </a:solidFill>
                    <a:latin typeface="Arial"/>
                    <a:ea typeface="+mn-ea"/>
                    <a:cs typeface="Arial"/>
                  </a:rPr>
                  <a:pPr marL="0" indent="0" algn="ctr"/>
                  <a:t>Items available</a:t>
                </a:fld>
                <a:endParaRPr lang="en-US" sz="900" b="0" i="0" u="none" strike="noStrike">
                  <a:solidFill>
                    <a:srgbClr val="4A452A"/>
                  </a:solidFill>
                  <a:latin typeface="Arial"/>
                  <a:ea typeface="+mn-ea"/>
                  <a:cs typeface="Arial"/>
                </a:endParaRPr>
              </a:p>
            </xdr:txBody>
          </xdr:sp>
          <xdr:sp macro="" textlink="Calculations!P14">
            <xdr:nvSpPr>
              <xdr:cNvPr id="168" name="TextBox 167">
                <a:extLst>
                  <a:ext uri="{FF2B5EF4-FFF2-40B4-BE49-F238E27FC236}">
                    <a16:creationId xmlns:a16="http://schemas.microsoft.com/office/drawing/2014/main" id="{48378550-33D3-4124-A9A1-64C84E86DFFB}"/>
                  </a:ext>
                </a:extLst>
              </xdr:cNvPr>
              <xdr:cNvSpPr txBox="1"/>
            </xdr:nvSpPr>
            <xdr:spPr>
              <a:xfrm>
                <a:off x="7395896" y="3984812"/>
                <a:ext cx="956981" cy="94130"/>
              </a:xfrm>
              <a:prstGeom prst="rect">
                <a:avLst/>
              </a:prstGeom>
              <a:solidFill>
                <a:srgbClr val="DFFDE3"/>
              </a:solidFill>
              <a:ln w="317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5B8E6FC-4FA8-4566-827F-275E35E48175}" type="TxLink">
                  <a:rPr lang="en-US" sz="900" b="0" i="0" u="none" strike="noStrike">
                    <a:solidFill>
                      <a:srgbClr val="4A452A"/>
                    </a:solidFill>
                    <a:latin typeface="Arial"/>
                    <a:ea typeface="+mn-ea"/>
                    <a:cs typeface="Arial"/>
                  </a:rPr>
                  <a:pPr marL="0" indent="0" algn="ctr"/>
                  <a:t>Reorder Items</a:t>
                </a:fld>
                <a:endParaRPr lang="en-US" sz="900" b="0" i="0" u="none" strike="noStrike">
                  <a:solidFill>
                    <a:srgbClr val="4A452A"/>
                  </a:solidFill>
                  <a:latin typeface="Arial"/>
                  <a:ea typeface="+mn-ea"/>
                  <a:cs typeface="Arial"/>
                </a:endParaRPr>
              </a:p>
            </xdr:txBody>
          </xdr:sp>
          <xdr:sp macro="" textlink="Calculations!AZ5">
            <xdr:nvSpPr>
              <xdr:cNvPr id="169" name="TextBox 168">
                <a:extLst>
                  <a:ext uri="{FF2B5EF4-FFF2-40B4-BE49-F238E27FC236}">
                    <a16:creationId xmlns:a16="http://schemas.microsoft.com/office/drawing/2014/main" id="{6BD4AE42-D485-432B-9820-EE443F72A47F}"/>
                  </a:ext>
                </a:extLst>
              </xdr:cNvPr>
              <xdr:cNvSpPr txBox="1"/>
            </xdr:nvSpPr>
            <xdr:spPr>
              <a:xfrm>
                <a:off x="7631374" y="3772291"/>
                <a:ext cx="430131" cy="138081"/>
              </a:xfrm>
              <a:prstGeom prst="rect">
                <a:avLst/>
              </a:prstGeom>
              <a:solidFill>
                <a:srgbClr val="DFFDE3"/>
              </a:solidFill>
              <a:ln>
                <a:noFill/>
              </a:ln>
              <a:effectLst>
                <a:outerShdw blurRad="50800" dist="38100" dir="16200000" sx="11000" sy="11000" rotWithShape="0">
                  <a:srgbClr val="DFFDE3">
                    <a:alpha val="4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308F9951-AE65-4A18-83D5-94432F2B6C28}" type="TxLink">
                  <a:rPr lang="en-US" sz="1800" b="1" i="0" u="none" strike="noStrike">
                    <a:solidFill>
                      <a:srgbClr val="077B15"/>
                    </a:solidFill>
                    <a:latin typeface="Calibri"/>
                    <a:ea typeface="+mn-ea"/>
                    <a:cs typeface="Calibri"/>
                  </a:rPr>
                  <a:pPr marL="0" indent="0" algn="ctr"/>
                  <a:t>3</a:t>
                </a:fld>
                <a:endParaRPr lang="en-US" sz="1800" b="1" i="0" u="none" strike="noStrike">
                  <a:solidFill>
                    <a:srgbClr val="077B15"/>
                  </a:solidFill>
                  <a:latin typeface="Calibri"/>
                  <a:ea typeface="+mn-ea"/>
                  <a:cs typeface="Calibri"/>
                </a:endParaRPr>
              </a:p>
            </xdr:txBody>
          </xdr:sp>
        </xdr:grpSp>
      </xdr:grpSp>
      <xdr:sp macro="" textlink="">
        <xdr:nvSpPr>
          <xdr:cNvPr id="97" name="Oval 96">
            <a:extLst>
              <a:ext uri="{FF2B5EF4-FFF2-40B4-BE49-F238E27FC236}">
                <a16:creationId xmlns:a16="http://schemas.microsoft.com/office/drawing/2014/main" id="{FA12B485-6991-44A7-ABC8-24F0B226E0E0}"/>
              </a:ext>
            </a:extLst>
          </xdr:cNvPr>
          <xdr:cNvSpPr/>
        </xdr:nvSpPr>
        <xdr:spPr>
          <a:xfrm>
            <a:off x="7209671" y="2918952"/>
            <a:ext cx="314202" cy="330669"/>
          </a:xfrm>
          <a:prstGeom prst="ellipse">
            <a:avLst/>
          </a:prstGeom>
          <a:solidFill>
            <a:srgbClr val="077B15"/>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266" name="Picture 265">
            <a:extLst>
              <a:ext uri="{FF2B5EF4-FFF2-40B4-BE49-F238E27FC236}">
                <a16:creationId xmlns:a16="http://schemas.microsoft.com/office/drawing/2014/main" id="{16B6F451-F828-4AC9-8EFA-E983191DC8FF}"/>
              </a:ext>
            </a:extLst>
          </xdr:cNvPr>
          <xdr:cNvPicPr>
            <a:picLocks noChangeAspect="1"/>
          </xdr:cNvPicPr>
        </xdr:nvPicPr>
        <xdr:blipFill>
          <a:blip xmlns:r="http://schemas.openxmlformats.org/officeDocument/2006/relationships" r:embed="rId41" cstate="print">
            <a:lum bright="70000" contrast="-70000"/>
            <a:extLst>
              <a:ext uri="{28A0092B-C50C-407E-A947-70E740481C1C}">
                <a14:useLocalDpi xmlns:a14="http://schemas.microsoft.com/office/drawing/2010/main" val="0"/>
              </a:ext>
            </a:extLst>
          </a:blip>
          <a:stretch>
            <a:fillRect/>
          </a:stretch>
        </xdr:blipFill>
        <xdr:spPr>
          <a:xfrm>
            <a:off x="7249534" y="2966177"/>
            <a:ext cx="222565" cy="215408"/>
          </a:xfrm>
          <a:prstGeom prst="rect">
            <a:avLst/>
          </a:prstGeom>
        </xdr:spPr>
      </xdr:pic>
    </xdr:grpSp>
    <xdr:clientData/>
  </xdr:twoCellAnchor>
  <xdr:twoCellAnchor>
    <xdr:from>
      <xdr:col>12</xdr:col>
      <xdr:colOff>159622</xdr:colOff>
      <xdr:row>4</xdr:row>
      <xdr:rowOff>3654</xdr:rowOff>
    </xdr:from>
    <xdr:to>
      <xdr:col>14</xdr:col>
      <xdr:colOff>425313</xdr:colOff>
      <xdr:row>9</xdr:row>
      <xdr:rowOff>141239</xdr:rowOff>
    </xdr:to>
    <xdr:grpSp>
      <xdr:nvGrpSpPr>
        <xdr:cNvPr id="227" name="Group 226">
          <a:extLst>
            <a:ext uri="{FF2B5EF4-FFF2-40B4-BE49-F238E27FC236}">
              <a16:creationId xmlns:a16="http://schemas.microsoft.com/office/drawing/2014/main" id="{861332B2-F630-F8D1-C900-A55265A7C95E}"/>
            </a:ext>
          </a:extLst>
        </xdr:cNvPr>
        <xdr:cNvGrpSpPr/>
      </xdr:nvGrpSpPr>
      <xdr:grpSpPr>
        <a:xfrm>
          <a:off x="7474822" y="765654"/>
          <a:ext cx="1484891" cy="1090085"/>
          <a:chOff x="7533816" y="782041"/>
          <a:chExt cx="1494723" cy="1110569"/>
        </a:xfrm>
      </xdr:grpSpPr>
      <xdr:grpSp>
        <xdr:nvGrpSpPr>
          <xdr:cNvPr id="12" name="Group 11">
            <a:extLst>
              <a:ext uri="{FF2B5EF4-FFF2-40B4-BE49-F238E27FC236}">
                <a16:creationId xmlns:a16="http://schemas.microsoft.com/office/drawing/2014/main" id="{675E9B24-CE8F-E1D9-493F-2263EC2E983C}"/>
              </a:ext>
            </a:extLst>
          </xdr:cNvPr>
          <xdr:cNvGrpSpPr/>
        </xdr:nvGrpSpPr>
        <xdr:grpSpPr>
          <a:xfrm>
            <a:off x="7533816" y="782041"/>
            <a:ext cx="1494723" cy="1110569"/>
            <a:chOff x="7544058" y="787102"/>
            <a:chExt cx="1494723" cy="1110569"/>
          </a:xfrm>
        </xdr:grpSpPr>
        <xdr:sp macro="" textlink="">
          <xdr:nvSpPr>
            <xdr:cNvPr id="16" name="Rectangle: Top Corners Rounded 15">
              <a:extLst>
                <a:ext uri="{FF2B5EF4-FFF2-40B4-BE49-F238E27FC236}">
                  <a16:creationId xmlns:a16="http://schemas.microsoft.com/office/drawing/2014/main" id="{054897C6-AEC5-7DE7-0B56-A49C55C9D6E2}"/>
                </a:ext>
              </a:extLst>
            </xdr:cNvPr>
            <xdr:cNvSpPr/>
          </xdr:nvSpPr>
          <xdr:spPr>
            <a:xfrm rot="10800000">
              <a:off x="7559203" y="810467"/>
              <a:ext cx="1479578" cy="1087204"/>
            </a:xfrm>
            <a:prstGeom prst="round2SameRect">
              <a:avLst>
                <a:gd name="adj1" fmla="val 3793"/>
                <a:gd name="adj2" fmla="val 0"/>
              </a:avLst>
            </a:prstGeom>
            <a:solidFill>
              <a:srgbClr val="FDFDFD"/>
            </a:solidFill>
            <a:ln>
              <a:noFill/>
            </a:ln>
            <a:effectLst>
              <a:outerShdw blurRad="635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7" name="Rectangle: Top Corners Rounded 16">
              <a:extLst>
                <a:ext uri="{FF2B5EF4-FFF2-40B4-BE49-F238E27FC236}">
                  <a16:creationId xmlns:a16="http://schemas.microsoft.com/office/drawing/2014/main" id="{8387BDD5-A7A0-5106-0B0F-053FADD61801}"/>
                </a:ext>
              </a:extLst>
            </xdr:cNvPr>
            <xdr:cNvSpPr/>
          </xdr:nvSpPr>
          <xdr:spPr>
            <a:xfrm>
              <a:off x="7544058" y="787102"/>
              <a:ext cx="1493953" cy="44455"/>
            </a:xfrm>
            <a:prstGeom prst="round2SameRect">
              <a:avLst>
                <a:gd name="adj1" fmla="val 45898"/>
                <a:gd name="adj2" fmla="val 1538"/>
              </a:avLst>
            </a:prstGeom>
            <a:solidFill>
              <a:srgbClr val="F2931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6" name="Oval 45">
              <a:extLst>
                <a:ext uri="{FF2B5EF4-FFF2-40B4-BE49-F238E27FC236}">
                  <a16:creationId xmlns:a16="http://schemas.microsoft.com/office/drawing/2014/main" id="{EFAAF43B-E8CD-44F6-85A7-C3091E301ACA}"/>
                </a:ext>
              </a:extLst>
            </xdr:cNvPr>
            <xdr:cNvSpPr/>
          </xdr:nvSpPr>
          <xdr:spPr>
            <a:xfrm>
              <a:off x="7630670" y="1142568"/>
              <a:ext cx="274031" cy="304527"/>
            </a:xfrm>
            <a:prstGeom prst="ellipse">
              <a:avLst/>
            </a:prstGeom>
            <a:solidFill>
              <a:srgbClr val="F2931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Calculations!O2">
          <xdr:nvSpPr>
            <xdr:cNvPr id="64" name="TextBox 63">
              <a:extLst>
                <a:ext uri="{FF2B5EF4-FFF2-40B4-BE49-F238E27FC236}">
                  <a16:creationId xmlns:a16="http://schemas.microsoft.com/office/drawing/2014/main" id="{EF12C89B-7DA6-B848-5864-75571CA30A16}"/>
                </a:ext>
              </a:extLst>
            </xdr:cNvPr>
            <xdr:cNvSpPr txBox="1"/>
          </xdr:nvSpPr>
          <xdr:spPr>
            <a:xfrm>
              <a:off x="7627855" y="897556"/>
              <a:ext cx="1248677" cy="155312"/>
            </a:xfrm>
            <a:prstGeom prst="rect">
              <a:avLst/>
            </a:prstGeom>
            <a:solidFill>
              <a:srgbClr val="FDFDFD"/>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D071F561-F01D-4F85-B85A-C81E7427BEF5}" type="TxLink">
                <a:rPr lang="en-US" sz="1100" b="1">
                  <a:solidFill>
                    <a:srgbClr val="3C4077"/>
                  </a:solidFill>
                  <a:latin typeface="+mn-lt"/>
                  <a:ea typeface="+mn-ea"/>
                  <a:cs typeface="+mn-cs"/>
                </a:rPr>
                <a:pPr marL="0" indent="0" algn="ctr"/>
                <a:t>LOW STOCK</a:t>
              </a:fld>
              <a:endParaRPr lang="en-US" sz="1100" b="1">
                <a:solidFill>
                  <a:srgbClr val="3C4077"/>
                </a:solidFill>
                <a:latin typeface="+mn-lt"/>
                <a:ea typeface="+mn-ea"/>
                <a:cs typeface="+mn-cs"/>
              </a:endParaRPr>
            </a:p>
          </xdr:txBody>
        </xdr:sp>
        <xdr:sp macro="" textlink="Calculations!P6">
          <xdr:nvSpPr>
            <xdr:cNvPr id="65" name="TextBox 64">
              <a:extLst>
                <a:ext uri="{FF2B5EF4-FFF2-40B4-BE49-F238E27FC236}">
                  <a16:creationId xmlns:a16="http://schemas.microsoft.com/office/drawing/2014/main" id="{55F0E522-EB5A-5FFA-C99A-35C8C60CC0BC}"/>
                </a:ext>
              </a:extLst>
            </xdr:cNvPr>
            <xdr:cNvSpPr txBox="1"/>
          </xdr:nvSpPr>
          <xdr:spPr>
            <a:xfrm>
              <a:off x="7676981" y="1677549"/>
              <a:ext cx="1239764" cy="140189"/>
            </a:xfrm>
            <a:prstGeom prst="rect">
              <a:avLst/>
            </a:prstGeom>
            <a:solidFill>
              <a:srgbClr val="FDFDFD"/>
            </a:solidFill>
            <a:ln w="317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B99D733-FBD4-49FC-9F7E-D7390AF8A8CD}" type="TxLink">
                <a:rPr lang="en-US" sz="1050" b="0" i="0" u="none" strike="noStrike">
                  <a:solidFill>
                    <a:srgbClr val="4A452A"/>
                  </a:solidFill>
                  <a:latin typeface="+mn-lt"/>
                  <a:ea typeface="+mn-ea"/>
                  <a:cs typeface="Arial"/>
                </a:rPr>
                <a:pPr marL="0" indent="0" algn="ctr"/>
                <a:t>Near threshold</a:t>
              </a:fld>
              <a:endParaRPr lang="en-US" sz="1050" b="0" i="0" u="none" strike="noStrike">
                <a:solidFill>
                  <a:srgbClr val="4A452A"/>
                </a:solidFill>
                <a:latin typeface="+mn-lt"/>
                <a:ea typeface="+mn-ea"/>
                <a:cs typeface="Arial"/>
              </a:endParaRPr>
            </a:p>
          </xdr:txBody>
        </xdr:sp>
        <xdr:sp macro="" textlink="Calculations!O8">
          <xdr:nvSpPr>
            <xdr:cNvPr id="67" name="TextBox 66">
              <a:extLst>
                <a:ext uri="{FF2B5EF4-FFF2-40B4-BE49-F238E27FC236}">
                  <a16:creationId xmlns:a16="http://schemas.microsoft.com/office/drawing/2014/main" id="{A4B45082-CCEC-6F90-1C14-E24A8639CC62}"/>
                </a:ext>
              </a:extLst>
            </xdr:cNvPr>
            <xdr:cNvSpPr txBox="1"/>
          </xdr:nvSpPr>
          <xdr:spPr>
            <a:xfrm>
              <a:off x="8052870" y="1219269"/>
              <a:ext cx="971913" cy="329207"/>
            </a:xfrm>
            <a:prstGeom prst="rect">
              <a:avLst/>
            </a:prstGeom>
            <a:solidFill>
              <a:srgbClr val="FDFDFD"/>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552D1AB7-46DF-4D24-8164-D9D8E213871D}" type="TxLink">
                <a:rPr lang="en-US" sz="3200" b="1" i="0" u="none" strike="noStrike">
                  <a:solidFill>
                    <a:srgbClr val="F29312"/>
                  </a:solidFill>
                  <a:latin typeface="Arial"/>
                  <a:cs typeface="Arial"/>
                </a:rPr>
                <a:pPr algn="l"/>
                <a:t>2</a:t>
              </a:fld>
              <a:endParaRPr lang="LID4096" sz="8000" b="1">
                <a:solidFill>
                  <a:srgbClr val="F29312"/>
                </a:solidFill>
              </a:endParaRPr>
            </a:p>
          </xdr:txBody>
        </xdr:sp>
      </xdr:grpSp>
      <xdr:pic>
        <xdr:nvPicPr>
          <xdr:cNvPr id="47" name="Picture 46">
            <a:extLst>
              <a:ext uri="{FF2B5EF4-FFF2-40B4-BE49-F238E27FC236}">
                <a16:creationId xmlns:a16="http://schemas.microsoft.com/office/drawing/2014/main" id="{B8278F58-B225-4522-9B18-ECE3BB9A6327}"/>
              </a:ext>
            </a:extLst>
          </xdr:cNvPr>
          <xdr:cNvPicPr>
            <a:picLocks noChangeAspect="1"/>
          </xdr:cNvPicPr>
        </xdr:nvPicPr>
        <xdr:blipFill>
          <a:blip xmlns:r="http://schemas.openxmlformats.org/officeDocument/2006/relationships" r:embed="rId1">
            <a:biLevel thresh="25000"/>
            <a:extLst>
              <a:ext uri="{28A0092B-C50C-407E-A947-70E740481C1C}">
                <a14:useLocalDpi xmlns:a14="http://schemas.microsoft.com/office/drawing/2010/main" val="0"/>
              </a:ext>
            </a:extLst>
          </a:blip>
          <a:stretch>
            <a:fillRect/>
          </a:stretch>
        </xdr:blipFill>
        <xdr:spPr>
          <a:xfrm>
            <a:off x="7636240" y="1153154"/>
            <a:ext cx="231872" cy="241025"/>
          </a:xfrm>
          <a:prstGeom prst="rect">
            <a:avLst/>
          </a:prstGeom>
        </xdr:spPr>
      </xdr:pic>
    </xdr:grpSp>
    <xdr:clientData/>
  </xdr:twoCellAnchor>
  <xdr:twoCellAnchor>
    <xdr:from>
      <xdr:col>10</xdr:col>
      <xdr:colOff>266291</xdr:colOff>
      <xdr:row>16</xdr:row>
      <xdr:rowOff>167526</xdr:rowOff>
    </xdr:from>
    <xdr:to>
      <xdr:col>10</xdr:col>
      <xdr:colOff>583791</xdr:colOff>
      <xdr:row>18</xdr:row>
      <xdr:rowOff>30726</xdr:rowOff>
    </xdr:to>
    <xdr:sp macro="" textlink="Calculations!U13">
      <xdr:nvSpPr>
        <xdr:cNvPr id="15" name="TextBox 14">
          <a:extLst>
            <a:ext uri="{FF2B5EF4-FFF2-40B4-BE49-F238E27FC236}">
              <a16:creationId xmlns:a16="http://schemas.microsoft.com/office/drawing/2014/main" id="{CB9C250C-C19F-4FED-85A6-FE2793A0081A}"/>
            </a:ext>
          </a:extLst>
        </xdr:cNvPr>
        <xdr:cNvSpPr txBox="1"/>
      </xdr:nvSpPr>
      <xdr:spPr>
        <a:xfrm>
          <a:off x="6411452" y="3281074"/>
          <a:ext cx="317500" cy="252394"/>
        </a:xfrm>
        <a:prstGeom prst="rect">
          <a:avLst/>
        </a:prstGeom>
        <a:solidFill>
          <a:srgbClr val="FDFDFD"/>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D4B5D58C-C808-46DC-B77E-1C46E6D51F4D}" type="TxLink">
            <a:rPr lang="en-US" sz="1600" b="0" i="0" u="none" strike="noStrike">
              <a:solidFill>
                <a:srgbClr val="000000"/>
              </a:solidFill>
              <a:latin typeface="Arial"/>
              <a:ea typeface="+mn-ea"/>
              <a:cs typeface="Arial"/>
            </a:rPr>
            <a:t>🟢</a:t>
          </a:fld>
          <a:endParaRPr lang="en-US" sz="2000" b="1">
            <a:solidFill>
              <a:srgbClr val="3C4077"/>
            </a:solidFill>
            <a:latin typeface="+mn-lt"/>
            <a:ea typeface="+mn-ea"/>
            <a:cs typeface="+mn-cs"/>
          </a:endParaRP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CCOUNT OFFICER" refreshedDate="46190.351605555552" createdVersion="8" refreshedVersion="8" minRefreshableVersion="3" recordCount="0" supportSubquery="1" supportAdvancedDrill="1" xr:uid="{DAB0E37D-4FE0-48EB-A607-35015C947ADF}">
  <cacheSource type="external" connectionId="1"/>
  <cacheFields count="6">
    <cacheField name="[tbl_ItemList].[Remarks].[Remarks]" caption="Remarks" numFmtId="0" hierarchy="23" level="1">
      <sharedItems containsSemiMixedTypes="0" containsNonDate="0" containsString="0"/>
    </cacheField>
    <cacheField name="[Measures].[Count of GL Code]" caption="Count of GL Code" numFmtId="0" hierarchy="54" level="32767"/>
    <cacheField name="[tbl_StockStatus].[Status].[Status]" caption="Status" numFmtId="0" hierarchy="45" level="1">
      <sharedItems containsSemiMixedTypes="0" containsNonDate="0" containsString="0"/>
    </cacheField>
    <cacheField name="[tbl_DailyRecords].[Type].[Type]" caption="Type" numFmtId="0" hierarchy="6" level="1">
      <sharedItems containsSemiMixedTypes="0" containsNonDate="0" containsString="0"/>
    </cacheField>
    <cacheField name="[tbl_DailyRecords].[Department].[Department]" caption="Department" numFmtId="0" hierarchy="5" level="1">
      <sharedItems containsSemiMixedTypes="0" containsNonDate="0" containsString="0"/>
    </cacheField>
    <cacheField name="[tbl_DailyRecords].[Month].[Month]" caption="Month" numFmtId="0" hierarchy="1" level="1">
      <sharedItems containsSemiMixedTypes="0" containsNonDate="0" containsString="0"/>
    </cacheField>
  </cacheFields>
  <cacheHierarchies count="68">
    <cacheHierarchy uniqueName="[tbl_DailyRecords].[Date]" caption="Date" attribute="1" defaultMemberUniqueName="[tbl_DailyRecords].[Date].[All]" allUniqueName="[tbl_DailyRecords].[Date].[All]" dimensionUniqueName="[tbl_DailyRecords]" displayFolder="" count="0" memberValueDatatype="130" unbalanced="0"/>
    <cacheHierarchy uniqueName="[tbl_DailyRecords].[Month]" caption="Month" attribute="1" defaultMemberUniqueName="[tbl_DailyRecords].[Month].[All]" allUniqueName="[tbl_DailyRecords].[Month].[All]" dimensionUniqueName="[tbl_DailyRecords]" displayFolder="" count="2" memberValueDatatype="130" unbalanced="0">
      <fieldsUsage count="2">
        <fieldUsage x="-1"/>
        <fieldUsage x="5"/>
      </fieldsUsage>
    </cacheHierarchy>
    <cacheHierarchy uniqueName="[tbl_DailyRecords].[GL Code]" caption="GL Code" attribute="1" defaultMemberUniqueName="[tbl_DailyRecords].[GL Code].[All]" allUniqueName="[tbl_DailyRecords].[GL Code].[All]" dimensionUniqueName="[tbl_DailyRecords]" displayFolder="" count="0" memberValueDatatype="130" unbalanced="0"/>
    <cacheHierarchy uniqueName="[tbl_DailyRecords].[Item Name]" caption="Item Name" attribute="1" defaultMemberUniqueName="[tbl_DailyRecords].[Item Name].[All]" allUniqueName="[tbl_DailyRecords].[Item Name].[All]" dimensionUniqueName="[tbl_DailyRecords]" displayFolder="" count="0" memberValueDatatype="130" unbalanced="0"/>
    <cacheHierarchy uniqueName="[tbl_DailyRecords].[Customer / Supplier]" caption="Customer / Supplier" attribute="1" defaultMemberUniqueName="[tbl_DailyRecords].[Customer / Supplier].[All]" allUniqueName="[tbl_DailyRecords].[Customer / Supplier].[All]" dimensionUniqueName="[tbl_DailyRecords]" displayFolder="" count="0" memberValueDatatype="130" unbalanced="0"/>
    <cacheHierarchy uniqueName="[tbl_DailyRecords].[Department]" caption="Department" attribute="1" defaultMemberUniqueName="[tbl_DailyRecords].[Department].[All]" allUniqueName="[tbl_DailyRecords].[Department].[All]" dimensionUniqueName="[tbl_DailyRecords]" displayFolder="" count="2" memberValueDatatype="130" unbalanced="0">
      <fieldsUsage count="2">
        <fieldUsage x="-1"/>
        <fieldUsage x="4"/>
      </fieldsUsage>
    </cacheHierarchy>
    <cacheHierarchy uniqueName="[tbl_DailyRecords].[Type]" caption="Type" attribute="1" defaultMemberUniqueName="[tbl_DailyRecords].[Type].[All]" allUniqueName="[tbl_DailyRecords].[Type].[All]" dimensionUniqueName="[tbl_DailyRecords]" displayFolder="" count="2" memberValueDatatype="130" unbalanced="0">
      <fieldsUsage count="2">
        <fieldUsage x="-1"/>
        <fieldUsage x="3"/>
      </fieldsUsage>
    </cacheHierarchy>
    <cacheHierarchy uniqueName="[tbl_DailyRecords].[QTY]" caption="QTY" attribute="1" defaultMemberUniqueName="[tbl_DailyRecords].[QTY].[All]" allUniqueName="[tbl_DailyRecords].[QTY].[All]" dimensionUniqueName="[tbl_DailyRecords]" displayFolder="" count="0" memberValueDatatype="20" unbalanced="0"/>
    <cacheHierarchy uniqueName="[tbl_DailyRecords].[Unit Price]" caption="Unit Price" attribute="1" defaultMemberUniqueName="[tbl_DailyRecords].[Unit Price].[All]" allUniqueName="[tbl_DailyRecords].[Unit Price].[All]" dimensionUniqueName="[tbl_DailyRecords]" displayFolder="" count="0" memberValueDatatype="20" unbalanced="0"/>
    <cacheHierarchy uniqueName="[tbl_DailyRecords].[Line Value]" caption="Line Value" attribute="1" defaultMemberUniqueName="[tbl_DailyRecords].[Line Value].[All]" allUniqueName="[tbl_DailyRecords].[Line Value].[All]" dimensionUniqueName="[tbl_DailyRecords]" displayFolder="" count="0" memberValueDatatype="20" unbalanced="0"/>
    <cacheHierarchy uniqueName="[tbl_DailyRecords].[Issuer Name]" caption="Issuer Name" attribute="1" defaultMemberUniqueName="[tbl_DailyRecords].[Issuer Name].[All]" allUniqueName="[tbl_DailyRecords].[Issuer Name].[All]" dimensionUniqueName="[tbl_DailyRecords]" displayFolder="" count="0" memberValueDatatype="130" unbalanced="0"/>
    <cacheHierarchy uniqueName="[tbl_DailyRecords].[Receiver Name]" caption="Receiver Name" attribute="1" defaultMemberUniqueName="[tbl_DailyRecords].[Receiver Name].[All]" allUniqueName="[tbl_DailyRecords].[Receiver Name].[All]" dimensionUniqueName="[tbl_DailyRecords]" displayFolder="" count="0" memberValueDatatype="130" unbalanced="0"/>
    <cacheHierarchy uniqueName="[tbl_DailyRecords].[Phone Number]" caption="Phone Number" attribute="1" defaultMemberUniqueName="[tbl_DailyRecords].[Phone Number].[All]" allUniqueName="[tbl_DailyRecords].[Phone Number].[All]" dimensionUniqueName="[tbl_DailyRecords]" displayFolder="" count="0" memberValueDatatype="130" unbalanced="0"/>
    <cacheHierarchy uniqueName="[tbl_ItemList].[S/N]" caption="S/N" attribute="1" defaultMemberUniqueName="[tbl_ItemList].[S/N].[All]" allUniqueName="[tbl_ItemList].[S/N].[All]" dimensionUniqueName="[tbl_ItemList]" displayFolder="" count="0" memberValueDatatype="20" unbalanced="0"/>
    <cacheHierarchy uniqueName="[tbl_ItemList].[GL Code]" caption="GL Code" attribute="1" defaultMemberUniqueName="[tbl_ItemList].[GL Code].[All]" allUniqueName="[tbl_ItemList].[GL Code].[All]" dimensionUniqueName="[tbl_ItemList]" displayFolder="" count="0" memberValueDatatype="130" unbalanced="0"/>
    <cacheHierarchy uniqueName="[tbl_ItemList].[Item Name]" caption="Item Name" attribute="1" defaultMemberUniqueName="[tbl_ItemList].[Item Name].[All]" allUniqueName="[tbl_ItemList].[Item Name].[All]" dimensionUniqueName="[tbl_ItemList]" displayFolder="" count="0" memberValueDatatype="130" unbalanced="0"/>
    <cacheHierarchy uniqueName="[tbl_ItemList].[Category]" caption="Category" attribute="1" defaultMemberUniqueName="[tbl_ItemList].[Category].[All]" allUniqueName="[tbl_ItemList].[Category].[All]" dimensionUniqueName="[tbl_ItemList]" displayFolder="" count="0" memberValueDatatype="130" unbalanced="0"/>
    <cacheHierarchy uniqueName="[tbl_ItemList].[Department]" caption="Department" attribute="1" defaultMemberUniqueName="[tbl_ItemList].[Department].[All]" allUniqueName="[tbl_ItemList].[Department].[All]" dimensionUniqueName="[tbl_ItemList]" displayFolder="" count="0" memberValueDatatype="130" unbalanced="0"/>
    <cacheHierarchy uniqueName="[tbl_ItemList].[Unit]" caption="Unit" attribute="1" defaultMemberUniqueName="[tbl_ItemList].[Unit].[All]" allUniqueName="[tbl_ItemList].[Unit].[All]" dimensionUniqueName="[tbl_ItemList]" displayFolder="" count="0" memberValueDatatype="130" unbalanced="0"/>
    <cacheHierarchy uniqueName="[tbl_ItemList].[Unit Price (N)]" caption="Unit Price (N)" attribute="1" defaultMemberUniqueName="[tbl_ItemList].[Unit Price (N)].[All]" allUniqueName="[tbl_ItemList].[Unit Price (N)].[All]" dimensionUniqueName="[tbl_ItemList]" displayFolder="" count="0" memberValueDatatype="20" unbalanced="0"/>
    <cacheHierarchy uniqueName="[tbl_ItemList].[Stock Value (N)]" caption="Stock Value (N)" attribute="1" defaultMemberUniqueName="[tbl_ItemList].[Stock Value (N)].[All]" allUniqueName="[tbl_ItemList].[Stock Value (N)].[All]" dimensionUniqueName="[tbl_ItemList]" displayFolder="" count="0" memberValueDatatype="20" unbalanced="0"/>
    <cacheHierarchy uniqueName="[tbl_ItemList].[Re-Order Qty]" caption="Re-Order Qty" attribute="1" defaultMemberUniqueName="[tbl_ItemList].[Re-Order Qty].[All]" allUniqueName="[tbl_ItemList].[Re-Order Qty].[All]" dimensionUniqueName="[tbl_ItemList]" displayFolder="" count="0" memberValueDatatype="20" unbalanced="0"/>
    <cacheHierarchy uniqueName="[tbl_ItemList].[Lead Time (Days)]" caption="Lead Time (Days)" attribute="1" defaultMemberUniqueName="[tbl_ItemList].[Lead Time (Days)].[All]" allUniqueName="[tbl_ItemList].[Lead Time (Days)].[All]" dimensionUniqueName="[tbl_ItemList]" displayFolder="" count="0" memberValueDatatype="20" unbalanced="0"/>
    <cacheHierarchy uniqueName="[tbl_ItemList].[Remarks]" caption="Remarks" attribute="1" defaultMemberUniqueName="[tbl_ItemList].[Remarks].[All]" allUniqueName="[tbl_ItemList].[Remarks].[All]" dimensionUniqueName="[tbl_ItemList]" displayFolder="" count="2" memberValueDatatype="130" unbalanced="0">
      <fieldsUsage count="2">
        <fieldUsage x="-1"/>
        <fieldUsage x="0"/>
      </fieldsUsage>
    </cacheHierarchy>
    <cacheHierarchy uniqueName="[tbl_ReOrder].[S/N]" caption="S/N" attribute="1" defaultMemberUniqueName="[tbl_ReOrder].[S/N].[All]" allUniqueName="[tbl_ReOrder].[S/N].[All]" dimensionUniqueName="[tbl_ReOrder]" displayFolder="" count="0" memberValueDatatype="20" unbalanced="0"/>
    <cacheHierarchy uniqueName="[tbl_ReOrder].[GL Code]" caption="GL Code" attribute="1" defaultMemberUniqueName="[tbl_ReOrder].[GL Code].[All]" allUniqueName="[tbl_ReOrder].[GL Code].[All]" dimensionUniqueName="[tbl_ReOrder]" displayFolder="" count="0" memberValueDatatype="130" unbalanced="0"/>
    <cacheHierarchy uniqueName="[tbl_ReOrder].[Item Name]" caption="Item Name" attribute="1" defaultMemberUniqueName="[tbl_ReOrder].[Item Name].[All]" allUniqueName="[tbl_ReOrder].[Item Name].[All]" dimensionUniqueName="[tbl_ReOrder]" displayFolder="" count="0" memberValueDatatype="130" unbalanced="0"/>
    <cacheHierarchy uniqueName="[tbl_ReOrder].[Category]" caption="Category" attribute="1" defaultMemberUniqueName="[tbl_ReOrder].[Category].[All]" allUniqueName="[tbl_ReOrder].[Category].[All]" dimensionUniqueName="[tbl_ReOrder]" displayFolder="" count="0" memberValueDatatype="130" unbalanced="0"/>
    <cacheHierarchy uniqueName="[tbl_ReOrder].[Department]" caption="Department" attribute="1" defaultMemberUniqueName="[tbl_ReOrder].[Department].[All]" allUniqueName="[tbl_ReOrder].[Department].[All]" dimensionUniqueName="[tbl_ReOrder]" displayFolder="" count="0" memberValueDatatype="130" unbalanced="0"/>
    <cacheHierarchy uniqueName="[tbl_ReOrder].[Re-Order Level]" caption="Re-Order Level" attribute="1" defaultMemberUniqueName="[tbl_ReOrder].[Re-Order Level].[All]" allUniqueName="[tbl_ReOrder].[Re-Order Level].[All]" dimensionUniqueName="[tbl_ReOrder]" displayFolder="" count="0" memberValueDatatype="20" unbalanced="0"/>
    <cacheHierarchy uniqueName="[tbl_ReOrder].[Current Stock]" caption="Current Stock" attribute="1" defaultMemberUniqueName="[tbl_ReOrder].[Current Stock].[All]" allUniqueName="[tbl_ReOrder].[Current Stock].[All]" dimensionUniqueName="[tbl_ReOrder]" displayFolder="" count="0" memberValueDatatype="20" unbalanced="0"/>
    <cacheHierarchy uniqueName="[tbl_ReOrder].[Variance]" caption="Variance" attribute="1" defaultMemberUniqueName="[tbl_ReOrder].[Variance].[All]" allUniqueName="[tbl_ReOrder].[Variance].[All]" dimensionUniqueName="[tbl_ReOrder]" displayFolder="" count="0" memberValueDatatype="20" unbalanced="0"/>
    <cacheHierarchy uniqueName="[tbl_ReOrder].[Action Required]" caption="Action Required" attribute="1" defaultMemberUniqueName="[tbl_ReOrder].[Action Required].[All]" allUniqueName="[tbl_ReOrder].[Action Required].[All]" dimensionUniqueName="[tbl_ReOrder]" displayFolder="" count="0" memberValueDatatype="130" unbalanced="0"/>
    <cacheHierarchy uniqueName="[tbl_StockStatus].[S/N]" caption="S/N" attribute="1" defaultMemberUniqueName="[tbl_StockStatus].[S/N].[All]" allUniqueName="[tbl_StockStatus].[S/N].[All]" dimensionUniqueName="[tbl_StockStatus]" displayFolder="" count="0" memberValueDatatype="20" unbalanced="0"/>
    <cacheHierarchy uniqueName="[tbl_StockStatus].[GL Code]" caption="GL Code" attribute="1" defaultMemberUniqueName="[tbl_StockStatus].[GL Code].[All]" allUniqueName="[tbl_StockStatus].[GL Code].[All]" dimensionUniqueName="[tbl_StockStatus]" displayFolder="" count="0" memberValueDatatype="130" unbalanced="0"/>
    <cacheHierarchy uniqueName="[tbl_StockStatus].[Item Name]" caption="Item Name" attribute="1" defaultMemberUniqueName="[tbl_StockStatus].[Item Name].[All]" allUniqueName="[tbl_StockStatus].[Item Name].[All]" dimensionUniqueName="[tbl_StockStatus]" displayFolder="" count="0" memberValueDatatype="130" unbalanced="0"/>
    <cacheHierarchy uniqueName="[tbl_StockStatus].[Category]" caption="Category" attribute="1" defaultMemberUniqueName="[tbl_StockStatus].[Category].[All]" allUniqueName="[tbl_StockStatus].[Category].[All]" dimensionUniqueName="[tbl_StockStatus]" displayFolder="" count="0" memberValueDatatype="130" unbalanced="0"/>
    <cacheHierarchy uniqueName="[tbl_StockStatus].[Department]" caption="Department" attribute="1" defaultMemberUniqueName="[tbl_StockStatus].[Department].[All]" allUniqueName="[tbl_StockStatus].[Department].[All]" dimensionUniqueName="[tbl_StockStatus]" displayFolder="" count="0" memberValueDatatype="130" unbalanced="0"/>
    <cacheHierarchy uniqueName="[tbl_StockStatus].[Unit]" caption="Unit" attribute="1" defaultMemberUniqueName="[tbl_StockStatus].[Unit].[All]" allUniqueName="[tbl_StockStatus].[Unit].[All]" dimensionUniqueName="[tbl_StockStatus]" displayFolder="" count="0" memberValueDatatype="130" unbalanced="0"/>
    <cacheHierarchy uniqueName="[tbl_StockStatus].[Opening Stock]" caption="Opening Stock" attribute="1" defaultMemberUniqueName="[tbl_StockStatus].[Opening Stock].[All]" allUniqueName="[tbl_StockStatus].[Opening Stock].[All]" dimensionUniqueName="[tbl_StockStatus]" displayFolder="" count="0" memberValueDatatype="20" unbalanced="0"/>
    <cacheHierarchy uniqueName="[tbl_StockStatus].[Inflow]" caption="Inflow" attribute="1" defaultMemberUniqueName="[tbl_StockStatus].[Inflow].[All]" allUniqueName="[tbl_StockStatus].[Inflow].[All]" dimensionUniqueName="[tbl_StockStatus]" displayFolder="" count="0" memberValueDatatype="20" unbalanced="0"/>
    <cacheHierarchy uniqueName="[tbl_StockStatus].[Outflow]" caption="Outflow" attribute="1" defaultMemberUniqueName="[tbl_StockStatus].[Outflow].[All]" allUniqueName="[tbl_StockStatus].[Outflow].[All]" dimensionUniqueName="[tbl_StockStatus]" displayFolder="" count="0" memberValueDatatype="20" unbalanced="0"/>
    <cacheHierarchy uniqueName="[tbl_StockStatus].[Net Movement]" caption="Net Movement" attribute="1" defaultMemberUniqueName="[tbl_StockStatus].[Net Movement].[All]" allUniqueName="[tbl_StockStatus].[Net Movement].[All]" dimensionUniqueName="[tbl_StockStatus]" displayFolder="" count="0" memberValueDatatype="20" unbalanced="0"/>
    <cacheHierarchy uniqueName="[tbl_StockStatus].[Re-Order Qty]" caption="Re-Order Qty" attribute="1" defaultMemberUniqueName="[tbl_StockStatus].[Re-Order Qty].[All]" allUniqueName="[tbl_StockStatus].[Re-Order Qty].[All]" dimensionUniqueName="[tbl_StockStatus]" displayFolder="" count="0" memberValueDatatype="20" unbalanced="0"/>
    <cacheHierarchy uniqueName="[tbl_StockStatus].[Current Stock]" caption="Current Stock" attribute="1" defaultMemberUniqueName="[tbl_StockStatus].[Current Stock].[All]" allUniqueName="[tbl_StockStatus].[Current Stock].[All]" dimensionUniqueName="[tbl_StockStatus]" displayFolder="" count="0" memberValueDatatype="20" unbalanced="0"/>
    <cacheHierarchy uniqueName="[tbl_StockStatus].[Status]" caption="Status" attribute="1" defaultMemberUniqueName="[tbl_StockStatus].[Status].[All]" allUniqueName="[tbl_StockStatus].[Status].[All]" dimensionUniqueName="[tbl_StockStatus]" displayFolder="" count="2" memberValueDatatype="130" unbalanced="0">
      <fieldsUsage count="2">
        <fieldUsage x="-1"/>
        <fieldUsage x="2"/>
      </fieldsUsage>
    </cacheHierarchy>
    <cacheHierarchy uniqueName="[tbl_StockStatus].[Unit Price (N)]" caption="Unit Price (N)" attribute="1" defaultMemberUniqueName="[tbl_StockStatus].[Unit Price (N)].[All]" allUniqueName="[tbl_StockStatus].[Unit Price (N)].[All]" dimensionUniqueName="[tbl_StockStatus]" displayFolder="" count="0" memberValueDatatype="20" unbalanced="0"/>
    <cacheHierarchy uniqueName="[Measures].[__XL_Count tbl_DailyRecords]" caption="__XL_Count tbl_DailyRecords" measure="1" displayFolder="" measureGroup="tbl_DailyRecords" count="0" hidden="1"/>
    <cacheHierarchy uniqueName="[Measures].[__XL_Count tbl_StockStatus]" caption="__XL_Count tbl_StockStatus" measure="1" displayFolder="" measureGroup="tbl_StockStatus" count="0" hidden="1"/>
    <cacheHierarchy uniqueName="[Measures].[__XL_Count tbl_ItemList]" caption="__XL_Count tbl_ItemList" measure="1" displayFolder="" measureGroup="tbl_ItemList" count="0" hidden="1"/>
    <cacheHierarchy uniqueName="[Measures].[__XL_Count tbl_ReOrder]" caption="__XL_Count tbl_ReOrder" measure="1" displayFolder="" measureGroup="tbl_ReOrder" count="0" hidden="1"/>
    <cacheHierarchy uniqueName="[Measures].[__No measures defined]" caption="__No measures defined" measure="1" displayFolder="" count="0" hidden="1"/>
    <cacheHierarchy uniqueName="[Measures].[Sum of Inflow]" caption="Sum of Inflow" measure="1" displayFolder="" measureGroup="tbl_StockStatus" count="0" hidden="1">
      <extLst>
        <ext xmlns:x15="http://schemas.microsoft.com/office/spreadsheetml/2010/11/main" uri="{B97F6D7D-B522-45F9-BDA1-12C45D357490}">
          <x15:cacheHierarchy aggregatedColumn="40"/>
        </ext>
      </extLst>
    </cacheHierarchy>
    <cacheHierarchy uniqueName="[Measures].[Sum of Outflow]" caption="Sum of Outflow" measure="1" displayFolder="" measureGroup="tbl_StockStatus" count="0" hidden="1">
      <extLst>
        <ext xmlns:x15="http://schemas.microsoft.com/office/spreadsheetml/2010/11/main" uri="{B97F6D7D-B522-45F9-BDA1-12C45D357490}">
          <x15:cacheHierarchy aggregatedColumn="41"/>
        </ext>
      </extLst>
    </cacheHierarchy>
    <cacheHierarchy uniqueName="[Measures].[Count of GL Code]" caption="Count of GL Code" measure="1" displayFolder="" measureGroup="tbl_StockStatus" count="0" oneField="1" hidden="1">
      <fieldsUsage count="1">
        <fieldUsage x="1"/>
      </fieldsUsage>
      <extLst>
        <ext xmlns:x15="http://schemas.microsoft.com/office/spreadsheetml/2010/11/main" uri="{B97F6D7D-B522-45F9-BDA1-12C45D357490}">
          <x15:cacheHierarchy aggregatedColumn="34"/>
        </ext>
      </extLst>
    </cacheHierarchy>
    <cacheHierarchy uniqueName="[Measures].[Count of GL Code 2]" caption="Count of GL Code 2" measure="1" displayFolder="" measureGroup="tbl_ItemList" count="0" hidden="1">
      <extLst>
        <ext xmlns:x15="http://schemas.microsoft.com/office/spreadsheetml/2010/11/main" uri="{B97F6D7D-B522-45F9-BDA1-12C45D357490}">
          <x15:cacheHierarchy aggregatedColumn="14"/>
        </ext>
      </extLst>
    </cacheHierarchy>
    <cacheHierarchy uniqueName="[Measures].[Sum of Stock Value (N)]" caption="Sum of Stock Value (N)" measure="1" displayFolder="" measureGroup="tbl_ItemList" count="0" hidden="1">
      <extLst>
        <ext xmlns:x15="http://schemas.microsoft.com/office/spreadsheetml/2010/11/main" uri="{B97F6D7D-B522-45F9-BDA1-12C45D357490}">
          <x15:cacheHierarchy aggregatedColumn="20"/>
        </ext>
      </extLst>
    </cacheHierarchy>
    <cacheHierarchy uniqueName="[Measures].[Sum of QTY]" caption="Sum of QTY" measure="1" displayFolder="" measureGroup="tbl_DailyRecords" count="0" hidden="1">
      <extLst>
        <ext xmlns:x15="http://schemas.microsoft.com/office/spreadsheetml/2010/11/main" uri="{B97F6D7D-B522-45F9-BDA1-12C45D357490}">
          <x15:cacheHierarchy aggregatedColumn="7"/>
        </ext>
      </extLst>
    </cacheHierarchy>
    <cacheHierarchy uniqueName="[Measures].[Count of Line Value]" caption="Count of Line Value" measure="1" displayFolder="" measureGroup="tbl_DailyRecords" count="0" hidden="1">
      <extLst>
        <ext xmlns:x15="http://schemas.microsoft.com/office/spreadsheetml/2010/11/main" uri="{B97F6D7D-B522-45F9-BDA1-12C45D357490}">
          <x15:cacheHierarchy aggregatedColumn="9"/>
        </ext>
      </extLst>
    </cacheHierarchy>
    <cacheHierarchy uniqueName="[Measures].[Count of Unit Price]" caption="Count of Unit Price" measure="1" displayFolder="" measureGroup="tbl_DailyRecords" count="0" hidden="1">
      <extLst>
        <ext xmlns:x15="http://schemas.microsoft.com/office/spreadsheetml/2010/11/main" uri="{B97F6D7D-B522-45F9-BDA1-12C45D357490}">
          <x15:cacheHierarchy aggregatedColumn="8"/>
        </ext>
      </extLst>
    </cacheHierarchy>
    <cacheHierarchy uniqueName="[Measures].[Sum of Line Value]" caption="Sum of Line Value" measure="1" displayFolder="" measureGroup="tbl_DailyRecords" count="0" hidden="1">
      <extLst>
        <ext xmlns:x15="http://schemas.microsoft.com/office/spreadsheetml/2010/11/main" uri="{B97F6D7D-B522-45F9-BDA1-12C45D357490}">
          <x15:cacheHierarchy aggregatedColumn="9"/>
        </ext>
      </extLst>
    </cacheHierarchy>
    <cacheHierarchy uniqueName="[Measures].[Sum of Unit Price]" caption="Sum of Unit Price" measure="1" displayFolder="" measureGroup="tbl_DailyRecords" count="0" hidden="1">
      <extLst>
        <ext xmlns:x15="http://schemas.microsoft.com/office/spreadsheetml/2010/11/main" uri="{B97F6D7D-B522-45F9-BDA1-12C45D357490}">
          <x15:cacheHierarchy aggregatedColumn="8"/>
        </ext>
      </extLst>
    </cacheHierarchy>
    <cacheHierarchy uniqueName="[Measures].[Distinct Count of Line Value]" caption="Distinct Count of Line Value" measure="1" displayFolder="" measureGroup="tbl_DailyRecords" count="0" hidden="1">
      <extLst>
        <ext xmlns:x15="http://schemas.microsoft.com/office/spreadsheetml/2010/11/main" uri="{B97F6D7D-B522-45F9-BDA1-12C45D357490}">
          <x15:cacheHierarchy aggregatedColumn="9"/>
        </ext>
      </extLst>
    </cacheHierarchy>
    <cacheHierarchy uniqueName="[Measures].[Count of Inflow]" caption="Count of Inflow" measure="1" displayFolder="" measureGroup="tbl_StockStatus" count="0" hidden="1">
      <extLst>
        <ext xmlns:x15="http://schemas.microsoft.com/office/spreadsheetml/2010/11/main" uri="{B97F6D7D-B522-45F9-BDA1-12C45D357490}">
          <x15:cacheHierarchy aggregatedColumn="40"/>
        </ext>
      </extLst>
    </cacheHierarchy>
    <cacheHierarchy uniqueName="[Measures].[Count of Outflow]" caption="Count of Outflow" measure="1" displayFolder="" measureGroup="tbl_StockStatus" count="0" hidden="1">
      <extLst>
        <ext xmlns:x15="http://schemas.microsoft.com/office/spreadsheetml/2010/11/main" uri="{B97F6D7D-B522-45F9-BDA1-12C45D357490}">
          <x15:cacheHierarchy aggregatedColumn="41"/>
        </ext>
      </extLst>
    </cacheHierarchy>
    <cacheHierarchy uniqueName="[Measures].[Sum of Unit Price (N)]" caption="Sum of Unit Price (N)" measure="1" displayFolder="" measureGroup="tbl_StockStatus" count="0" hidden="1">
      <extLst>
        <ext xmlns:x15="http://schemas.microsoft.com/office/spreadsheetml/2010/11/main" uri="{B97F6D7D-B522-45F9-BDA1-12C45D357490}">
          <x15:cacheHierarchy aggregatedColumn="46"/>
        </ext>
      </extLst>
    </cacheHierarchy>
    <cacheHierarchy uniqueName="[Measures].[Count of GL Code 3]" caption="Count of GL Code 3" measure="1" displayFolder="" measureGroup="tbl_DailyRecords" count="0" hidden="1">
      <extLst>
        <ext xmlns:x15="http://schemas.microsoft.com/office/spreadsheetml/2010/11/main" uri="{B97F6D7D-B522-45F9-BDA1-12C45D357490}">
          <x15:cacheHierarchy aggregatedColumn="2"/>
        </ext>
      </extLst>
    </cacheHierarchy>
    <cacheHierarchy uniqueName="[Measures].[Count of Type]" caption="Count of Type" measure="1" displayFolder="" measureGroup="tbl_DailyRecords" count="0" hidden="1">
      <extLst>
        <ext xmlns:x15="http://schemas.microsoft.com/office/spreadsheetml/2010/11/main" uri="{B97F6D7D-B522-45F9-BDA1-12C45D357490}">
          <x15:cacheHierarchy aggregatedColumn="6"/>
        </ext>
      </extLst>
    </cacheHierarchy>
  </cacheHierarchies>
  <kpis count="0"/>
  <dimensions count="5">
    <dimension measure="1" name="Measures" uniqueName="[Measures]" caption="Measures"/>
    <dimension name="tbl_DailyRecords" uniqueName="[tbl_DailyRecords]" caption="tbl_DailyRecords"/>
    <dimension name="tbl_ItemList" uniqueName="[tbl_ItemList]" caption="tbl_ItemList"/>
    <dimension name="tbl_ReOrder" uniqueName="[tbl_ReOrder]" caption="tbl_ReOrder"/>
    <dimension name="tbl_StockStatus" uniqueName="[tbl_StockStatus]" caption="tbl_StockStatus"/>
  </dimensions>
  <measureGroups count="4">
    <measureGroup name="tbl_DailyRecords" caption="tbl_DailyRecords"/>
    <measureGroup name="tbl_ItemList" caption="tbl_ItemList"/>
    <measureGroup name="tbl_ReOrder" caption="tbl_ReOrder"/>
    <measureGroup name="tbl_StockStatus" caption="tbl_StockStatus"/>
  </measureGroups>
  <maps count="8">
    <map measureGroup="0" dimension="1"/>
    <map measureGroup="0" dimension="2"/>
    <map measureGroup="0" dimension="3"/>
    <map measureGroup="0" dimension="4"/>
    <map measureGroup="1" dimension="2"/>
    <map measureGroup="1" dimension="3"/>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CCOUNT OFFICER" refreshedDate="46190.351606481483" createdVersion="8" refreshedVersion="8" minRefreshableVersion="3" recordCount="0" supportSubquery="1" supportAdvancedDrill="1" xr:uid="{25359EB6-2628-431A-AAE8-101683A6684A}">
  <cacheSource type="external" connectionId="1"/>
  <cacheFields count="6">
    <cacheField name="[tbl_ItemList].[Remarks].[Remarks]" caption="Remarks" numFmtId="0" hierarchy="23" level="1">
      <sharedItems containsSemiMixedTypes="0" containsNonDate="0" containsString="0"/>
    </cacheField>
    <cacheField name="[Measures].[Count of GL Code]" caption="Count of GL Code" numFmtId="0" hierarchy="54" level="32767"/>
    <cacheField name="[tbl_StockStatus].[Status].[Status]" caption="Status" numFmtId="0" hierarchy="45" level="1">
      <sharedItems containsSemiMixedTypes="0" containsNonDate="0" containsString="0"/>
    </cacheField>
    <cacheField name="[tbl_DailyRecords].[Type].[Type]" caption="Type" numFmtId="0" hierarchy="6" level="1">
      <sharedItems containsSemiMixedTypes="0" containsNonDate="0" containsString="0"/>
    </cacheField>
    <cacheField name="[tbl_DailyRecords].[Department].[Department]" caption="Department" numFmtId="0" hierarchy="5" level="1">
      <sharedItems containsSemiMixedTypes="0" containsNonDate="0" containsString="0"/>
    </cacheField>
    <cacheField name="[tbl_DailyRecords].[Month].[Month]" caption="Month" numFmtId="0" hierarchy="1" level="1">
      <sharedItems containsSemiMixedTypes="0" containsNonDate="0" containsString="0"/>
    </cacheField>
  </cacheFields>
  <cacheHierarchies count="68">
    <cacheHierarchy uniqueName="[tbl_DailyRecords].[Date]" caption="Date" attribute="1" defaultMemberUniqueName="[tbl_DailyRecords].[Date].[All]" allUniqueName="[tbl_DailyRecords].[Date].[All]" dimensionUniqueName="[tbl_DailyRecords]" displayFolder="" count="0" memberValueDatatype="130" unbalanced="0"/>
    <cacheHierarchy uniqueName="[tbl_DailyRecords].[Month]" caption="Month" attribute="1" defaultMemberUniqueName="[tbl_DailyRecords].[Month].[All]" allUniqueName="[tbl_DailyRecords].[Month].[All]" dimensionUniqueName="[tbl_DailyRecords]" displayFolder="" count="2" memberValueDatatype="130" unbalanced="0">
      <fieldsUsage count="2">
        <fieldUsage x="-1"/>
        <fieldUsage x="5"/>
      </fieldsUsage>
    </cacheHierarchy>
    <cacheHierarchy uniqueName="[tbl_DailyRecords].[GL Code]" caption="GL Code" attribute="1" defaultMemberUniqueName="[tbl_DailyRecords].[GL Code].[All]" allUniqueName="[tbl_DailyRecords].[GL Code].[All]" dimensionUniqueName="[tbl_DailyRecords]" displayFolder="" count="0" memberValueDatatype="130" unbalanced="0"/>
    <cacheHierarchy uniqueName="[tbl_DailyRecords].[Item Name]" caption="Item Name" attribute="1" defaultMemberUniqueName="[tbl_DailyRecords].[Item Name].[All]" allUniqueName="[tbl_DailyRecords].[Item Name].[All]" dimensionUniqueName="[tbl_DailyRecords]" displayFolder="" count="0" memberValueDatatype="130" unbalanced="0"/>
    <cacheHierarchy uniqueName="[tbl_DailyRecords].[Customer / Supplier]" caption="Customer / Supplier" attribute="1" defaultMemberUniqueName="[tbl_DailyRecords].[Customer / Supplier].[All]" allUniqueName="[tbl_DailyRecords].[Customer / Supplier].[All]" dimensionUniqueName="[tbl_DailyRecords]" displayFolder="" count="0" memberValueDatatype="130" unbalanced="0"/>
    <cacheHierarchy uniqueName="[tbl_DailyRecords].[Department]" caption="Department" attribute="1" defaultMemberUniqueName="[tbl_DailyRecords].[Department].[All]" allUniqueName="[tbl_DailyRecords].[Department].[All]" dimensionUniqueName="[tbl_DailyRecords]" displayFolder="" count="2" memberValueDatatype="130" unbalanced="0">
      <fieldsUsage count="2">
        <fieldUsage x="-1"/>
        <fieldUsage x="4"/>
      </fieldsUsage>
    </cacheHierarchy>
    <cacheHierarchy uniqueName="[tbl_DailyRecords].[Type]" caption="Type" attribute="1" defaultMemberUniqueName="[tbl_DailyRecords].[Type].[All]" allUniqueName="[tbl_DailyRecords].[Type].[All]" dimensionUniqueName="[tbl_DailyRecords]" displayFolder="" count="2" memberValueDatatype="130" unbalanced="0">
      <fieldsUsage count="2">
        <fieldUsage x="-1"/>
        <fieldUsage x="3"/>
      </fieldsUsage>
    </cacheHierarchy>
    <cacheHierarchy uniqueName="[tbl_DailyRecords].[QTY]" caption="QTY" attribute="1" defaultMemberUniqueName="[tbl_DailyRecords].[QTY].[All]" allUniqueName="[tbl_DailyRecords].[QTY].[All]" dimensionUniqueName="[tbl_DailyRecords]" displayFolder="" count="0" memberValueDatatype="20" unbalanced="0"/>
    <cacheHierarchy uniqueName="[tbl_DailyRecords].[Unit Price]" caption="Unit Price" attribute="1" defaultMemberUniqueName="[tbl_DailyRecords].[Unit Price].[All]" allUniqueName="[tbl_DailyRecords].[Unit Price].[All]" dimensionUniqueName="[tbl_DailyRecords]" displayFolder="" count="0" memberValueDatatype="20" unbalanced="0"/>
    <cacheHierarchy uniqueName="[tbl_DailyRecords].[Line Value]" caption="Line Value" attribute="1" defaultMemberUniqueName="[tbl_DailyRecords].[Line Value].[All]" allUniqueName="[tbl_DailyRecords].[Line Value].[All]" dimensionUniqueName="[tbl_DailyRecords]" displayFolder="" count="0" memberValueDatatype="20" unbalanced="0"/>
    <cacheHierarchy uniqueName="[tbl_DailyRecords].[Issuer Name]" caption="Issuer Name" attribute="1" defaultMemberUniqueName="[tbl_DailyRecords].[Issuer Name].[All]" allUniqueName="[tbl_DailyRecords].[Issuer Name].[All]" dimensionUniqueName="[tbl_DailyRecords]" displayFolder="" count="0" memberValueDatatype="130" unbalanced="0"/>
    <cacheHierarchy uniqueName="[tbl_DailyRecords].[Receiver Name]" caption="Receiver Name" attribute="1" defaultMemberUniqueName="[tbl_DailyRecords].[Receiver Name].[All]" allUniqueName="[tbl_DailyRecords].[Receiver Name].[All]" dimensionUniqueName="[tbl_DailyRecords]" displayFolder="" count="0" memberValueDatatype="130" unbalanced="0"/>
    <cacheHierarchy uniqueName="[tbl_DailyRecords].[Phone Number]" caption="Phone Number" attribute="1" defaultMemberUniqueName="[tbl_DailyRecords].[Phone Number].[All]" allUniqueName="[tbl_DailyRecords].[Phone Number].[All]" dimensionUniqueName="[tbl_DailyRecords]" displayFolder="" count="0" memberValueDatatype="130" unbalanced="0"/>
    <cacheHierarchy uniqueName="[tbl_ItemList].[S/N]" caption="S/N" attribute="1" defaultMemberUniqueName="[tbl_ItemList].[S/N].[All]" allUniqueName="[tbl_ItemList].[S/N].[All]" dimensionUniqueName="[tbl_ItemList]" displayFolder="" count="0" memberValueDatatype="20" unbalanced="0"/>
    <cacheHierarchy uniqueName="[tbl_ItemList].[GL Code]" caption="GL Code" attribute="1" defaultMemberUniqueName="[tbl_ItemList].[GL Code].[All]" allUniqueName="[tbl_ItemList].[GL Code].[All]" dimensionUniqueName="[tbl_ItemList]" displayFolder="" count="0" memberValueDatatype="130" unbalanced="0"/>
    <cacheHierarchy uniqueName="[tbl_ItemList].[Item Name]" caption="Item Name" attribute="1" defaultMemberUniqueName="[tbl_ItemList].[Item Name].[All]" allUniqueName="[tbl_ItemList].[Item Name].[All]" dimensionUniqueName="[tbl_ItemList]" displayFolder="" count="0" memberValueDatatype="130" unbalanced="0"/>
    <cacheHierarchy uniqueName="[tbl_ItemList].[Category]" caption="Category" attribute="1" defaultMemberUniqueName="[tbl_ItemList].[Category].[All]" allUniqueName="[tbl_ItemList].[Category].[All]" dimensionUniqueName="[tbl_ItemList]" displayFolder="" count="0" memberValueDatatype="130" unbalanced="0"/>
    <cacheHierarchy uniqueName="[tbl_ItemList].[Department]" caption="Department" attribute="1" defaultMemberUniqueName="[tbl_ItemList].[Department].[All]" allUniqueName="[tbl_ItemList].[Department].[All]" dimensionUniqueName="[tbl_ItemList]" displayFolder="" count="0" memberValueDatatype="130" unbalanced="0"/>
    <cacheHierarchy uniqueName="[tbl_ItemList].[Unit]" caption="Unit" attribute="1" defaultMemberUniqueName="[tbl_ItemList].[Unit].[All]" allUniqueName="[tbl_ItemList].[Unit].[All]" dimensionUniqueName="[tbl_ItemList]" displayFolder="" count="0" memberValueDatatype="130" unbalanced="0"/>
    <cacheHierarchy uniqueName="[tbl_ItemList].[Unit Price (N)]" caption="Unit Price (N)" attribute="1" defaultMemberUniqueName="[tbl_ItemList].[Unit Price (N)].[All]" allUniqueName="[tbl_ItemList].[Unit Price (N)].[All]" dimensionUniqueName="[tbl_ItemList]" displayFolder="" count="0" memberValueDatatype="20" unbalanced="0"/>
    <cacheHierarchy uniqueName="[tbl_ItemList].[Stock Value (N)]" caption="Stock Value (N)" attribute="1" defaultMemberUniqueName="[tbl_ItemList].[Stock Value (N)].[All]" allUniqueName="[tbl_ItemList].[Stock Value (N)].[All]" dimensionUniqueName="[tbl_ItemList]" displayFolder="" count="0" memberValueDatatype="20" unbalanced="0"/>
    <cacheHierarchy uniqueName="[tbl_ItemList].[Re-Order Qty]" caption="Re-Order Qty" attribute="1" defaultMemberUniqueName="[tbl_ItemList].[Re-Order Qty].[All]" allUniqueName="[tbl_ItemList].[Re-Order Qty].[All]" dimensionUniqueName="[tbl_ItemList]" displayFolder="" count="0" memberValueDatatype="20" unbalanced="0"/>
    <cacheHierarchy uniqueName="[tbl_ItemList].[Lead Time (Days)]" caption="Lead Time (Days)" attribute="1" defaultMemberUniqueName="[tbl_ItemList].[Lead Time (Days)].[All]" allUniqueName="[tbl_ItemList].[Lead Time (Days)].[All]" dimensionUniqueName="[tbl_ItemList]" displayFolder="" count="0" memberValueDatatype="20" unbalanced="0"/>
    <cacheHierarchy uniqueName="[tbl_ItemList].[Remarks]" caption="Remarks" attribute="1" defaultMemberUniqueName="[tbl_ItemList].[Remarks].[All]" allUniqueName="[tbl_ItemList].[Remarks].[All]" dimensionUniqueName="[tbl_ItemList]" displayFolder="" count="2" memberValueDatatype="130" unbalanced="0">
      <fieldsUsage count="2">
        <fieldUsage x="-1"/>
        <fieldUsage x="0"/>
      </fieldsUsage>
    </cacheHierarchy>
    <cacheHierarchy uniqueName="[tbl_ReOrder].[S/N]" caption="S/N" attribute="1" defaultMemberUniqueName="[tbl_ReOrder].[S/N].[All]" allUniqueName="[tbl_ReOrder].[S/N].[All]" dimensionUniqueName="[tbl_ReOrder]" displayFolder="" count="0" memberValueDatatype="20" unbalanced="0"/>
    <cacheHierarchy uniqueName="[tbl_ReOrder].[GL Code]" caption="GL Code" attribute="1" defaultMemberUniqueName="[tbl_ReOrder].[GL Code].[All]" allUniqueName="[tbl_ReOrder].[GL Code].[All]" dimensionUniqueName="[tbl_ReOrder]" displayFolder="" count="0" memberValueDatatype="130" unbalanced="0"/>
    <cacheHierarchy uniqueName="[tbl_ReOrder].[Item Name]" caption="Item Name" attribute="1" defaultMemberUniqueName="[tbl_ReOrder].[Item Name].[All]" allUniqueName="[tbl_ReOrder].[Item Name].[All]" dimensionUniqueName="[tbl_ReOrder]" displayFolder="" count="0" memberValueDatatype="130" unbalanced="0"/>
    <cacheHierarchy uniqueName="[tbl_ReOrder].[Category]" caption="Category" attribute="1" defaultMemberUniqueName="[tbl_ReOrder].[Category].[All]" allUniqueName="[tbl_ReOrder].[Category].[All]" dimensionUniqueName="[tbl_ReOrder]" displayFolder="" count="0" memberValueDatatype="130" unbalanced="0"/>
    <cacheHierarchy uniqueName="[tbl_ReOrder].[Department]" caption="Department" attribute="1" defaultMemberUniqueName="[tbl_ReOrder].[Department].[All]" allUniqueName="[tbl_ReOrder].[Department].[All]" dimensionUniqueName="[tbl_ReOrder]" displayFolder="" count="0" memberValueDatatype="130" unbalanced="0"/>
    <cacheHierarchy uniqueName="[tbl_ReOrder].[Re-Order Level]" caption="Re-Order Level" attribute="1" defaultMemberUniqueName="[tbl_ReOrder].[Re-Order Level].[All]" allUniqueName="[tbl_ReOrder].[Re-Order Level].[All]" dimensionUniqueName="[tbl_ReOrder]" displayFolder="" count="0" memberValueDatatype="20" unbalanced="0"/>
    <cacheHierarchy uniqueName="[tbl_ReOrder].[Current Stock]" caption="Current Stock" attribute="1" defaultMemberUniqueName="[tbl_ReOrder].[Current Stock].[All]" allUniqueName="[tbl_ReOrder].[Current Stock].[All]" dimensionUniqueName="[tbl_ReOrder]" displayFolder="" count="0" memberValueDatatype="20" unbalanced="0"/>
    <cacheHierarchy uniqueName="[tbl_ReOrder].[Variance]" caption="Variance" attribute="1" defaultMemberUniqueName="[tbl_ReOrder].[Variance].[All]" allUniqueName="[tbl_ReOrder].[Variance].[All]" dimensionUniqueName="[tbl_ReOrder]" displayFolder="" count="0" memberValueDatatype="20" unbalanced="0"/>
    <cacheHierarchy uniqueName="[tbl_ReOrder].[Action Required]" caption="Action Required" attribute="1" defaultMemberUniqueName="[tbl_ReOrder].[Action Required].[All]" allUniqueName="[tbl_ReOrder].[Action Required].[All]" dimensionUniqueName="[tbl_ReOrder]" displayFolder="" count="0" memberValueDatatype="130" unbalanced="0"/>
    <cacheHierarchy uniqueName="[tbl_StockStatus].[S/N]" caption="S/N" attribute="1" defaultMemberUniqueName="[tbl_StockStatus].[S/N].[All]" allUniqueName="[tbl_StockStatus].[S/N].[All]" dimensionUniqueName="[tbl_StockStatus]" displayFolder="" count="0" memberValueDatatype="20" unbalanced="0"/>
    <cacheHierarchy uniqueName="[tbl_StockStatus].[GL Code]" caption="GL Code" attribute="1" defaultMemberUniqueName="[tbl_StockStatus].[GL Code].[All]" allUniqueName="[tbl_StockStatus].[GL Code].[All]" dimensionUniqueName="[tbl_StockStatus]" displayFolder="" count="0" memberValueDatatype="130" unbalanced="0"/>
    <cacheHierarchy uniqueName="[tbl_StockStatus].[Item Name]" caption="Item Name" attribute="1" defaultMemberUniqueName="[tbl_StockStatus].[Item Name].[All]" allUniqueName="[tbl_StockStatus].[Item Name].[All]" dimensionUniqueName="[tbl_StockStatus]" displayFolder="" count="0" memberValueDatatype="130" unbalanced="0"/>
    <cacheHierarchy uniqueName="[tbl_StockStatus].[Category]" caption="Category" attribute="1" defaultMemberUniqueName="[tbl_StockStatus].[Category].[All]" allUniqueName="[tbl_StockStatus].[Category].[All]" dimensionUniqueName="[tbl_StockStatus]" displayFolder="" count="0" memberValueDatatype="130" unbalanced="0"/>
    <cacheHierarchy uniqueName="[tbl_StockStatus].[Department]" caption="Department" attribute="1" defaultMemberUniqueName="[tbl_StockStatus].[Department].[All]" allUniqueName="[tbl_StockStatus].[Department].[All]" dimensionUniqueName="[tbl_StockStatus]" displayFolder="" count="0" memberValueDatatype="130" unbalanced="0"/>
    <cacheHierarchy uniqueName="[tbl_StockStatus].[Unit]" caption="Unit" attribute="1" defaultMemberUniqueName="[tbl_StockStatus].[Unit].[All]" allUniqueName="[tbl_StockStatus].[Unit].[All]" dimensionUniqueName="[tbl_StockStatus]" displayFolder="" count="0" memberValueDatatype="130" unbalanced="0"/>
    <cacheHierarchy uniqueName="[tbl_StockStatus].[Opening Stock]" caption="Opening Stock" attribute="1" defaultMemberUniqueName="[tbl_StockStatus].[Opening Stock].[All]" allUniqueName="[tbl_StockStatus].[Opening Stock].[All]" dimensionUniqueName="[tbl_StockStatus]" displayFolder="" count="0" memberValueDatatype="20" unbalanced="0"/>
    <cacheHierarchy uniqueName="[tbl_StockStatus].[Inflow]" caption="Inflow" attribute="1" defaultMemberUniqueName="[tbl_StockStatus].[Inflow].[All]" allUniqueName="[tbl_StockStatus].[Inflow].[All]" dimensionUniqueName="[tbl_StockStatus]" displayFolder="" count="0" memberValueDatatype="20" unbalanced="0"/>
    <cacheHierarchy uniqueName="[tbl_StockStatus].[Outflow]" caption="Outflow" attribute="1" defaultMemberUniqueName="[tbl_StockStatus].[Outflow].[All]" allUniqueName="[tbl_StockStatus].[Outflow].[All]" dimensionUniqueName="[tbl_StockStatus]" displayFolder="" count="0" memberValueDatatype="20" unbalanced="0"/>
    <cacheHierarchy uniqueName="[tbl_StockStatus].[Net Movement]" caption="Net Movement" attribute="1" defaultMemberUniqueName="[tbl_StockStatus].[Net Movement].[All]" allUniqueName="[tbl_StockStatus].[Net Movement].[All]" dimensionUniqueName="[tbl_StockStatus]" displayFolder="" count="0" memberValueDatatype="20" unbalanced="0"/>
    <cacheHierarchy uniqueName="[tbl_StockStatus].[Re-Order Qty]" caption="Re-Order Qty" attribute="1" defaultMemberUniqueName="[tbl_StockStatus].[Re-Order Qty].[All]" allUniqueName="[tbl_StockStatus].[Re-Order Qty].[All]" dimensionUniqueName="[tbl_StockStatus]" displayFolder="" count="0" memberValueDatatype="20" unbalanced="0"/>
    <cacheHierarchy uniqueName="[tbl_StockStatus].[Current Stock]" caption="Current Stock" attribute="1" defaultMemberUniqueName="[tbl_StockStatus].[Current Stock].[All]" allUniqueName="[tbl_StockStatus].[Current Stock].[All]" dimensionUniqueName="[tbl_StockStatus]" displayFolder="" count="0" memberValueDatatype="20" unbalanced="0"/>
    <cacheHierarchy uniqueName="[tbl_StockStatus].[Status]" caption="Status" attribute="1" defaultMemberUniqueName="[tbl_StockStatus].[Status].[All]" allUniqueName="[tbl_StockStatus].[Status].[All]" dimensionUniqueName="[tbl_StockStatus]" displayFolder="" count="2" memberValueDatatype="130" unbalanced="0">
      <fieldsUsage count="2">
        <fieldUsage x="-1"/>
        <fieldUsage x="2"/>
      </fieldsUsage>
    </cacheHierarchy>
    <cacheHierarchy uniqueName="[tbl_StockStatus].[Unit Price (N)]" caption="Unit Price (N)" attribute="1" defaultMemberUniqueName="[tbl_StockStatus].[Unit Price (N)].[All]" allUniqueName="[tbl_StockStatus].[Unit Price (N)].[All]" dimensionUniqueName="[tbl_StockStatus]" displayFolder="" count="0" memberValueDatatype="20" unbalanced="0"/>
    <cacheHierarchy uniqueName="[Measures].[__XL_Count tbl_DailyRecords]" caption="__XL_Count tbl_DailyRecords" measure="1" displayFolder="" measureGroup="tbl_DailyRecords" count="0" hidden="1"/>
    <cacheHierarchy uniqueName="[Measures].[__XL_Count tbl_StockStatus]" caption="__XL_Count tbl_StockStatus" measure="1" displayFolder="" measureGroup="tbl_StockStatus" count="0" hidden="1"/>
    <cacheHierarchy uniqueName="[Measures].[__XL_Count tbl_ItemList]" caption="__XL_Count tbl_ItemList" measure="1" displayFolder="" measureGroup="tbl_ItemList" count="0" hidden="1"/>
    <cacheHierarchy uniqueName="[Measures].[__XL_Count tbl_ReOrder]" caption="__XL_Count tbl_ReOrder" measure="1" displayFolder="" measureGroup="tbl_ReOrder" count="0" hidden="1"/>
    <cacheHierarchy uniqueName="[Measures].[__No measures defined]" caption="__No measures defined" measure="1" displayFolder="" count="0" hidden="1"/>
    <cacheHierarchy uniqueName="[Measures].[Sum of Inflow]" caption="Sum of Inflow" measure="1" displayFolder="" measureGroup="tbl_StockStatus" count="0" hidden="1">
      <extLst>
        <ext xmlns:x15="http://schemas.microsoft.com/office/spreadsheetml/2010/11/main" uri="{B97F6D7D-B522-45F9-BDA1-12C45D357490}">
          <x15:cacheHierarchy aggregatedColumn="40"/>
        </ext>
      </extLst>
    </cacheHierarchy>
    <cacheHierarchy uniqueName="[Measures].[Sum of Outflow]" caption="Sum of Outflow" measure="1" displayFolder="" measureGroup="tbl_StockStatus" count="0" hidden="1">
      <extLst>
        <ext xmlns:x15="http://schemas.microsoft.com/office/spreadsheetml/2010/11/main" uri="{B97F6D7D-B522-45F9-BDA1-12C45D357490}">
          <x15:cacheHierarchy aggregatedColumn="41"/>
        </ext>
      </extLst>
    </cacheHierarchy>
    <cacheHierarchy uniqueName="[Measures].[Count of GL Code]" caption="Count of GL Code" measure="1" displayFolder="" measureGroup="tbl_StockStatus" count="0" oneField="1" hidden="1">
      <fieldsUsage count="1">
        <fieldUsage x="1"/>
      </fieldsUsage>
      <extLst>
        <ext xmlns:x15="http://schemas.microsoft.com/office/spreadsheetml/2010/11/main" uri="{B97F6D7D-B522-45F9-BDA1-12C45D357490}">
          <x15:cacheHierarchy aggregatedColumn="34"/>
        </ext>
      </extLst>
    </cacheHierarchy>
    <cacheHierarchy uniqueName="[Measures].[Count of GL Code 2]" caption="Count of GL Code 2" measure="1" displayFolder="" measureGroup="tbl_ItemList" count="0" hidden="1">
      <extLst>
        <ext xmlns:x15="http://schemas.microsoft.com/office/spreadsheetml/2010/11/main" uri="{B97F6D7D-B522-45F9-BDA1-12C45D357490}">
          <x15:cacheHierarchy aggregatedColumn="14"/>
        </ext>
      </extLst>
    </cacheHierarchy>
    <cacheHierarchy uniqueName="[Measures].[Sum of Stock Value (N)]" caption="Sum of Stock Value (N)" measure="1" displayFolder="" measureGroup="tbl_ItemList" count="0" hidden="1">
      <extLst>
        <ext xmlns:x15="http://schemas.microsoft.com/office/spreadsheetml/2010/11/main" uri="{B97F6D7D-B522-45F9-BDA1-12C45D357490}">
          <x15:cacheHierarchy aggregatedColumn="20"/>
        </ext>
      </extLst>
    </cacheHierarchy>
    <cacheHierarchy uniqueName="[Measures].[Sum of QTY]" caption="Sum of QTY" measure="1" displayFolder="" measureGroup="tbl_DailyRecords" count="0" hidden="1">
      <extLst>
        <ext xmlns:x15="http://schemas.microsoft.com/office/spreadsheetml/2010/11/main" uri="{B97F6D7D-B522-45F9-BDA1-12C45D357490}">
          <x15:cacheHierarchy aggregatedColumn="7"/>
        </ext>
      </extLst>
    </cacheHierarchy>
    <cacheHierarchy uniqueName="[Measures].[Count of Line Value]" caption="Count of Line Value" measure="1" displayFolder="" measureGroup="tbl_DailyRecords" count="0" hidden="1">
      <extLst>
        <ext xmlns:x15="http://schemas.microsoft.com/office/spreadsheetml/2010/11/main" uri="{B97F6D7D-B522-45F9-BDA1-12C45D357490}">
          <x15:cacheHierarchy aggregatedColumn="9"/>
        </ext>
      </extLst>
    </cacheHierarchy>
    <cacheHierarchy uniqueName="[Measures].[Count of Unit Price]" caption="Count of Unit Price" measure="1" displayFolder="" measureGroup="tbl_DailyRecords" count="0" hidden="1">
      <extLst>
        <ext xmlns:x15="http://schemas.microsoft.com/office/spreadsheetml/2010/11/main" uri="{B97F6D7D-B522-45F9-BDA1-12C45D357490}">
          <x15:cacheHierarchy aggregatedColumn="8"/>
        </ext>
      </extLst>
    </cacheHierarchy>
    <cacheHierarchy uniqueName="[Measures].[Sum of Line Value]" caption="Sum of Line Value" measure="1" displayFolder="" measureGroup="tbl_DailyRecords" count="0" hidden="1">
      <extLst>
        <ext xmlns:x15="http://schemas.microsoft.com/office/spreadsheetml/2010/11/main" uri="{B97F6D7D-B522-45F9-BDA1-12C45D357490}">
          <x15:cacheHierarchy aggregatedColumn="9"/>
        </ext>
      </extLst>
    </cacheHierarchy>
    <cacheHierarchy uniqueName="[Measures].[Sum of Unit Price]" caption="Sum of Unit Price" measure="1" displayFolder="" measureGroup="tbl_DailyRecords" count="0" hidden="1">
      <extLst>
        <ext xmlns:x15="http://schemas.microsoft.com/office/spreadsheetml/2010/11/main" uri="{B97F6D7D-B522-45F9-BDA1-12C45D357490}">
          <x15:cacheHierarchy aggregatedColumn="8"/>
        </ext>
      </extLst>
    </cacheHierarchy>
    <cacheHierarchy uniqueName="[Measures].[Distinct Count of Line Value]" caption="Distinct Count of Line Value" measure="1" displayFolder="" measureGroup="tbl_DailyRecords" count="0" hidden="1">
      <extLst>
        <ext xmlns:x15="http://schemas.microsoft.com/office/spreadsheetml/2010/11/main" uri="{B97F6D7D-B522-45F9-BDA1-12C45D357490}">
          <x15:cacheHierarchy aggregatedColumn="9"/>
        </ext>
      </extLst>
    </cacheHierarchy>
    <cacheHierarchy uniqueName="[Measures].[Count of Inflow]" caption="Count of Inflow" measure="1" displayFolder="" measureGroup="tbl_StockStatus" count="0" hidden="1">
      <extLst>
        <ext xmlns:x15="http://schemas.microsoft.com/office/spreadsheetml/2010/11/main" uri="{B97F6D7D-B522-45F9-BDA1-12C45D357490}">
          <x15:cacheHierarchy aggregatedColumn="40"/>
        </ext>
      </extLst>
    </cacheHierarchy>
    <cacheHierarchy uniqueName="[Measures].[Count of Outflow]" caption="Count of Outflow" measure="1" displayFolder="" measureGroup="tbl_StockStatus" count="0" hidden="1">
      <extLst>
        <ext xmlns:x15="http://schemas.microsoft.com/office/spreadsheetml/2010/11/main" uri="{B97F6D7D-B522-45F9-BDA1-12C45D357490}">
          <x15:cacheHierarchy aggregatedColumn="41"/>
        </ext>
      </extLst>
    </cacheHierarchy>
    <cacheHierarchy uniqueName="[Measures].[Sum of Unit Price (N)]" caption="Sum of Unit Price (N)" measure="1" displayFolder="" measureGroup="tbl_StockStatus" count="0" hidden="1">
      <extLst>
        <ext xmlns:x15="http://schemas.microsoft.com/office/spreadsheetml/2010/11/main" uri="{B97F6D7D-B522-45F9-BDA1-12C45D357490}">
          <x15:cacheHierarchy aggregatedColumn="46"/>
        </ext>
      </extLst>
    </cacheHierarchy>
    <cacheHierarchy uniqueName="[Measures].[Count of GL Code 3]" caption="Count of GL Code 3" measure="1" displayFolder="" measureGroup="tbl_DailyRecords" count="0" hidden="1">
      <extLst>
        <ext xmlns:x15="http://schemas.microsoft.com/office/spreadsheetml/2010/11/main" uri="{B97F6D7D-B522-45F9-BDA1-12C45D357490}">
          <x15:cacheHierarchy aggregatedColumn="2"/>
        </ext>
      </extLst>
    </cacheHierarchy>
    <cacheHierarchy uniqueName="[Measures].[Count of Type]" caption="Count of Type" measure="1" displayFolder="" measureGroup="tbl_DailyRecords" count="0" hidden="1">
      <extLst>
        <ext xmlns:x15="http://schemas.microsoft.com/office/spreadsheetml/2010/11/main" uri="{B97F6D7D-B522-45F9-BDA1-12C45D357490}">
          <x15:cacheHierarchy aggregatedColumn="6"/>
        </ext>
      </extLst>
    </cacheHierarchy>
  </cacheHierarchies>
  <kpis count="0"/>
  <dimensions count="5">
    <dimension measure="1" name="Measures" uniqueName="[Measures]" caption="Measures"/>
    <dimension name="tbl_DailyRecords" uniqueName="[tbl_DailyRecords]" caption="tbl_DailyRecords"/>
    <dimension name="tbl_ItemList" uniqueName="[tbl_ItemList]" caption="tbl_ItemList"/>
    <dimension name="tbl_ReOrder" uniqueName="[tbl_ReOrder]" caption="tbl_ReOrder"/>
    <dimension name="tbl_StockStatus" uniqueName="[tbl_StockStatus]" caption="tbl_StockStatus"/>
  </dimensions>
  <measureGroups count="4">
    <measureGroup name="tbl_DailyRecords" caption="tbl_DailyRecords"/>
    <measureGroup name="tbl_ItemList" caption="tbl_ItemList"/>
    <measureGroup name="tbl_ReOrder" caption="tbl_ReOrder"/>
    <measureGroup name="tbl_StockStatus" caption="tbl_StockStatus"/>
  </measureGroups>
  <maps count="8">
    <map measureGroup="0" dimension="1"/>
    <map measureGroup="0" dimension="2"/>
    <map measureGroup="0" dimension="3"/>
    <map measureGroup="0" dimension="4"/>
    <map measureGroup="1" dimension="2"/>
    <map measureGroup="1" dimension="3"/>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CCOUNT OFFICER" refreshedDate="46190.351607407407" createdVersion="8" refreshedVersion="8" minRefreshableVersion="3" recordCount="0" supportSubquery="1" supportAdvancedDrill="1" xr:uid="{DCA67442-865B-4B77-A885-C28CF340396B}">
  <cacheSource type="external" connectionId="1"/>
  <cacheFields count="4">
    <cacheField name="[tbl_DailyRecords].[Month].[Month]" caption="Month" numFmtId="0" hierarchy="1" level="1">
      <sharedItems count="6">
        <s v="Apr"/>
        <s v="Feb"/>
        <s v="Jan"/>
        <s v="Jun"/>
        <s v="Mar"/>
        <s v="May"/>
      </sharedItems>
    </cacheField>
    <cacheField name="[tbl_DailyRecords].[Type].[Type]" caption="Type" numFmtId="0" hierarchy="6" level="1">
      <sharedItems count="2">
        <s v="Inflow"/>
        <s v="Outflow"/>
      </sharedItems>
    </cacheField>
    <cacheField name="[Measures].[Sum of Line Value]" caption="Sum of Line Value" numFmtId="0" hierarchy="60" level="32767"/>
    <cacheField name="[tbl_DailyRecords].[Department].[Department]" caption="Department" numFmtId="0" hierarchy="5" level="1">
      <sharedItems containsSemiMixedTypes="0" containsNonDate="0" containsString="0"/>
    </cacheField>
  </cacheFields>
  <cacheHierarchies count="68">
    <cacheHierarchy uniqueName="[tbl_DailyRecords].[Date]" caption="Date" attribute="1" defaultMemberUniqueName="[tbl_DailyRecords].[Date].[All]" allUniqueName="[tbl_DailyRecords].[Date].[All]" dimensionUniqueName="[tbl_DailyRecords]" displayFolder="" count="0" memberValueDatatype="130" unbalanced="0"/>
    <cacheHierarchy uniqueName="[tbl_DailyRecords].[Month]" caption="Month" attribute="1" defaultMemberUniqueName="[tbl_DailyRecords].[Month].[All]" allUniqueName="[tbl_DailyRecords].[Month].[All]" dimensionUniqueName="[tbl_DailyRecords]" displayFolder="" count="2" memberValueDatatype="130" unbalanced="0">
      <fieldsUsage count="2">
        <fieldUsage x="-1"/>
        <fieldUsage x="0"/>
      </fieldsUsage>
    </cacheHierarchy>
    <cacheHierarchy uniqueName="[tbl_DailyRecords].[GL Code]" caption="GL Code" attribute="1" defaultMemberUniqueName="[tbl_DailyRecords].[GL Code].[All]" allUniqueName="[tbl_DailyRecords].[GL Code].[All]" dimensionUniqueName="[tbl_DailyRecords]" displayFolder="" count="0" memberValueDatatype="130" unbalanced="0"/>
    <cacheHierarchy uniqueName="[tbl_DailyRecords].[Item Name]" caption="Item Name" attribute="1" defaultMemberUniqueName="[tbl_DailyRecords].[Item Name].[All]" allUniqueName="[tbl_DailyRecords].[Item Name].[All]" dimensionUniqueName="[tbl_DailyRecords]" displayFolder="" count="0" memberValueDatatype="130" unbalanced="0"/>
    <cacheHierarchy uniqueName="[tbl_DailyRecords].[Customer / Supplier]" caption="Customer / Supplier" attribute="1" defaultMemberUniqueName="[tbl_DailyRecords].[Customer / Supplier].[All]" allUniqueName="[tbl_DailyRecords].[Customer / Supplier].[All]" dimensionUniqueName="[tbl_DailyRecords]" displayFolder="" count="0" memberValueDatatype="130" unbalanced="0"/>
    <cacheHierarchy uniqueName="[tbl_DailyRecords].[Department]" caption="Department" attribute="1" defaultMemberUniqueName="[tbl_DailyRecords].[Department].[All]" allUniqueName="[tbl_DailyRecords].[Department].[All]" dimensionUniqueName="[tbl_DailyRecords]" displayFolder="" count="2" memberValueDatatype="130" unbalanced="0">
      <fieldsUsage count="2">
        <fieldUsage x="-1"/>
        <fieldUsage x="3"/>
      </fieldsUsage>
    </cacheHierarchy>
    <cacheHierarchy uniqueName="[tbl_DailyRecords].[Type]" caption="Type" attribute="1" defaultMemberUniqueName="[tbl_DailyRecords].[Type].[All]" allUniqueName="[tbl_DailyRecords].[Type].[All]" dimensionUniqueName="[tbl_DailyRecords]" displayFolder="" count="2" memberValueDatatype="130" unbalanced="0">
      <fieldsUsage count="2">
        <fieldUsage x="-1"/>
        <fieldUsage x="1"/>
      </fieldsUsage>
    </cacheHierarchy>
    <cacheHierarchy uniqueName="[tbl_DailyRecords].[QTY]" caption="QTY" attribute="1" defaultMemberUniqueName="[tbl_DailyRecords].[QTY].[All]" allUniqueName="[tbl_DailyRecords].[QTY].[All]" dimensionUniqueName="[tbl_DailyRecords]" displayFolder="" count="0" memberValueDatatype="20" unbalanced="0"/>
    <cacheHierarchy uniqueName="[tbl_DailyRecords].[Unit Price]" caption="Unit Price" attribute="1" defaultMemberUniqueName="[tbl_DailyRecords].[Unit Price].[All]" allUniqueName="[tbl_DailyRecords].[Unit Price].[All]" dimensionUniqueName="[tbl_DailyRecords]" displayFolder="" count="0" memberValueDatatype="20" unbalanced="0"/>
    <cacheHierarchy uniqueName="[tbl_DailyRecords].[Line Value]" caption="Line Value" attribute="1" defaultMemberUniqueName="[tbl_DailyRecords].[Line Value].[All]" allUniqueName="[tbl_DailyRecords].[Line Value].[All]" dimensionUniqueName="[tbl_DailyRecords]" displayFolder="" count="0" memberValueDatatype="20" unbalanced="0"/>
    <cacheHierarchy uniqueName="[tbl_DailyRecords].[Issuer Name]" caption="Issuer Name" attribute="1" defaultMemberUniqueName="[tbl_DailyRecords].[Issuer Name].[All]" allUniqueName="[tbl_DailyRecords].[Issuer Name].[All]" dimensionUniqueName="[tbl_DailyRecords]" displayFolder="" count="0" memberValueDatatype="130" unbalanced="0"/>
    <cacheHierarchy uniqueName="[tbl_DailyRecords].[Receiver Name]" caption="Receiver Name" attribute="1" defaultMemberUniqueName="[tbl_DailyRecords].[Receiver Name].[All]" allUniqueName="[tbl_DailyRecords].[Receiver Name].[All]" dimensionUniqueName="[tbl_DailyRecords]" displayFolder="" count="0" memberValueDatatype="130" unbalanced="0"/>
    <cacheHierarchy uniqueName="[tbl_DailyRecords].[Phone Number]" caption="Phone Number" attribute="1" defaultMemberUniqueName="[tbl_DailyRecords].[Phone Number].[All]" allUniqueName="[tbl_DailyRecords].[Phone Number].[All]" dimensionUniqueName="[tbl_DailyRecords]" displayFolder="" count="0" memberValueDatatype="130" unbalanced="0"/>
    <cacheHierarchy uniqueName="[tbl_ItemList].[S/N]" caption="S/N" attribute="1" defaultMemberUniqueName="[tbl_ItemList].[S/N].[All]" allUniqueName="[tbl_ItemList].[S/N].[All]" dimensionUniqueName="[tbl_ItemList]" displayFolder="" count="0" memberValueDatatype="20" unbalanced="0"/>
    <cacheHierarchy uniqueName="[tbl_ItemList].[GL Code]" caption="GL Code" attribute="1" defaultMemberUniqueName="[tbl_ItemList].[GL Code].[All]" allUniqueName="[tbl_ItemList].[GL Code].[All]" dimensionUniqueName="[tbl_ItemList]" displayFolder="" count="0" memberValueDatatype="130" unbalanced="0"/>
    <cacheHierarchy uniqueName="[tbl_ItemList].[Item Name]" caption="Item Name" attribute="1" defaultMemberUniqueName="[tbl_ItemList].[Item Name].[All]" allUniqueName="[tbl_ItemList].[Item Name].[All]" dimensionUniqueName="[tbl_ItemList]" displayFolder="" count="0" memberValueDatatype="130" unbalanced="0"/>
    <cacheHierarchy uniqueName="[tbl_ItemList].[Category]" caption="Category" attribute="1" defaultMemberUniqueName="[tbl_ItemList].[Category].[All]" allUniqueName="[tbl_ItemList].[Category].[All]" dimensionUniqueName="[tbl_ItemList]" displayFolder="" count="0" memberValueDatatype="130" unbalanced="0"/>
    <cacheHierarchy uniqueName="[tbl_ItemList].[Department]" caption="Department" attribute="1" defaultMemberUniqueName="[tbl_ItemList].[Department].[All]" allUniqueName="[tbl_ItemList].[Department].[All]" dimensionUniqueName="[tbl_ItemList]" displayFolder="" count="0" memberValueDatatype="130" unbalanced="0"/>
    <cacheHierarchy uniqueName="[tbl_ItemList].[Unit]" caption="Unit" attribute="1" defaultMemberUniqueName="[tbl_ItemList].[Unit].[All]" allUniqueName="[tbl_ItemList].[Unit].[All]" dimensionUniqueName="[tbl_ItemList]" displayFolder="" count="0" memberValueDatatype="130" unbalanced="0"/>
    <cacheHierarchy uniqueName="[tbl_ItemList].[Unit Price (N)]" caption="Unit Price (N)" attribute="1" defaultMemberUniqueName="[tbl_ItemList].[Unit Price (N)].[All]" allUniqueName="[tbl_ItemList].[Unit Price (N)].[All]" dimensionUniqueName="[tbl_ItemList]" displayFolder="" count="0" memberValueDatatype="20" unbalanced="0"/>
    <cacheHierarchy uniqueName="[tbl_ItemList].[Stock Value (N)]" caption="Stock Value (N)" attribute="1" defaultMemberUniqueName="[tbl_ItemList].[Stock Value (N)].[All]" allUniqueName="[tbl_ItemList].[Stock Value (N)].[All]" dimensionUniqueName="[tbl_ItemList]" displayFolder="" count="0" memberValueDatatype="20" unbalanced="0"/>
    <cacheHierarchy uniqueName="[tbl_ItemList].[Re-Order Qty]" caption="Re-Order Qty" attribute="1" defaultMemberUniqueName="[tbl_ItemList].[Re-Order Qty].[All]" allUniqueName="[tbl_ItemList].[Re-Order Qty].[All]" dimensionUniqueName="[tbl_ItemList]" displayFolder="" count="0" memberValueDatatype="20" unbalanced="0"/>
    <cacheHierarchy uniqueName="[tbl_ItemList].[Lead Time (Days)]" caption="Lead Time (Days)" attribute="1" defaultMemberUniqueName="[tbl_ItemList].[Lead Time (Days)].[All]" allUniqueName="[tbl_ItemList].[Lead Time (Days)].[All]" dimensionUniqueName="[tbl_ItemList]" displayFolder="" count="0" memberValueDatatype="20" unbalanced="0"/>
    <cacheHierarchy uniqueName="[tbl_ItemList].[Remarks]" caption="Remarks" attribute="1" defaultMemberUniqueName="[tbl_ItemList].[Remarks].[All]" allUniqueName="[tbl_ItemList].[Remarks].[All]" dimensionUniqueName="[tbl_ItemList]" displayFolder="" count="0" memberValueDatatype="130" unbalanced="0"/>
    <cacheHierarchy uniqueName="[tbl_ReOrder].[S/N]" caption="S/N" attribute="1" defaultMemberUniqueName="[tbl_ReOrder].[S/N].[All]" allUniqueName="[tbl_ReOrder].[S/N].[All]" dimensionUniqueName="[tbl_ReOrder]" displayFolder="" count="0" memberValueDatatype="20" unbalanced="0"/>
    <cacheHierarchy uniqueName="[tbl_ReOrder].[GL Code]" caption="GL Code" attribute="1" defaultMemberUniqueName="[tbl_ReOrder].[GL Code].[All]" allUniqueName="[tbl_ReOrder].[GL Code].[All]" dimensionUniqueName="[tbl_ReOrder]" displayFolder="" count="0" memberValueDatatype="130" unbalanced="0"/>
    <cacheHierarchy uniqueName="[tbl_ReOrder].[Item Name]" caption="Item Name" attribute="1" defaultMemberUniqueName="[tbl_ReOrder].[Item Name].[All]" allUniqueName="[tbl_ReOrder].[Item Name].[All]" dimensionUniqueName="[tbl_ReOrder]" displayFolder="" count="0" memberValueDatatype="130" unbalanced="0"/>
    <cacheHierarchy uniqueName="[tbl_ReOrder].[Category]" caption="Category" attribute="1" defaultMemberUniqueName="[tbl_ReOrder].[Category].[All]" allUniqueName="[tbl_ReOrder].[Category].[All]" dimensionUniqueName="[tbl_ReOrder]" displayFolder="" count="0" memberValueDatatype="130" unbalanced="0"/>
    <cacheHierarchy uniqueName="[tbl_ReOrder].[Department]" caption="Department" attribute="1" defaultMemberUniqueName="[tbl_ReOrder].[Department].[All]" allUniqueName="[tbl_ReOrder].[Department].[All]" dimensionUniqueName="[tbl_ReOrder]" displayFolder="" count="0" memberValueDatatype="130" unbalanced="0"/>
    <cacheHierarchy uniqueName="[tbl_ReOrder].[Re-Order Level]" caption="Re-Order Level" attribute="1" defaultMemberUniqueName="[tbl_ReOrder].[Re-Order Level].[All]" allUniqueName="[tbl_ReOrder].[Re-Order Level].[All]" dimensionUniqueName="[tbl_ReOrder]" displayFolder="" count="0" memberValueDatatype="20" unbalanced="0"/>
    <cacheHierarchy uniqueName="[tbl_ReOrder].[Current Stock]" caption="Current Stock" attribute="1" defaultMemberUniqueName="[tbl_ReOrder].[Current Stock].[All]" allUniqueName="[tbl_ReOrder].[Current Stock].[All]" dimensionUniqueName="[tbl_ReOrder]" displayFolder="" count="0" memberValueDatatype="20" unbalanced="0"/>
    <cacheHierarchy uniqueName="[tbl_ReOrder].[Variance]" caption="Variance" attribute="1" defaultMemberUniqueName="[tbl_ReOrder].[Variance].[All]" allUniqueName="[tbl_ReOrder].[Variance].[All]" dimensionUniqueName="[tbl_ReOrder]" displayFolder="" count="0" memberValueDatatype="20" unbalanced="0"/>
    <cacheHierarchy uniqueName="[tbl_ReOrder].[Action Required]" caption="Action Required" attribute="1" defaultMemberUniqueName="[tbl_ReOrder].[Action Required].[All]" allUniqueName="[tbl_ReOrder].[Action Required].[All]" dimensionUniqueName="[tbl_ReOrder]" displayFolder="" count="0" memberValueDatatype="130" unbalanced="0"/>
    <cacheHierarchy uniqueName="[tbl_StockStatus].[S/N]" caption="S/N" attribute="1" defaultMemberUniqueName="[tbl_StockStatus].[S/N].[All]" allUniqueName="[tbl_StockStatus].[S/N].[All]" dimensionUniqueName="[tbl_StockStatus]" displayFolder="" count="0" memberValueDatatype="20" unbalanced="0"/>
    <cacheHierarchy uniqueName="[tbl_StockStatus].[GL Code]" caption="GL Code" attribute="1" defaultMemberUniqueName="[tbl_StockStatus].[GL Code].[All]" allUniqueName="[tbl_StockStatus].[GL Code].[All]" dimensionUniqueName="[tbl_StockStatus]" displayFolder="" count="0" memberValueDatatype="130" unbalanced="0"/>
    <cacheHierarchy uniqueName="[tbl_StockStatus].[Item Name]" caption="Item Name" attribute="1" defaultMemberUniqueName="[tbl_StockStatus].[Item Name].[All]" allUniqueName="[tbl_StockStatus].[Item Name].[All]" dimensionUniqueName="[tbl_StockStatus]" displayFolder="" count="0" memberValueDatatype="130" unbalanced="0"/>
    <cacheHierarchy uniqueName="[tbl_StockStatus].[Category]" caption="Category" attribute="1" defaultMemberUniqueName="[tbl_StockStatus].[Category].[All]" allUniqueName="[tbl_StockStatus].[Category].[All]" dimensionUniqueName="[tbl_StockStatus]" displayFolder="" count="0" memberValueDatatype="130" unbalanced="0"/>
    <cacheHierarchy uniqueName="[tbl_StockStatus].[Department]" caption="Department" attribute="1" defaultMemberUniqueName="[tbl_StockStatus].[Department].[All]" allUniqueName="[tbl_StockStatus].[Department].[All]" dimensionUniqueName="[tbl_StockStatus]" displayFolder="" count="0" memberValueDatatype="130" unbalanced="0"/>
    <cacheHierarchy uniqueName="[tbl_StockStatus].[Unit]" caption="Unit" attribute="1" defaultMemberUniqueName="[tbl_StockStatus].[Unit].[All]" allUniqueName="[tbl_StockStatus].[Unit].[All]" dimensionUniqueName="[tbl_StockStatus]" displayFolder="" count="0" memberValueDatatype="130" unbalanced="0"/>
    <cacheHierarchy uniqueName="[tbl_StockStatus].[Opening Stock]" caption="Opening Stock" attribute="1" defaultMemberUniqueName="[tbl_StockStatus].[Opening Stock].[All]" allUniqueName="[tbl_StockStatus].[Opening Stock].[All]" dimensionUniqueName="[tbl_StockStatus]" displayFolder="" count="0" memberValueDatatype="20" unbalanced="0"/>
    <cacheHierarchy uniqueName="[tbl_StockStatus].[Inflow]" caption="Inflow" attribute="1" defaultMemberUniqueName="[tbl_StockStatus].[Inflow].[All]" allUniqueName="[tbl_StockStatus].[Inflow].[All]" dimensionUniqueName="[tbl_StockStatus]" displayFolder="" count="0" memberValueDatatype="20" unbalanced="0"/>
    <cacheHierarchy uniqueName="[tbl_StockStatus].[Outflow]" caption="Outflow" attribute="1" defaultMemberUniqueName="[tbl_StockStatus].[Outflow].[All]" allUniqueName="[tbl_StockStatus].[Outflow].[All]" dimensionUniqueName="[tbl_StockStatus]" displayFolder="" count="0" memberValueDatatype="20" unbalanced="0"/>
    <cacheHierarchy uniqueName="[tbl_StockStatus].[Net Movement]" caption="Net Movement" attribute="1" defaultMemberUniqueName="[tbl_StockStatus].[Net Movement].[All]" allUniqueName="[tbl_StockStatus].[Net Movement].[All]" dimensionUniqueName="[tbl_StockStatus]" displayFolder="" count="0" memberValueDatatype="20" unbalanced="0"/>
    <cacheHierarchy uniqueName="[tbl_StockStatus].[Re-Order Qty]" caption="Re-Order Qty" attribute="1" defaultMemberUniqueName="[tbl_StockStatus].[Re-Order Qty].[All]" allUniqueName="[tbl_StockStatus].[Re-Order Qty].[All]" dimensionUniqueName="[tbl_StockStatus]" displayFolder="" count="0" memberValueDatatype="20" unbalanced="0"/>
    <cacheHierarchy uniqueName="[tbl_StockStatus].[Current Stock]" caption="Current Stock" attribute="1" defaultMemberUniqueName="[tbl_StockStatus].[Current Stock].[All]" allUniqueName="[tbl_StockStatus].[Current Stock].[All]" dimensionUniqueName="[tbl_StockStatus]" displayFolder="" count="0" memberValueDatatype="20" unbalanced="0"/>
    <cacheHierarchy uniqueName="[tbl_StockStatus].[Status]" caption="Status" attribute="1" defaultMemberUniqueName="[tbl_StockStatus].[Status].[All]" allUniqueName="[tbl_StockStatus].[Status].[All]" dimensionUniqueName="[tbl_StockStatus]" displayFolder="" count="0" memberValueDatatype="130" unbalanced="0"/>
    <cacheHierarchy uniqueName="[tbl_StockStatus].[Unit Price (N)]" caption="Unit Price (N)" attribute="1" defaultMemberUniqueName="[tbl_StockStatus].[Unit Price (N)].[All]" allUniqueName="[tbl_StockStatus].[Unit Price (N)].[All]" dimensionUniqueName="[tbl_StockStatus]" displayFolder="" count="0" memberValueDatatype="20" unbalanced="0"/>
    <cacheHierarchy uniqueName="[Measures].[__XL_Count tbl_DailyRecords]" caption="__XL_Count tbl_DailyRecords" measure="1" displayFolder="" measureGroup="tbl_DailyRecords" count="0" hidden="1"/>
    <cacheHierarchy uniqueName="[Measures].[__XL_Count tbl_StockStatus]" caption="__XL_Count tbl_StockStatus" measure="1" displayFolder="" measureGroup="tbl_StockStatus" count="0" hidden="1"/>
    <cacheHierarchy uniqueName="[Measures].[__XL_Count tbl_ItemList]" caption="__XL_Count tbl_ItemList" measure="1" displayFolder="" measureGroup="tbl_ItemList" count="0" hidden="1"/>
    <cacheHierarchy uniqueName="[Measures].[__XL_Count tbl_ReOrder]" caption="__XL_Count tbl_ReOrder" measure="1" displayFolder="" measureGroup="tbl_ReOrder" count="0" hidden="1"/>
    <cacheHierarchy uniqueName="[Measures].[__No measures defined]" caption="__No measures defined" measure="1" displayFolder="" count="0" hidden="1"/>
    <cacheHierarchy uniqueName="[Measures].[Sum of Inflow]" caption="Sum of Inflow" measure="1" displayFolder="" measureGroup="tbl_StockStatus" count="0" hidden="1">
      <extLst>
        <ext xmlns:x15="http://schemas.microsoft.com/office/spreadsheetml/2010/11/main" uri="{B97F6D7D-B522-45F9-BDA1-12C45D357490}">
          <x15:cacheHierarchy aggregatedColumn="40"/>
        </ext>
      </extLst>
    </cacheHierarchy>
    <cacheHierarchy uniqueName="[Measures].[Sum of Outflow]" caption="Sum of Outflow" measure="1" displayFolder="" measureGroup="tbl_StockStatus" count="0" hidden="1">
      <extLst>
        <ext xmlns:x15="http://schemas.microsoft.com/office/spreadsheetml/2010/11/main" uri="{B97F6D7D-B522-45F9-BDA1-12C45D357490}">
          <x15:cacheHierarchy aggregatedColumn="41"/>
        </ext>
      </extLst>
    </cacheHierarchy>
    <cacheHierarchy uniqueName="[Measures].[Count of GL Code]" caption="Count of GL Code" measure="1" displayFolder="" measureGroup="tbl_StockStatus" count="0" hidden="1">
      <extLst>
        <ext xmlns:x15="http://schemas.microsoft.com/office/spreadsheetml/2010/11/main" uri="{B97F6D7D-B522-45F9-BDA1-12C45D357490}">
          <x15:cacheHierarchy aggregatedColumn="34"/>
        </ext>
      </extLst>
    </cacheHierarchy>
    <cacheHierarchy uniqueName="[Measures].[Count of GL Code 2]" caption="Count of GL Code 2" measure="1" displayFolder="" measureGroup="tbl_ItemList" count="0" hidden="1">
      <extLst>
        <ext xmlns:x15="http://schemas.microsoft.com/office/spreadsheetml/2010/11/main" uri="{B97F6D7D-B522-45F9-BDA1-12C45D357490}">
          <x15:cacheHierarchy aggregatedColumn="14"/>
        </ext>
      </extLst>
    </cacheHierarchy>
    <cacheHierarchy uniqueName="[Measures].[Sum of Stock Value (N)]" caption="Sum of Stock Value (N)" measure="1" displayFolder="" measureGroup="tbl_ItemList" count="0" hidden="1">
      <extLst>
        <ext xmlns:x15="http://schemas.microsoft.com/office/spreadsheetml/2010/11/main" uri="{B97F6D7D-B522-45F9-BDA1-12C45D357490}">
          <x15:cacheHierarchy aggregatedColumn="20"/>
        </ext>
      </extLst>
    </cacheHierarchy>
    <cacheHierarchy uniqueName="[Measures].[Sum of QTY]" caption="Sum of QTY" measure="1" displayFolder="" measureGroup="tbl_DailyRecords" count="0" hidden="1">
      <extLst>
        <ext xmlns:x15="http://schemas.microsoft.com/office/spreadsheetml/2010/11/main" uri="{B97F6D7D-B522-45F9-BDA1-12C45D357490}">
          <x15:cacheHierarchy aggregatedColumn="7"/>
        </ext>
      </extLst>
    </cacheHierarchy>
    <cacheHierarchy uniqueName="[Measures].[Count of Line Value]" caption="Count of Line Value" measure="1" displayFolder="" measureGroup="tbl_DailyRecords" count="0" hidden="1">
      <extLst>
        <ext xmlns:x15="http://schemas.microsoft.com/office/spreadsheetml/2010/11/main" uri="{B97F6D7D-B522-45F9-BDA1-12C45D357490}">
          <x15:cacheHierarchy aggregatedColumn="9"/>
        </ext>
      </extLst>
    </cacheHierarchy>
    <cacheHierarchy uniqueName="[Measures].[Count of Unit Price]" caption="Count of Unit Price" measure="1" displayFolder="" measureGroup="tbl_DailyRecords" count="0" hidden="1">
      <extLst>
        <ext xmlns:x15="http://schemas.microsoft.com/office/spreadsheetml/2010/11/main" uri="{B97F6D7D-B522-45F9-BDA1-12C45D357490}">
          <x15:cacheHierarchy aggregatedColumn="8"/>
        </ext>
      </extLst>
    </cacheHierarchy>
    <cacheHierarchy uniqueName="[Measures].[Sum of Line Value]" caption="Sum of Line Value" measure="1" displayFolder="" measureGroup="tbl_DailyRecords" count="0" oneField="1" hidden="1">
      <fieldsUsage count="1">
        <fieldUsage x="2"/>
      </fieldsUsage>
      <extLst>
        <ext xmlns:x15="http://schemas.microsoft.com/office/spreadsheetml/2010/11/main" uri="{B97F6D7D-B522-45F9-BDA1-12C45D357490}">
          <x15:cacheHierarchy aggregatedColumn="9"/>
        </ext>
      </extLst>
    </cacheHierarchy>
    <cacheHierarchy uniqueName="[Measures].[Sum of Unit Price]" caption="Sum of Unit Price" measure="1" displayFolder="" measureGroup="tbl_DailyRecords" count="0" hidden="1">
      <extLst>
        <ext xmlns:x15="http://schemas.microsoft.com/office/spreadsheetml/2010/11/main" uri="{B97F6D7D-B522-45F9-BDA1-12C45D357490}">
          <x15:cacheHierarchy aggregatedColumn="8"/>
        </ext>
      </extLst>
    </cacheHierarchy>
    <cacheHierarchy uniqueName="[Measures].[Distinct Count of Line Value]" caption="Distinct Count of Line Value" measure="1" displayFolder="" measureGroup="tbl_DailyRecords" count="0" hidden="1">
      <extLst>
        <ext xmlns:x15="http://schemas.microsoft.com/office/spreadsheetml/2010/11/main" uri="{B97F6D7D-B522-45F9-BDA1-12C45D357490}">
          <x15:cacheHierarchy aggregatedColumn="9"/>
        </ext>
      </extLst>
    </cacheHierarchy>
    <cacheHierarchy uniqueName="[Measures].[Count of Inflow]" caption="Count of Inflow" measure="1" displayFolder="" measureGroup="tbl_StockStatus" count="0" hidden="1">
      <extLst>
        <ext xmlns:x15="http://schemas.microsoft.com/office/spreadsheetml/2010/11/main" uri="{B97F6D7D-B522-45F9-BDA1-12C45D357490}">
          <x15:cacheHierarchy aggregatedColumn="40"/>
        </ext>
      </extLst>
    </cacheHierarchy>
    <cacheHierarchy uniqueName="[Measures].[Count of Outflow]" caption="Count of Outflow" measure="1" displayFolder="" measureGroup="tbl_StockStatus" count="0" hidden="1">
      <extLst>
        <ext xmlns:x15="http://schemas.microsoft.com/office/spreadsheetml/2010/11/main" uri="{B97F6D7D-B522-45F9-BDA1-12C45D357490}">
          <x15:cacheHierarchy aggregatedColumn="41"/>
        </ext>
      </extLst>
    </cacheHierarchy>
    <cacheHierarchy uniqueName="[Measures].[Sum of Unit Price (N)]" caption="Sum of Unit Price (N)" measure="1" displayFolder="" measureGroup="tbl_StockStatus" count="0" hidden="1">
      <extLst>
        <ext xmlns:x15="http://schemas.microsoft.com/office/spreadsheetml/2010/11/main" uri="{B97F6D7D-B522-45F9-BDA1-12C45D357490}">
          <x15:cacheHierarchy aggregatedColumn="46"/>
        </ext>
      </extLst>
    </cacheHierarchy>
    <cacheHierarchy uniqueName="[Measures].[Count of GL Code 3]" caption="Count of GL Code 3" measure="1" displayFolder="" measureGroup="tbl_DailyRecords" count="0" hidden="1">
      <extLst>
        <ext xmlns:x15="http://schemas.microsoft.com/office/spreadsheetml/2010/11/main" uri="{B97F6D7D-B522-45F9-BDA1-12C45D357490}">
          <x15:cacheHierarchy aggregatedColumn="2"/>
        </ext>
      </extLst>
    </cacheHierarchy>
    <cacheHierarchy uniqueName="[Measures].[Count of Type]" caption="Count of Type" measure="1" displayFolder="" measureGroup="tbl_DailyRecords" count="0" hidden="1">
      <extLst>
        <ext xmlns:x15="http://schemas.microsoft.com/office/spreadsheetml/2010/11/main" uri="{B97F6D7D-B522-45F9-BDA1-12C45D357490}">
          <x15:cacheHierarchy aggregatedColumn="6"/>
        </ext>
      </extLst>
    </cacheHierarchy>
  </cacheHierarchies>
  <kpis count="0"/>
  <dimensions count="5">
    <dimension measure="1" name="Measures" uniqueName="[Measures]" caption="Measures"/>
    <dimension name="tbl_DailyRecords" uniqueName="[tbl_DailyRecords]" caption="tbl_DailyRecords"/>
    <dimension name="tbl_ItemList" uniqueName="[tbl_ItemList]" caption="tbl_ItemList"/>
    <dimension name="tbl_ReOrder" uniqueName="[tbl_ReOrder]" caption="tbl_ReOrder"/>
    <dimension name="tbl_StockStatus" uniqueName="[tbl_StockStatus]" caption="tbl_StockStatus"/>
  </dimensions>
  <measureGroups count="4">
    <measureGroup name="tbl_DailyRecords" caption="tbl_DailyRecords"/>
    <measureGroup name="tbl_ItemList" caption="tbl_ItemList"/>
    <measureGroup name="tbl_ReOrder" caption="tbl_ReOrder"/>
    <measureGroup name="tbl_StockStatus" caption="tbl_StockStatus"/>
  </measureGroups>
  <maps count="8">
    <map measureGroup="0" dimension="1"/>
    <map measureGroup="0" dimension="2"/>
    <map measureGroup="0" dimension="3"/>
    <map measureGroup="0" dimension="4"/>
    <map measureGroup="1" dimension="2"/>
    <map measureGroup="1" dimension="3"/>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CCOUNT OFFICER" refreshedDate="46190.351608564815" createdVersion="8" refreshedVersion="8" minRefreshableVersion="3" recordCount="0" supportSubquery="1" supportAdvancedDrill="1" xr:uid="{E836D035-1642-4805-9ABA-26F5A243FE4E}">
  <cacheSource type="external" connectionId="1"/>
  <cacheFields count="6">
    <cacheField name="[tbl_ItemList].[Remarks].[Remarks]" caption="Remarks" numFmtId="0" hierarchy="23" level="1">
      <sharedItems count="3">
        <s v="In Stock"/>
        <s v="Low Stock"/>
        <s v="Out of Stock"/>
      </sharedItems>
    </cacheField>
    <cacheField name="[tbl_DailyRecords].[Type].[Type]" caption="Type" numFmtId="0" hierarchy="6" level="1">
      <sharedItems containsSemiMixedTypes="0" containsNonDate="0" containsString="0"/>
    </cacheField>
    <cacheField name="[Measures].[Count of GL Code]" caption="Count of GL Code" numFmtId="0" hierarchy="54" level="32767"/>
    <cacheField name="[tbl_StockStatus].[Status].[Status]" caption="Status" numFmtId="0" hierarchy="45" level="1">
      <sharedItems count="3">
        <s v="In Stock"/>
        <s v="Low Stock"/>
        <s v="Out of Stock"/>
      </sharedItems>
    </cacheField>
    <cacheField name="[tbl_DailyRecords].[Department].[Department]" caption="Department" numFmtId="0" hierarchy="5" level="1">
      <sharedItems containsSemiMixedTypes="0" containsNonDate="0" containsString="0"/>
    </cacheField>
    <cacheField name="[tbl_DailyRecords].[Month].[Month]" caption="Month" numFmtId="0" hierarchy="1" level="1">
      <sharedItems containsSemiMixedTypes="0" containsNonDate="0" containsString="0"/>
    </cacheField>
  </cacheFields>
  <cacheHierarchies count="68">
    <cacheHierarchy uniqueName="[tbl_DailyRecords].[Date]" caption="Date" attribute="1" defaultMemberUniqueName="[tbl_DailyRecords].[Date].[All]" allUniqueName="[tbl_DailyRecords].[Date].[All]" dimensionUniqueName="[tbl_DailyRecords]" displayFolder="" count="0" memberValueDatatype="130" unbalanced="0"/>
    <cacheHierarchy uniqueName="[tbl_DailyRecords].[Month]" caption="Month" attribute="1" defaultMemberUniqueName="[tbl_DailyRecords].[Month].[All]" allUniqueName="[tbl_DailyRecords].[Month].[All]" dimensionUniqueName="[tbl_DailyRecords]" displayFolder="" count="2" memberValueDatatype="130" unbalanced="0">
      <fieldsUsage count="2">
        <fieldUsage x="-1"/>
        <fieldUsage x="5"/>
      </fieldsUsage>
    </cacheHierarchy>
    <cacheHierarchy uniqueName="[tbl_DailyRecords].[GL Code]" caption="GL Code" attribute="1" defaultMemberUniqueName="[tbl_DailyRecords].[GL Code].[All]" allUniqueName="[tbl_DailyRecords].[GL Code].[All]" dimensionUniqueName="[tbl_DailyRecords]" displayFolder="" count="0" memberValueDatatype="130" unbalanced="0"/>
    <cacheHierarchy uniqueName="[tbl_DailyRecords].[Item Name]" caption="Item Name" attribute="1" defaultMemberUniqueName="[tbl_DailyRecords].[Item Name].[All]" allUniqueName="[tbl_DailyRecords].[Item Name].[All]" dimensionUniqueName="[tbl_DailyRecords]" displayFolder="" count="0" memberValueDatatype="130" unbalanced="0"/>
    <cacheHierarchy uniqueName="[tbl_DailyRecords].[Customer / Supplier]" caption="Customer / Supplier" attribute="1" defaultMemberUniqueName="[tbl_DailyRecords].[Customer / Supplier].[All]" allUniqueName="[tbl_DailyRecords].[Customer / Supplier].[All]" dimensionUniqueName="[tbl_DailyRecords]" displayFolder="" count="0" memberValueDatatype="130" unbalanced="0"/>
    <cacheHierarchy uniqueName="[tbl_DailyRecords].[Department]" caption="Department" attribute="1" defaultMemberUniqueName="[tbl_DailyRecords].[Department].[All]" allUniqueName="[tbl_DailyRecords].[Department].[All]" dimensionUniqueName="[tbl_DailyRecords]" displayFolder="" count="2" memberValueDatatype="130" unbalanced="0">
      <fieldsUsage count="2">
        <fieldUsage x="-1"/>
        <fieldUsage x="4"/>
      </fieldsUsage>
    </cacheHierarchy>
    <cacheHierarchy uniqueName="[tbl_DailyRecords].[Type]" caption="Type" attribute="1" defaultMemberUniqueName="[tbl_DailyRecords].[Type].[All]" allUniqueName="[tbl_DailyRecords].[Type].[All]" dimensionUniqueName="[tbl_DailyRecords]" displayFolder="" count="2" memberValueDatatype="130" unbalanced="0">
      <fieldsUsage count="2">
        <fieldUsage x="-1"/>
        <fieldUsage x="1"/>
      </fieldsUsage>
    </cacheHierarchy>
    <cacheHierarchy uniqueName="[tbl_DailyRecords].[QTY]" caption="QTY" attribute="1" defaultMemberUniqueName="[tbl_DailyRecords].[QTY].[All]" allUniqueName="[tbl_DailyRecords].[QTY].[All]" dimensionUniqueName="[tbl_DailyRecords]" displayFolder="" count="0" memberValueDatatype="20" unbalanced="0"/>
    <cacheHierarchy uniqueName="[tbl_DailyRecords].[Unit Price]" caption="Unit Price" attribute="1" defaultMemberUniqueName="[tbl_DailyRecords].[Unit Price].[All]" allUniqueName="[tbl_DailyRecords].[Unit Price].[All]" dimensionUniqueName="[tbl_DailyRecords]" displayFolder="" count="0" memberValueDatatype="20" unbalanced="0"/>
    <cacheHierarchy uniqueName="[tbl_DailyRecords].[Line Value]" caption="Line Value" attribute="1" defaultMemberUniqueName="[tbl_DailyRecords].[Line Value].[All]" allUniqueName="[tbl_DailyRecords].[Line Value].[All]" dimensionUniqueName="[tbl_DailyRecords]" displayFolder="" count="0" memberValueDatatype="20" unbalanced="0"/>
    <cacheHierarchy uniqueName="[tbl_DailyRecords].[Issuer Name]" caption="Issuer Name" attribute="1" defaultMemberUniqueName="[tbl_DailyRecords].[Issuer Name].[All]" allUniqueName="[tbl_DailyRecords].[Issuer Name].[All]" dimensionUniqueName="[tbl_DailyRecords]" displayFolder="" count="0" memberValueDatatype="130" unbalanced="0"/>
    <cacheHierarchy uniqueName="[tbl_DailyRecords].[Receiver Name]" caption="Receiver Name" attribute="1" defaultMemberUniqueName="[tbl_DailyRecords].[Receiver Name].[All]" allUniqueName="[tbl_DailyRecords].[Receiver Name].[All]" dimensionUniqueName="[tbl_DailyRecords]" displayFolder="" count="0" memberValueDatatype="130" unbalanced="0"/>
    <cacheHierarchy uniqueName="[tbl_DailyRecords].[Phone Number]" caption="Phone Number" attribute="1" defaultMemberUniqueName="[tbl_DailyRecords].[Phone Number].[All]" allUniqueName="[tbl_DailyRecords].[Phone Number].[All]" dimensionUniqueName="[tbl_DailyRecords]" displayFolder="" count="0" memberValueDatatype="130" unbalanced="0"/>
    <cacheHierarchy uniqueName="[tbl_ItemList].[S/N]" caption="S/N" attribute="1" defaultMemberUniqueName="[tbl_ItemList].[S/N].[All]" allUniqueName="[tbl_ItemList].[S/N].[All]" dimensionUniqueName="[tbl_ItemList]" displayFolder="" count="0" memberValueDatatype="20" unbalanced="0"/>
    <cacheHierarchy uniqueName="[tbl_ItemList].[GL Code]" caption="GL Code" attribute="1" defaultMemberUniqueName="[tbl_ItemList].[GL Code].[All]" allUniqueName="[tbl_ItemList].[GL Code].[All]" dimensionUniqueName="[tbl_ItemList]" displayFolder="" count="0" memberValueDatatype="130" unbalanced="0"/>
    <cacheHierarchy uniqueName="[tbl_ItemList].[Item Name]" caption="Item Name" attribute="1" defaultMemberUniqueName="[tbl_ItemList].[Item Name].[All]" allUniqueName="[tbl_ItemList].[Item Name].[All]" dimensionUniqueName="[tbl_ItemList]" displayFolder="" count="0" memberValueDatatype="130" unbalanced="0"/>
    <cacheHierarchy uniqueName="[tbl_ItemList].[Category]" caption="Category" attribute="1" defaultMemberUniqueName="[tbl_ItemList].[Category].[All]" allUniqueName="[tbl_ItemList].[Category].[All]" dimensionUniqueName="[tbl_ItemList]" displayFolder="" count="0" memberValueDatatype="130" unbalanced="0"/>
    <cacheHierarchy uniqueName="[tbl_ItemList].[Department]" caption="Department" attribute="1" defaultMemberUniqueName="[tbl_ItemList].[Department].[All]" allUniqueName="[tbl_ItemList].[Department].[All]" dimensionUniqueName="[tbl_ItemList]" displayFolder="" count="0" memberValueDatatype="130" unbalanced="0"/>
    <cacheHierarchy uniqueName="[tbl_ItemList].[Unit]" caption="Unit" attribute="1" defaultMemberUniqueName="[tbl_ItemList].[Unit].[All]" allUniqueName="[tbl_ItemList].[Unit].[All]" dimensionUniqueName="[tbl_ItemList]" displayFolder="" count="0" memberValueDatatype="130" unbalanced="0"/>
    <cacheHierarchy uniqueName="[tbl_ItemList].[Unit Price (N)]" caption="Unit Price (N)" attribute="1" defaultMemberUniqueName="[tbl_ItemList].[Unit Price (N)].[All]" allUniqueName="[tbl_ItemList].[Unit Price (N)].[All]" dimensionUniqueName="[tbl_ItemList]" displayFolder="" count="0" memberValueDatatype="20" unbalanced="0"/>
    <cacheHierarchy uniqueName="[tbl_ItemList].[Stock Value (N)]" caption="Stock Value (N)" attribute="1" defaultMemberUniqueName="[tbl_ItemList].[Stock Value (N)].[All]" allUniqueName="[tbl_ItemList].[Stock Value (N)].[All]" dimensionUniqueName="[tbl_ItemList]" displayFolder="" count="0" memberValueDatatype="20" unbalanced="0"/>
    <cacheHierarchy uniqueName="[tbl_ItemList].[Re-Order Qty]" caption="Re-Order Qty" attribute="1" defaultMemberUniqueName="[tbl_ItemList].[Re-Order Qty].[All]" allUniqueName="[tbl_ItemList].[Re-Order Qty].[All]" dimensionUniqueName="[tbl_ItemList]" displayFolder="" count="0" memberValueDatatype="20" unbalanced="0"/>
    <cacheHierarchy uniqueName="[tbl_ItemList].[Lead Time (Days)]" caption="Lead Time (Days)" attribute="1" defaultMemberUniqueName="[tbl_ItemList].[Lead Time (Days)].[All]" allUniqueName="[tbl_ItemList].[Lead Time (Days)].[All]" dimensionUniqueName="[tbl_ItemList]" displayFolder="" count="0" memberValueDatatype="20" unbalanced="0"/>
    <cacheHierarchy uniqueName="[tbl_ItemList].[Remarks]" caption="Remarks" attribute="1" defaultMemberUniqueName="[tbl_ItemList].[Remarks].[All]" allUniqueName="[tbl_ItemList].[Remarks].[All]" dimensionUniqueName="[tbl_ItemList]" displayFolder="" count="2" memberValueDatatype="130" unbalanced="0">
      <fieldsUsage count="2">
        <fieldUsage x="-1"/>
        <fieldUsage x="0"/>
      </fieldsUsage>
    </cacheHierarchy>
    <cacheHierarchy uniqueName="[tbl_ReOrder].[S/N]" caption="S/N" attribute="1" defaultMemberUniqueName="[tbl_ReOrder].[S/N].[All]" allUniqueName="[tbl_ReOrder].[S/N].[All]" dimensionUniqueName="[tbl_ReOrder]" displayFolder="" count="0" memberValueDatatype="20" unbalanced="0"/>
    <cacheHierarchy uniqueName="[tbl_ReOrder].[GL Code]" caption="GL Code" attribute="1" defaultMemberUniqueName="[tbl_ReOrder].[GL Code].[All]" allUniqueName="[tbl_ReOrder].[GL Code].[All]" dimensionUniqueName="[tbl_ReOrder]" displayFolder="" count="0" memberValueDatatype="130" unbalanced="0"/>
    <cacheHierarchy uniqueName="[tbl_ReOrder].[Item Name]" caption="Item Name" attribute="1" defaultMemberUniqueName="[tbl_ReOrder].[Item Name].[All]" allUniqueName="[tbl_ReOrder].[Item Name].[All]" dimensionUniqueName="[tbl_ReOrder]" displayFolder="" count="0" memberValueDatatype="130" unbalanced="0"/>
    <cacheHierarchy uniqueName="[tbl_ReOrder].[Category]" caption="Category" attribute="1" defaultMemberUniqueName="[tbl_ReOrder].[Category].[All]" allUniqueName="[tbl_ReOrder].[Category].[All]" dimensionUniqueName="[tbl_ReOrder]" displayFolder="" count="0" memberValueDatatype="130" unbalanced="0"/>
    <cacheHierarchy uniqueName="[tbl_ReOrder].[Department]" caption="Department" attribute="1" defaultMemberUniqueName="[tbl_ReOrder].[Department].[All]" allUniqueName="[tbl_ReOrder].[Department].[All]" dimensionUniqueName="[tbl_ReOrder]" displayFolder="" count="0" memberValueDatatype="130" unbalanced="0"/>
    <cacheHierarchy uniqueName="[tbl_ReOrder].[Re-Order Level]" caption="Re-Order Level" attribute="1" defaultMemberUniqueName="[tbl_ReOrder].[Re-Order Level].[All]" allUniqueName="[tbl_ReOrder].[Re-Order Level].[All]" dimensionUniqueName="[tbl_ReOrder]" displayFolder="" count="0" memberValueDatatype="20" unbalanced="0"/>
    <cacheHierarchy uniqueName="[tbl_ReOrder].[Current Stock]" caption="Current Stock" attribute="1" defaultMemberUniqueName="[tbl_ReOrder].[Current Stock].[All]" allUniqueName="[tbl_ReOrder].[Current Stock].[All]" dimensionUniqueName="[tbl_ReOrder]" displayFolder="" count="0" memberValueDatatype="20" unbalanced="0"/>
    <cacheHierarchy uniqueName="[tbl_ReOrder].[Variance]" caption="Variance" attribute="1" defaultMemberUniqueName="[tbl_ReOrder].[Variance].[All]" allUniqueName="[tbl_ReOrder].[Variance].[All]" dimensionUniqueName="[tbl_ReOrder]" displayFolder="" count="0" memberValueDatatype="20" unbalanced="0"/>
    <cacheHierarchy uniqueName="[tbl_ReOrder].[Action Required]" caption="Action Required" attribute="1" defaultMemberUniqueName="[tbl_ReOrder].[Action Required].[All]" allUniqueName="[tbl_ReOrder].[Action Required].[All]" dimensionUniqueName="[tbl_ReOrder]" displayFolder="" count="0" memberValueDatatype="130" unbalanced="0"/>
    <cacheHierarchy uniqueName="[tbl_StockStatus].[S/N]" caption="S/N" attribute="1" defaultMemberUniqueName="[tbl_StockStatus].[S/N].[All]" allUniqueName="[tbl_StockStatus].[S/N].[All]" dimensionUniqueName="[tbl_StockStatus]" displayFolder="" count="0" memberValueDatatype="20" unbalanced="0"/>
    <cacheHierarchy uniqueName="[tbl_StockStatus].[GL Code]" caption="GL Code" attribute="1" defaultMemberUniqueName="[tbl_StockStatus].[GL Code].[All]" allUniqueName="[tbl_StockStatus].[GL Code].[All]" dimensionUniqueName="[tbl_StockStatus]" displayFolder="" count="0" memberValueDatatype="130" unbalanced="0"/>
    <cacheHierarchy uniqueName="[tbl_StockStatus].[Item Name]" caption="Item Name" attribute="1" defaultMemberUniqueName="[tbl_StockStatus].[Item Name].[All]" allUniqueName="[tbl_StockStatus].[Item Name].[All]" dimensionUniqueName="[tbl_StockStatus]" displayFolder="" count="0" memberValueDatatype="130" unbalanced="0"/>
    <cacheHierarchy uniqueName="[tbl_StockStatus].[Category]" caption="Category" attribute="1" defaultMemberUniqueName="[tbl_StockStatus].[Category].[All]" allUniqueName="[tbl_StockStatus].[Category].[All]" dimensionUniqueName="[tbl_StockStatus]" displayFolder="" count="0" memberValueDatatype="130" unbalanced="0"/>
    <cacheHierarchy uniqueName="[tbl_StockStatus].[Department]" caption="Department" attribute="1" defaultMemberUniqueName="[tbl_StockStatus].[Department].[All]" allUniqueName="[tbl_StockStatus].[Department].[All]" dimensionUniqueName="[tbl_StockStatus]" displayFolder="" count="0" memberValueDatatype="130" unbalanced="0"/>
    <cacheHierarchy uniqueName="[tbl_StockStatus].[Unit]" caption="Unit" attribute="1" defaultMemberUniqueName="[tbl_StockStatus].[Unit].[All]" allUniqueName="[tbl_StockStatus].[Unit].[All]" dimensionUniqueName="[tbl_StockStatus]" displayFolder="" count="0" memberValueDatatype="130" unbalanced="0"/>
    <cacheHierarchy uniqueName="[tbl_StockStatus].[Opening Stock]" caption="Opening Stock" attribute="1" defaultMemberUniqueName="[tbl_StockStatus].[Opening Stock].[All]" allUniqueName="[tbl_StockStatus].[Opening Stock].[All]" dimensionUniqueName="[tbl_StockStatus]" displayFolder="" count="0" memberValueDatatype="20" unbalanced="0"/>
    <cacheHierarchy uniqueName="[tbl_StockStatus].[Inflow]" caption="Inflow" attribute="1" defaultMemberUniqueName="[tbl_StockStatus].[Inflow].[All]" allUniqueName="[tbl_StockStatus].[Inflow].[All]" dimensionUniqueName="[tbl_StockStatus]" displayFolder="" count="0" memberValueDatatype="20" unbalanced="0"/>
    <cacheHierarchy uniqueName="[tbl_StockStatus].[Outflow]" caption="Outflow" attribute="1" defaultMemberUniqueName="[tbl_StockStatus].[Outflow].[All]" allUniqueName="[tbl_StockStatus].[Outflow].[All]" dimensionUniqueName="[tbl_StockStatus]" displayFolder="" count="0" memberValueDatatype="20" unbalanced="0"/>
    <cacheHierarchy uniqueName="[tbl_StockStatus].[Net Movement]" caption="Net Movement" attribute="1" defaultMemberUniqueName="[tbl_StockStatus].[Net Movement].[All]" allUniqueName="[tbl_StockStatus].[Net Movement].[All]" dimensionUniqueName="[tbl_StockStatus]" displayFolder="" count="0" memberValueDatatype="20" unbalanced="0"/>
    <cacheHierarchy uniqueName="[tbl_StockStatus].[Re-Order Qty]" caption="Re-Order Qty" attribute="1" defaultMemberUniqueName="[tbl_StockStatus].[Re-Order Qty].[All]" allUniqueName="[tbl_StockStatus].[Re-Order Qty].[All]" dimensionUniqueName="[tbl_StockStatus]" displayFolder="" count="0" memberValueDatatype="20" unbalanced="0"/>
    <cacheHierarchy uniqueName="[tbl_StockStatus].[Current Stock]" caption="Current Stock" attribute="1" defaultMemberUniqueName="[tbl_StockStatus].[Current Stock].[All]" allUniqueName="[tbl_StockStatus].[Current Stock].[All]" dimensionUniqueName="[tbl_StockStatus]" displayFolder="" count="0" memberValueDatatype="20" unbalanced="0"/>
    <cacheHierarchy uniqueName="[tbl_StockStatus].[Status]" caption="Status" attribute="1" defaultMemberUniqueName="[tbl_StockStatus].[Status].[All]" allUniqueName="[tbl_StockStatus].[Status].[All]" dimensionUniqueName="[tbl_StockStatus]" displayFolder="" count="2" memberValueDatatype="130" unbalanced="0">
      <fieldsUsage count="2">
        <fieldUsage x="-1"/>
        <fieldUsage x="3"/>
      </fieldsUsage>
    </cacheHierarchy>
    <cacheHierarchy uniqueName="[tbl_StockStatus].[Unit Price (N)]" caption="Unit Price (N)" attribute="1" defaultMemberUniqueName="[tbl_StockStatus].[Unit Price (N)].[All]" allUniqueName="[tbl_StockStatus].[Unit Price (N)].[All]" dimensionUniqueName="[tbl_StockStatus]" displayFolder="" count="0" memberValueDatatype="20" unbalanced="0"/>
    <cacheHierarchy uniqueName="[Measures].[__XL_Count tbl_DailyRecords]" caption="__XL_Count tbl_DailyRecords" measure="1" displayFolder="" measureGroup="tbl_DailyRecords" count="0" hidden="1"/>
    <cacheHierarchy uniqueName="[Measures].[__XL_Count tbl_StockStatus]" caption="__XL_Count tbl_StockStatus" measure="1" displayFolder="" measureGroup="tbl_StockStatus" count="0" hidden="1"/>
    <cacheHierarchy uniqueName="[Measures].[__XL_Count tbl_ItemList]" caption="__XL_Count tbl_ItemList" measure="1" displayFolder="" measureGroup="tbl_ItemList" count="0" hidden="1"/>
    <cacheHierarchy uniqueName="[Measures].[__XL_Count tbl_ReOrder]" caption="__XL_Count tbl_ReOrder" measure="1" displayFolder="" measureGroup="tbl_ReOrder" count="0" hidden="1"/>
    <cacheHierarchy uniqueName="[Measures].[__No measures defined]" caption="__No measures defined" measure="1" displayFolder="" count="0" hidden="1"/>
    <cacheHierarchy uniqueName="[Measures].[Sum of Inflow]" caption="Sum of Inflow" measure="1" displayFolder="" measureGroup="tbl_StockStatus" count="0" hidden="1">
      <extLst>
        <ext xmlns:x15="http://schemas.microsoft.com/office/spreadsheetml/2010/11/main" uri="{B97F6D7D-B522-45F9-BDA1-12C45D357490}">
          <x15:cacheHierarchy aggregatedColumn="40"/>
        </ext>
      </extLst>
    </cacheHierarchy>
    <cacheHierarchy uniqueName="[Measures].[Sum of Outflow]" caption="Sum of Outflow" measure="1" displayFolder="" measureGroup="tbl_StockStatus" count="0" hidden="1">
      <extLst>
        <ext xmlns:x15="http://schemas.microsoft.com/office/spreadsheetml/2010/11/main" uri="{B97F6D7D-B522-45F9-BDA1-12C45D357490}">
          <x15:cacheHierarchy aggregatedColumn="41"/>
        </ext>
      </extLst>
    </cacheHierarchy>
    <cacheHierarchy uniqueName="[Measures].[Count of GL Code]" caption="Count of GL Code" measure="1" displayFolder="" measureGroup="tbl_StockStatus" count="0" oneField="1" hidden="1">
      <fieldsUsage count="1">
        <fieldUsage x="2"/>
      </fieldsUsage>
      <extLst>
        <ext xmlns:x15="http://schemas.microsoft.com/office/spreadsheetml/2010/11/main" uri="{B97F6D7D-B522-45F9-BDA1-12C45D357490}">
          <x15:cacheHierarchy aggregatedColumn="34"/>
        </ext>
      </extLst>
    </cacheHierarchy>
    <cacheHierarchy uniqueName="[Measures].[Count of GL Code 2]" caption="Count of GL Code 2" measure="1" displayFolder="" measureGroup="tbl_ItemList" count="0" hidden="1">
      <extLst>
        <ext xmlns:x15="http://schemas.microsoft.com/office/spreadsheetml/2010/11/main" uri="{B97F6D7D-B522-45F9-BDA1-12C45D357490}">
          <x15:cacheHierarchy aggregatedColumn="14"/>
        </ext>
      </extLst>
    </cacheHierarchy>
    <cacheHierarchy uniqueName="[Measures].[Sum of Stock Value (N)]" caption="Sum of Stock Value (N)" measure="1" displayFolder="" measureGroup="tbl_ItemList" count="0" hidden="1">
      <extLst>
        <ext xmlns:x15="http://schemas.microsoft.com/office/spreadsheetml/2010/11/main" uri="{B97F6D7D-B522-45F9-BDA1-12C45D357490}">
          <x15:cacheHierarchy aggregatedColumn="20"/>
        </ext>
      </extLst>
    </cacheHierarchy>
    <cacheHierarchy uniqueName="[Measures].[Sum of QTY]" caption="Sum of QTY" measure="1" displayFolder="" measureGroup="tbl_DailyRecords" count="0" hidden="1">
      <extLst>
        <ext xmlns:x15="http://schemas.microsoft.com/office/spreadsheetml/2010/11/main" uri="{B97F6D7D-B522-45F9-BDA1-12C45D357490}">
          <x15:cacheHierarchy aggregatedColumn="7"/>
        </ext>
      </extLst>
    </cacheHierarchy>
    <cacheHierarchy uniqueName="[Measures].[Count of Line Value]" caption="Count of Line Value" measure="1" displayFolder="" measureGroup="tbl_DailyRecords" count="0" hidden="1">
      <extLst>
        <ext xmlns:x15="http://schemas.microsoft.com/office/spreadsheetml/2010/11/main" uri="{B97F6D7D-B522-45F9-BDA1-12C45D357490}">
          <x15:cacheHierarchy aggregatedColumn="9"/>
        </ext>
      </extLst>
    </cacheHierarchy>
    <cacheHierarchy uniqueName="[Measures].[Count of Unit Price]" caption="Count of Unit Price" measure="1" displayFolder="" measureGroup="tbl_DailyRecords" count="0" hidden="1">
      <extLst>
        <ext xmlns:x15="http://schemas.microsoft.com/office/spreadsheetml/2010/11/main" uri="{B97F6D7D-B522-45F9-BDA1-12C45D357490}">
          <x15:cacheHierarchy aggregatedColumn="8"/>
        </ext>
      </extLst>
    </cacheHierarchy>
    <cacheHierarchy uniqueName="[Measures].[Sum of Line Value]" caption="Sum of Line Value" measure="1" displayFolder="" measureGroup="tbl_DailyRecords" count="0" hidden="1">
      <extLst>
        <ext xmlns:x15="http://schemas.microsoft.com/office/spreadsheetml/2010/11/main" uri="{B97F6D7D-B522-45F9-BDA1-12C45D357490}">
          <x15:cacheHierarchy aggregatedColumn="9"/>
        </ext>
      </extLst>
    </cacheHierarchy>
    <cacheHierarchy uniqueName="[Measures].[Sum of Unit Price]" caption="Sum of Unit Price" measure="1" displayFolder="" measureGroup="tbl_DailyRecords" count="0" hidden="1">
      <extLst>
        <ext xmlns:x15="http://schemas.microsoft.com/office/spreadsheetml/2010/11/main" uri="{B97F6D7D-B522-45F9-BDA1-12C45D357490}">
          <x15:cacheHierarchy aggregatedColumn="8"/>
        </ext>
      </extLst>
    </cacheHierarchy>
    <cacheHierarchy uniqueName="[Measures].[Distinct Count of Line Value]" caption="Distinct Count of Line Value" measure="1" displayFolder="" measureGroup="tbl_DailyRecords" count="0" hidden="1">
      <extLst>
        <ext xmlns:x15="http://schemas.microsoft.com/office/spreadsheetml/2010/11/main" uri="{B97F6D7D-B522-45F9-BDA1-12C45D357490}">
          <x15:cacheHierarchy aggregatedColumn="9"/>
        </ext>
      </extLst>
    </cacheHierarchy>
    <cacheHierarchy uniqueName="[Measures].[Count of Inflow]" caption="Count of Inflow" measure="1" displayFolder="" measureGroup="tbl_StockStatus" count="0" hidden="1">
      <extLst>
        <ext xmlns:x15="http://schemas.microsoft.com/office/spreadsheetml/2010/11/main" uri="{B97F6D7D-B522-45F9-BDA1-12C45D357490}">
          <x15:cacheHierarchy aggregatedColumn="40"/>
        </ext>
      </extLst>
    </cacheHierarchy>
    <cacheHierarchy uniqueName="[Measures].[Count of Outflow]" caption="Count of Outflow" measure="1" displayFolder="" measureGroup="tbl_StockStatus" count="0" hidden="1">
      <extLst>
        <ext xmlns:x15="http://schemas.microsoft.com/office/spreadsheetml/2010/11/main" uri="{B97F6D7D-B522-45F9-BDA1-12C45D357490}">
          <x15:cacheHierarchy aggregatedColumn="41"/>
        </ext>
      </extLst>
    </cacheHierarchy>
    <cacheHierarchy uniqueName="[Measures].[Sum of Unit Price (N)]" caption="Sum of Unit Price (N)" measure="1" displayFolder="" measureGroup="tbl_StockStatus" count="0" hidden="1">
      <extLst>
        <ext xmlns:x15="http://schemas.microsoft.com/office/spreadsheetml/2010/11/main" uri="{B97F6D7D-B522-45F9-BDA1-12C45D357490}">
          <x15:cacheHierarchy aggregatedColumn="46"/>
        </ext>
      </extLst>
    </cacheHierarchy>
    <cacheHierarchy uniqueName="[Measures].[Count of GL Code 3]" caption="Count of GL Code 3" measure="1" displayFolder="" measureGroup="tbl_DailyRecords" count="0" hidden="1">
      <extLst>
        <ext xmlns:x15="http://schemas.microsoft.com/office/spreadsheetml/2010/11/main" uri="{B97F6D7D-B522-45F9-BDA1-12C45D357490}">
          <x15:cacheHierarchy aggregatedColumn="2"/>
        </ext>
      </extLst>
    </cacheHierarchy>
    <cacheHierarchy uniqueName="[Measures].[Count of Type]" caption="Count of Type" measure="1" displayFolder="" measureGroup="tbl_DailyRecords" count="0" hidden="1">
      <extLst>
        <ext xmlns:x15="http://schemas.microsoft.com/office/spreadsheetml/2010/11/main" uri="{B97F6D7D-B522-45F9-BDA1-12C45D357490}">
          <x15:cacheHierarchy aggregatedColumn="6"/>
        </ext>
      </extLst>
    </cacheHierarchy>
  </cacheHierarchies>
  <kpis count="0"/>
  <dimensions count="5">
    <dimension measure="1" name="Measures" uniqueName="[Measures]" caption="Measures"/>
    <dimension name="tbl_DailyRecords" uniqueName="[tbl_DailyRecords]" caption="tbl_DailyRecords"/>
    <dimension name="tbl_ItemList" uniqueName="[tbl_ItemList]" caption="tbl_ItemList"/>
    <dimension name="tbl_ReOrder" uniqueName="[tbl_ReOrder]" caption="tbl_ReOrder"/>
    <dimension name="tbl_StockStatus" uniqueName="[tbl_StockStatus]" caption="tbl_StockStatus"/>
  </dimensions>
  <measureGroups count="4">
    <measureGroup name="tbl_DailyRecords" caption="tbl_DailyRecords"/>
    <measureGroup name="tbl_ItemList" caption="tbl_ItemList"/>
    <measureGroup name="tbl_ReOrder" caption="tbl_ReOrder"/>
    <measureGroup name="tbl_StockStatus" caption="tbl_StockStatus"/>
  </measureGroups>
  <maps count="8">
    <map measureGroup="0" dimension="1"/>
    <map measureGroup="0" dimension="2"/>
    <map measureGroup="0" dimension="3"/>
    <map measureGroup="0" dimension="4"/>
    <map measureGroup="1" dimension="2"/>
    <map measureGroup="1" dimension="3"/>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CCOUNT OFFICER" refreshedDate="46190.351609606485" createdVersion="8" refreshedVersion="8" minRefreshableVersion="3" recordCount="0" supportSubquery="1" supportAdvancedDrill="1" xr:uid="{1FCB5512-EF40-4822-88BF-1DCA9C050BCF}">
  <cacheSource type="external" connectionId="1"/>
  <cacheFields count="6">
    <cacheField name="[tbl_DailyRecords].[Type].[Type]" caption="Type" numFmtId="0" hierarchy="6" level="1">
      <sharedItems containsSemiMixedTypes="0" containsNonDate="0" containsString="0"/>
    </cacheField>
    <cacheField name="[tbl_StockStatus].[Item Name].[Item Name]" caption="Item Name" numFmtId="0" hierarchy="35" level="1">
      <sharedItems count="5">
        <s v="Amoxicillin 500mg (Strip/12)"/>
        <s v="Artemether/Lumefantrine (Strip/6)"/>
        <s v="Chloroquine 250mg (Strip/10)"/>
        <s v="Dangote Sugar 1kg"/>
        <s v="Paracetamol 500mg (Strip/10)"/>
      </sharedItems>
    </cacheField>
    <cacheField name="[Measures].[Sum of QTY]" caption="Sum of QTY" numFmtId="0" hierarchy="57" level="32767"/>
    <cacheField name="[tbl_DailyRecords].[Customer / Supplier].[Customer / Supplier]" caption="Customer / Supplier" numFmtId="0" hierarchy="4" level="1">
      <sharedItems count="3">
        <s v="Emzor Pharmaceuticals Ltd."/>
        <s v="Fidson Healthcare Plc"/>
        <s v="May &amp; Baker Nigeria Plc"/>
      </sharedItems>
    </cacheField>
    <cacheField name="[tbl_DailyRecords].[Department].[Department]" caption="Department" numFmtId="0" hierarchy="5" level="1">
      <sharedItems containsSemiMixedTypes="0" containsNonDate="0" containsString="0"/>
    </cacheField>
    <cacheField name="[tbl_DailyRecords].[Month].[Month]" caption="Month" numFmtId="0" hierarchy="1" level="1">
      <sharedItems containsSemiMixedTypes="0" containsNonDate="0" containsString="0"/>
    </cacheField>
  </cacheFields>
  <cacheHierarchies count="68">
    <cacheHierarchy uniqueName="[tbl_DailyRecords].[Date]" caption="Date" attribute="1" defaultMemberUniqueName="[tbl_DailyRecords].[Date].[All]" allUniqueName="[tbl_DailyRecords].[Date].[All]" dimensionUniqueName="[tbl_DailyRecords]" displayFolder="" count="0" memberValueDatatype="130" unbalanced="0"/>
    <cacheHierarchy uniqueName="[tbl_DailyRecords].[Month]" caption="Month" attribute="1" defaultMemberUniqueName="[tbl_DailyRecords].[Month].[All]" allUniqueName="[tbl_DailyRecords].[Month].[All]" dimensionUniqueName="[tbl_DailyRecords]" displayFolder="" count="2" memberValueDatatype="130" unbalanced="0">
      <fieldsUsage count="2">
        <fieldUsage x="-1"/>
        <fieldUsage x="5"/>
      </fieldsUsage>
    </cacheHierarchy>
    <cacheHierarchy uniqueName="[tbl_DailyRecords].[GL Code]" caption="GL Code" attribute="1" defaultMemberUniqueName="[tbl_DailyRecords].[GL Code].[All]" allUniqueName="[tbl_DailyRecords].[GL Code].[All]" dimensionUniqueName="[tbl_DailyRecords]" displayFolder="" count="0" memberValueDatatype="130" unbalanced="0"/>
    <cacheHierarchy uniqueName="[tbl_DailyRecords].[Item Name]" caption="Item Name" attribute="1" defaultMemberUniqueName="[tbl_DailyRecords].[Item Name].[All]" allUniqueName="[tbl_DailyRecords].[Item Name].[All]" dimensionUniqueName="[tbl_DailyRecords]" displayFolder="" count="0" memberValueDatatype="130" unbalanced="0"/>
    <cacheHierarchy uniqueName="[tbl_DailyRecords].[Customer / Supplier]" caption="Customer / Supplier" attribute="1" defaultMemberUniqueName="[tbl_DailyRecords].[Customer / Supplier].[All]" allUniqueName="[tbl_DailyRecords].[Customer / Supplier].[All]" dimensionUniqueName="[tbl_DailyRecords]" displayFolder="" count="2" memberValueDatatype="130" unbalanced="0">
      <fieldsUsage count="2">
        <fieldUsage x="-1"/>
        <fieldUsage x="3"/>
      </fieldsUsage>
    </cacheHierarchy>
    <cacheHierarchy uniqueName="[tbl_DailyRecords].[Department]" caption="Department" attribute="1" defaultMemberUniqueName="[tbl_DailyRecords].[Department].[All]" allUniqueName="[tbl_DailyRecords].[Department].[All]" dimensionUniqueName="[tbl_DailyRecords]" displayFolder="" count="2" memberValueDatatype="130" unbalanced="0">
      <fieldsUsage count="2">
        <fieldUsage x="-1"/>
        <fieldUsage x="4"/>
      </fieldsUsage>
    </cacheHierarchy>
    <cacheHierarchy uniqueName="[tbl_DailyRecords].[Type]" caption="Type" attribute="1" defaultMemberUniqueName="[tbl_DailyRecords].[Type].[All]" allUniqueName="[tbl_DailyRecords].[Type].[All]" dimensionUniqueName="[tbl_DailyRecords]" displayFolder="" count="2" memberValueDatatype="130" unbalanced="0">
      <fieldsUsage count="2">
        <fieldUsage x="-1"/>
        <fieldUsage x="0"/>
      </fieldsUsage>
    </cacheHierarchy>
    <cacheHierarchy uniqueName="[tbl_DailyRecords].[QTY]" caption="QTY" attribute="1" defaultMemberUniqueName="[tbl_DailyRecords].[QTY].[All]" allUniqueName="[tbl_DailyRecords].[QTY].[All]" dimensionUniqueName="[tbl_DailyRecords]" displayFolder="" count="0" memberValueDatatype="20" unbalanced="0"/>
    <cacheHierarchy uniqueName="[tbl_DailyRecords].[Unit Price]" caption="Unit Price" attribute="1" defaultMemberUniqueName="[tbl_DailyRecords].[Unit Price].[All]" allUniqueName="[tbl_DailyRecords].[Unit Price].[All]" dimensionUniqueName="[tbl_DailyRecords]" displayFolder="" count="0" memberValueDatatype="20" unbalanced="0"/>
    <cacheHierarchy uniqueName="[tbl_DailyRecords].[Line Value]" caption="Line Value" attribute="1" defaultMemberUniqueName="[tbl_DailyRecords].[Line Value].[All]" allUniqueName="[tbl_DailyRecords].[Line Value].[All]" dimensionUniqueName="[tbl_DailyRecords]" displayFolder="" count="0" memberValueDatatype="20" unbalanced="0"/>
    <cacheHierarchy uniqueName="[tbl_DailyRecords].[Issuer Name]" caption="Issuer Name" attribute="1" defaultMemberUniqueName="[tbl_DailyRecords].[Issuer Name].[All]" allUniqueName="[tbl_DailyRecords].[Issuer Name].[All]" dimensionUniqueName="[tbl_DailyRecords]" displayFolder="" count="0" memberValueDatatype="130" unbalanced="0"/>
    <cacheHierarchy uniqueName="[tbl_DailyRecords].[Receiver Name]" caption="Receiver Name" attribute="1" defaultMemberUniqueName="[tbl_DailyRecords].[Receiver Name].[All]" allUniqueName="[tbl_DailyRecords].[Receiver Name].[All]" dimensionUniqueName="[tbl_DailyRecords]" displayFolder="" count="0" memberValueDatatype="130" unbalanced="0"/>
    <cacheHierarchy uniqueName="[tbl_DailyRecords].[Phone Number]" caption="Phone Number" attribute="1" defaultMemberUniqueName="[tbl_DailyRecords].[Phone Number].[All]" allUniqueName="[tbl_DailyRecords].[Phone Number].[All]" dimensionUniqueName="[tbl_DailyRecords]" displayFolder="" count="0" memberValueDatatype="130" unbalanced="0"/>
    <cacheHierarchy uniqueName="[tbl_ItemList].[S/N]" caption="S/N" attribute="1" defaultMemberUniqueName="[tbl_ItemList].[S/N].[All]" allUniqueName="[tbl_ItemList].[S/N].[All]" dimensionUniqueName="[tbl_ItemList]" displayFolder="" count="0" memberValueDatatype="20" unbalanced="0"/>
    <cacheHierarchy uniqueName="[tbl_ItemList].[GL Code]" caption="GL Code" attribute="1" defaultMemberUniqueName="[tbl_ItemList].[GL Code].[All]" allUniqueName="[tbl_ItemList].[GL Code].[All]" dimensionUniqueName="[tbl_ItemList]" displayFolder="" count="0" memberValueDatatype="130" unbalanced="0"/>
    <cacheHierarchy uniqueName="[tbl_ItemList].[Item Name]" caption="Item Name" attribute="1" defaultMemberUniqueName="[tbl_ItemList].[Item Name].[All]" allUniqueName="[tbl_ItemList].[Item Name].[All]" dimensionUniqueName="[tbl_ItemList]" displayFolder="" count="0" memberValueDatatype="130" unbalanced="0"/>
    <cacheHierarchy uniqueName="[tbl_ItemList].[Category]" caption="Category" attribute="1" defaultMemberUniqueName="[tbl_ItemList].[Category].[All]" allUniqueName="[tbl_ItemList].[Category].[All]" dimensionUniqueName="[tbl_ItemList]" displayFolder="" count="0" memberValueDatatype="130" unbalanced="0"/>
    <cacheHierarchy uniqueName="[tbl_ItemList].[Department]" caption="Department" attribute="1" defaultMemberUniqueName="[tbl_ItemList].[Department].[All]" allUniqueName="[tbl_ItemList].[Department].[All]" dimensionUniqueName="[tbl_ItemList]" displayFolder="" count="0" memberValueDatatype="130" unbalanced="0"/>
    <cacheHierarchy uniqueName="[tbl_ItemList].[Unit]" caption="Unit" attribute="1" defaultMemberUniqueName="[tbl_ItemList].[Unit].[All]" allUniqueName="[tbl_ItemList].[Unit].[All]" dimensionUniqueName="[tbl_ItemList]" displayFolder="" count="0" memberValueDatatype="130" unbalanced="0"/>
    <cacheHierarchy uniqueName="[tbl_ItemList].[Unit Price (N)]" caption="Unit Price (N)" attribute="1" defaultMemberUniqueName="[tbl_ItemList].[Unit Price (N)].[All]" allUniqueName="[tbl_ItemList].[Unit Price (N)].[All]" dimensionUniqueName="[tbl_ItemList]" displayFolder="" count="0" memberValueDatatype="20" unbalanced="0"/>
    <cacheHierarchy uniqueName="[tbl_ItemList].[Stock Value (N)]" caption="Stock Value (N)" attribute="1" defaultMemberUniqueName="[tbl_ItemList].[Stock Value (N)].[All]" allUniqueName="[tbl_ItemList].[Stock Value (N)].[All]" dimensionUniqueName="[tbl_ItemList]" displayFolder="" count="0" memberValueDatatype="20" unbalanced="0"/>
    <cacheHierarchy uniqueName="[tbl_ItemList].[Re-Order Qty]" caption="Re-Order Qty" attribute="1" defaultMemberUniqueName="[tbl_ItemList].[Re-Order Qty].[All]" allUniqueName="[tbl_ItemList].[Re-Order Qty].[All]" dimensionUniqueName="[tbl_ItemList]" displayFolder="" count="0" memberValueDatatype="20" unbalanced="0"/>
    <cacheHierarchy uniqueName="[tbl_ItemList].[Lead Time (Days)]" caption="Lead Time (Days)" attribute="1" defaultMemberUniqueName="[tbl_ItemList].[Lead Time (Days)].[All]" allUniqueName="[tbl_ItemList].[Lead Time (Days)].[All]" dimensionUniqueName="[tbl_ItemList]" displayFolder="" count="0" memberValueDatatype="20" unbalanced="0"/>
    <cacheHierarchy uniqueName="[tbl_ItemList].[Remarks]" caption="Remarks" attribute="1" defaultMemberUniqueName="[tbl_ItemList].[Remarks].[All]" allUniqueName="[tbl_ItemList].[Remarks].[All]" dimensionUniqueName="[tbl_ItemList]" displayFolder="" count="0" memberValueDatatype="130" unbalanced="0"/>
    <cacheHierarchy uniqueName="[tbl_ReOrder].[S/N]" caption="S/N" attribute="1" defaultMemberUniqueName="[tbl_ReOrder].[S/N].[All]" allUniqueName="[tbl_ReOrder].[S/N].[All]" dimensionUniqueName="[tbl_ReOrder]" displayFolder="" count="0" memberValueDatatype="20" unbalanced="0"/>
    <cacheHierarchy uniqueName="[tbl_ReOrder].[GL Code]" caption="GL Code" attribute="1" defaultMemberUniqueName="[tbl_ReOrder].[GL Code].[All]" allUniqueName="[tbl_ReOrder].[GL Code].[All]" dimensionUniqueName="[tbl_ReOrder]" displayFolder="" count="0" memberValueDatatype="130" unbalanced="0"/>
    <cacheHierarchy uniqueName="[tbl_ReOrder].[Item Name]" caption="Item Name" attribute="1" defaultMemberUniqueName="[tbl_ReOrder].[Item Name].[All]" allUniqueName="[tbl_ReOrder].[Item Name].[All]" dimensionUniqueName="[tbl_ReOrder]" displayFolder="" count="0" memberValueDatatype="130" unbalanced="0"/>
    <cacheHierarchy uniqueName="[tbl_ReOrder].[Category]" caption="Category" attribute="1" defaultMemberUniqueName="[tbl_ReOrder].[Category].[All]" allUniqueName="[tbl_ReOrder].[Category].[All]" dimensionUniqueName="[tbl_ReOrder]" displayFolder="" count="0" memberValueDatatype="130" unbalanced="0"/>
    <cacheHierarchy uniqueName="[tbl_ReOrder].[Department]" caption="Department" attribute="1" defaultMemberUniqueName="[tbl_ReOrder].[Department].[All]" allUniqueName="[tbl_ReOrder].[Department].[All]" dimensionUniqueName="[tbl_ReOrder]" displayFolder="" count="0" memberValueDatatype="130" unbalanced="0"/>
    <cacheHierarchy uniqueName="[tbl_ReOrder].[Re-Order Level]" caption="Re-Order Level" attribute="1" defaultMemberUniqueName="[tbl_ReOrder].[Re-Order Level].[All]" allUniqueName="[tbl_ReOrder].[Re-Order Level].[All]" dimensionUniqueName="[tbl_ReOrder]" displayFolder="" count="0" memberValueDatatype="20" unbalanced="0"/>
    <cacheHierarchy uniqueName="[tbl_ReOrder].[Current Stock]" caption="Current Stock" attribute="1" defaultMemberUniqueName="[tbl_ReOrder].[Current Stock].[All]" allUniqueName="[tbl_ReOrder].[Current Stock].[All]" dimensionUniqueName="[tbl_ReOrder]" displayFolder="" count="0" memberValueDatatype="20" unbalanced="0"/>
    <cacheHierarchy uniqueName="[tbl_ReOrder].[Variance]" caption="Variance" attribute="1" defaultMemberUniqueName="[tbl_ReOrder].[Variance].[All]" allUniqueName="[tbl_ReOrder].[Variance].[All]" dimensionUniqueName="[tbl_ReOrder]" displayFolder="" count="0" memberValueDatatype="20" unbalanced="0"/>
    <cacheHierarchy uniqueName="[tbl_ReOrder].[Action Required]" caption="Action Required" attribute="1" defaultMemberUniqueName="[tbl_ReOrder].[Action Required].[All]" allUniqueName="[tbl_ReOrder].[Action Required].[All]" dimensionUniqueName="[tbl_ReOrder]" displayFolder="" count="0" memberValueDatatype="130" unbalanced="0"/>
    <cacheHierarchy uniqueName="[tbl_StockStatus].[S/N]" caption="S/N" attribute="1" defaultMemberUniqueName="[tbl_StockStatus].[S/N].[All]" allUniqueName="[tbl_StockStatus].[S/N].[All]" dimensionUniqueName="[tbl_StockStatus]" displayFolder="" count="0" memberValueDatatype="20" unbalanced="0"/>
    <cacheHierarchy uniqueName="[tbl_StockStatus].[GL Code]" caption="GL Code" attribute="1" defaultMemberUniqueName="[tbl_StockStatus].[GL Code].[All]" allUniqueName="[tbl_StockStatus].[GL Code].[All]" dimensionUniqueName="[tbl_StockStatus]" displayFolder="" count="0" memberValueDatatype="130" unbalanced="0"/>
    <cacheHierarchy uniqueName="[tbl_StockStatus].[Item Name]" caption="Item Name" attribute="1" defaultMemberUniqueName="[tbl_StockStatus].[Item Name].[All]" allUniqueName="[tbl_StockStatus].[Item Name].[All]" dimensionUniqueName="[tbl_StockStatus]" displayFolder="" count="2" memberValueDatatype="130" unbalanced="0">
      <fieldsUsage count="2">
        <fieldUsage x="-1"/>
        <fieldUsage x="1"/>
      </fieldsUsage>
    </cacheHierarchy>
    <cacheHierarchy uniqueName="[tbl_StockStatus].[Category]" caption="Category" attribute="1" defaultMemberUniqueName="[tbl_StockStatus].[Category].[All]" allUniqueName="[tbl_StockStatus].[Category].[All]" dimensionUniqueName="[tbl_StockStatus]" displayFolder="" count="0" memberValueDatatype="130" unbalanced="0"/>
    <cacheHierarchy uniqueName="[tbl_StockStatus].[Department]" caption="Department" attribute="1" defaultMemberUniqueName="[tbl_StockStatus].[Department].[All]" allUniqueName="[tbl_StockStatus].[Department].[All]" dimensionUniqueName="[tbl_StockStatus]" displayFolder="" count="0" memberValueDatatype="130" unbalanced="0"/>
    <cacheHierarchy uniqueName="[tbl_StockStatus].[Unit]" caption="Unit" attribute="1" defaultMemberUniqueName="[tbl_StockStatus].[Unit].[All]" allUniqueName="[tbl_StockStatus].[Unit].[All]" dimensionUniqueName="[tbl_StockStatus]" displayFolder="" count="0" memberValueDatatype="130" unbalanced="0"/>
    <cacheHierarchy uniqueName="[tbl_StockStatus].[Opening Stock]" caption="Opening Stock" attribute="1" defaultMemberUniqueName="[tbl_StockStatus].[Opening Stock].[All]" allUniqueName="[tbl_StockStatus].[Opening Stock].[All]" dimensionUniqueName="[tbl_StockStatus]" displayFolder="" count="0" memberValueDatatype="20" unbalanced="0"/>
    <cacheHierarchy uniqueName="[tbl_StockStatus].[Inflow]" caption="Inflow" attribute="1" defaultMemberUniqueName="[tbl_StockStatus].[Inflow].[All]" allUniqueName="[tbl_StockStatus].[Inflow].[All]" dimensionUniqueName="[tbl_StockStatus]" displayFolder="" count="0" memberValueDatatype="20" unbalanced="0"/>
    <cacheHierarchy uniqueName="[tbl_StockStatus].[Outflow]" caption="Outflow" attribute="1" defaultMemberUniqueName="[tbl_StockStatus].[Outflow].[All]" allUniqueName="[tbl_StockStatus].[Outflow].[All]" dimensionUniqueName="[tbl_StockStatus]" displayFolder="" count="0" memberValueDatatype="20" unbalanced="0"/>
    <cacheHierarchy uniqueName="[tbl_StockStatus].[Net Movement]" caption="Net Movement" attribute="1" defaultMemberUniqueName="[tbl_StockStatus].[Net Movement].[All]" allUniqueName="[tbl_StockStatus].[Net Movement].[All]" dimensionUniqueName="[tbl_StockStatus]" displayFolder="" count="0" memberValueDatatype="20" unbalanced="0"/>
    <cacheHierarchy uniqueName="[tbl_StockStatus].[Re-Order Qty]" caption="Re-Order Qty" attribute="1" defaultMemberUniqueName="[tbl_StockStatus].[Re-Order Qty].[All]" allUniqueName="[tbl_StockStatus].[Re-Order Qty].[All]" dimensionUniqueName="[tbl_StockStatus]" displayFolder="" count="0" memberValueDatatype="20" unbalanced="0"/>
    <cacheHierarchy uniqueName="[tbl_StockStatus].[Current Stock]" caption="Current Stock" attribute="1" defaultMemberUniqueName="[tbl_StockStatus].[Current Stock].[All]" allUniqueName="[tbl_StockStatus].[Current Stock].[All]" dimensionUniqueName="[tbl_StockStatus]" displayFolder="" count="0" memberValueDatatype="20" unbalanced="0"/>
    <cacheHierarchy uniqueName="[tbl_StockStatus].[Status]" caption="Status" attribute="1" defaultMemberUniqueName="[tbl_StockStatus].[Status].[All]" allUniqueName="[tbl_StockStatus].[Status].[All]" dimensionUniqueName="[tbl_StockStatus]" displayFolder="" count="0" memberValueDatatype="130" unbalanced="0"/>
    <cacheHierarchy uniqueName="[tbl_StockStatus].[Unit Price (N)]" caption="Unit Price (N)" attribute="1" defaultMemberUniqueName="[tbl_StockStatus].[Unit Price (N)].[All]" allUniqueName="[tbl_StockStatus].[Unit Price (N)].[All]" dimensionUniqueName="[tbl_StockStatus]" displayFolder="" count="0" memberValueDatatype="20" unbalanced="0"/>
    <cacheHierarchy uniqueName="[Measures].[__XL_Count tbl_DailyRecords]" caption="__XL_Count tbl_DailyRecords" measure="1" displayFolder="" measureGroup="tbl_DailyRecords" count="0" hidden="1"/>
    <cacheHierarchy uniqueName="[Measures].[__XL_Count tbl_StockStatus]" caption="__XL_Count tbl_StockStatus" measure="1" displayFolder="" measureGroup="tbl_StockStatus" count="0" hidden="1"/>
    <cacheHierarchy uniqueName="[Measures].[__XL_Count tbl_ItemList]" caption="__XL_Count tbl_ItemList" measure="1" displayFolder="" measureGroup="tbl_ItemList" count="0" hidden="1"/>
    <cacheHierarchy uniqueName="[Measures].[__XL_Count tbl_ReOrder]" caption="__XL_Count tbl_ReOrder" measure="1" displayFolder="" measureGroup="tbl_ReOrder" count="0" hidden="1"/>
    <cacheHierarchy uniqueName="[Measures].[__No measures defined]" caption="__No measures defined" measure="1" displayFolder="" count="0" hidden="1"/>
    <cacheHierarchy uniqueName="[Measures].[Sum of Inflow]" caption="Sum of Inflow" measure="1" displayFolder="" measureGroup="tbl_StockStatus" count="0" hidden="1">
      <extLst>
        <ext xmlns:x15="http://schemas.microsoft.com/office/spreadsheetml/2010/11/main" uri="{B97F6D7D-B522-45F9-BDA1-12C45D357490}">
          <x15:cacheHierarchy aggregatedColumn="40"/>
        </ext>
      </extLst>
    </cacheHierarchy>
    <cacheHierarchy uniqueName="[Measures].[Sum of Outflow]" caption="Sum of Outflow" measure="1" displayFolder="" measureGroup="tbl_StockStatus" count="0" hidden="1">
      <extLst>
        <ext xmlns:x15="http://schemas.microsoft.com/office/spreadsheetml/2010/11/main" uri="{B97F6D7D-B522-45F9-BDA1-12C45D357490}">
          <x15:cacheHierarchy aggregatedColumn="41"/>
        </ext>
      </extLst>
    </cacheHierarchy>
    <cacheHierarchy uniqueName="[Measures].[Count of GL Code]" caption="Count of GL Code" measure="1" displayFolder="" measureGroup="tbl_StockStatus" count="0" hidden="1">
      <extLst>
        <ext xmlns:x15="http://schemas.microsoft.com/office/spreadsheetml/2010/11/main" uri="{B97F6D7D-B522-45F9-BDA1-12C45D357490}">
          <x15:cacheHierarchy aggregatedColumn="34"/>
        </ext>
      </extLst>
    </cacheHierarchy>
    <cacheHierarchy uniqueName="[Measures].[Count of GL Code 2]" caption="Count of GL Code 2" measure="1" displayFolder="" measureGroup="tbl_ItemList" count="0" hidden="1">
      <extLst>
        <ext xmlns:x15="http://schemas.microsoft.com/office/spreadsheetml/2010/11/main" uri="{B97F6D7D-B522-45F9-BDA1-12C45D357490}">
          <x15:cacheHierarchy aggregatedColumn="14"/>
        </ext>
      </extLst>
    </cacheHierarchy>
    <cacheHierarchy uniqueName="[Measures].[Sum of Stock Value (N)]" caption="Sum of Stock Value (N)" measure="1" displayFolder="" measureGroup="tbl_ItemList" count="0" hidden="1">
      <extLst>
        <ext xmlns:x15="http://schemas.microsoft.com/office/spreadsheetml/2010/11/main" uri="{B97F6D7D-B522-45F9-BDA1-12C45D357490}">
          <x15:cacheHierarchy aggregatedColumn="20"/>
        </ext>
      </extLst>
    </cacheHierarchy>
    <cacheHierarchy uniqueName="[Measures].[Sum of QTY]" caption="Sum of QTY" measure="1" displayFolder="" measureGroup="tbl_DailyRecords" count="0" oneField="1" hidden="1">
      <fieldsUsage count="1">
        <fieldUsage x="2"/>
      </fieldsUsage>
      <extLst>
        <ext xmlns:x15="http://schemas.microsoft.com/office/spreadsheetml/2010/11/main" uri="{B97F6D7D-B522-45F9-BDA1-12C45D357490}">
          <x15:cacheHierarchy aggregatedColumn="7"/>
        </ext>
      </extLst>
    </cacheHierarchy>
    <cacheHierarchy uniqueName="[Measures].[Count of Line Value]" caption="Count of Line Value" measure="1" displayFolder="" measureGroup="tbl_DailyRecords" count="0" hidden="1">
      <extLst>
        <ext xmlns:x15="http://schemas.microsoft.com/office/spreadsheetml/2010/11/main" uri="{B97F6D7D-B522-45F9-BDA1-12C45D357490}">
          <x15:cacheHierarchy aggregatedColumn="9"/>
        </ext>
      </extLst>
    </cacheHierarchy>
    <cacheHierarchy uniqueName="[Measures].[Count of Unit Price]" caption="Count of Unit Price" measure="1" displayFolder="" measureGroup="tbl_DailyRecords" count="0" hidden="1">
      <extLst>
        <ext xmlns:x15="http://schemas.microsoft.com/office/spreadsheetml/2010/11/main" uri="{B97F6D7D-B522-45F9-BDA1-12C45D357490}">
          <x15:cacheHierarchy aggregatedColumn="8"/>
        </ext>
      </extLst>
    </cacheHierarchy>
    <cacheHierarchy uniqueName="[Measures].[Sum of Line Value]" caption="Sum of Line Value" measure="1" displayFolder="" measureGroup="tbl_DailyRecords" count="0" hidden="1">
      <extLst>
        <ext xmlns:x15="http://schemas.microsoft.com/office/spreadsheetml/2010/11/main" uri="{B97F6D7D-B522-45F9-BDA1-12C45D357490}">
          <x15:cacheHierarchy aggregatedColumn="9"/>
        </ext>
      </extLst>
    </cacheHierarchy>
    <cacheHierarchy uniqueName="[Measures].[Sum of Unit Price]" caption="Sum of Unit Price" measure="1" displayFolder="" measureGroup="tbl_DailyRecords" count="0" hidden="1">
      <extLst>
        <ext xmlns:x15="http://schemas.microsoft.com/office/spreadsheetml/2010/11/main" uri="{B97F6D7D-B522-45F9-BDA1-12C45D357490}">
          <x15:cacheHierarchy aggregatedColumn="8"/>
        </ext>
      </extLst>
    </cacheHierarchy>
    <cacheHierarchy uniqueName="[Measures].[Distinct Count of Line Value]" caption="Distinct Count of Line Value" measure="1" displayFolder="" measureGroup="tbl_DailyRecords" count="0" hidden="1">
      <extLst>
        <ext xmlns:x15="http://schemas.microsoft.com/office/spreadsheetml/2010/11/main" uri="{B97F6D7D-B522-45F9-BDA1-12C45D357490}">
          <x15:cacheHierarchy aggregatedColumn="9"/>
        </ext>
      </extLst>
    </cacheHierarchy>
    <cacheHierarchy uniqueName="[Measures].[Count of Inflow]" caption="Count of Inflow" measure="1" displayFolder="" measureGroup="tbl_StockStatus" count="0" hidden="1">
      <extLst>
        <ext xmlns:x15="http://schemas.microsoft.com/office/spreadsheetml/2010/11/main" uri="{B97F6D7D-B522-45F9-BDA1-12C45D357490}">
          <x15:cacheHierarchy aggregatedColumn="40"/>
        </ext>
      </extLst>
    </cacheHierarchy>
    <cacheHierarchy uniqueName="[Measures].[Count of Outflow]" caption="Count of Outflow" measure="1" displayFolder="" measureGroup="tbl_StockStatus" count="0" hidden="1">
      <extLst>
        <ext xmlns:x15="http://schemas.microsoft.com/office/spreadsheetml/2010/11/main" uri="{B97F6D7D-B522-45F9-BDA1-12C45D357490}">
          <x15:cacheHierarchy aggregatedColumn="41"/>
        </ext>
      </extLst>
    </cacheHierarchy>
    <cacheHierarchy uniqueName="[Measures].[Sum of Unit Price (N)]" caption="Sum of Unit Price (N)" measure="1" displayFolder="" measureGroup="tbl_StockStatus" count="0" hidden="1">
      <extLst>
        <ext xmlns:x15="http://schemas.microsoft.com/office/spreadsheetml/2010/11/main" uri="{B97F6D7D-B522-45F9-BDA1-12C45D357490}">
          <x15:cacheHierarchy aggregatedColumn="46"/>
        </ext>
      </extLst>
    </cacheHierarchy>
    <cacheHierarchy uniqueName="[Measures].[Count of GL Code 3]" caption="Count of GL Code 3" measure="1" displayFolder="" measureGroup="tbl_DailyRecords" count="0" hidden="1">
      <extLst>
        <ext xmlns:x15="http://schemas.microsoft.com/office/spreadsheetml/2010/11/main" uri="{B97F6D7D-B522-45F9-BDA1-12C45D357490}">
          <x15:cacheHierarchy aggregatedColumn="2"/>
        </ext>
      </extLst>
    </cacheHierarchy>
    <cacheHierarchy uniqueName="[Measures].[Count of Type]" caption="Count of Type" measure="1" displayFolder="" measureGroup="tbl_DailyRecords" count="0" hidden="1">
      <extLst>
        <ext xmlns:x15="http://schemas.microsoft.com/office/spreadsheetml/2010/11/main" uri="{B97F6D7D-B522-45F9-BDA1-12C45D357490}">
          <x15:cacheHierarchy aggregatedColumn="6"/>
        </ext>
      </extLst>
    </cacheHierarchy>
  </cacheHierarchies>
  <kpis count="0"/>
  <dimensions count="5">
    <dimension measure="1" name="Measures" uniqueName="[Measures]" caption="Measures"/>
    <dimension name="tbl_DailyRecords" uniqueName="[tbl_DailyRecords]" caption="tbl_DailyRecords"/>
    <dimension name="tbl_ItemList" uniqueName="[tbl_ItemList]" caption="tbl_ItemList"/>
    <dimension name="tbl_ReOrder" uniqueName="[tbl_ReOrder]" caption="tbl_ReOrder"/>
    <dimension name="tbl_StockStatus" uniqueName="[tbl_StockStatus]" caption="tbl_StockStatus"/>
  </dimensions>
  <measureGroups count="4">
    <measureGroup name="tbl_DailyRecords" caption="tbl_DailyRecords"/>
    <measureGroup name="tbl_ItemList" caption="tbl_ItemList"/>
    <measureGroup name="tbl_ReOrder" caption="tbl_ReOrder"/>
    <measureGroup name="tbl_StockStatus" caption="tbl_StockStatus"/>
  </measureGroups>
  <maps count="8">
    <map measureGroup="0" dimension="1"/>
    <map measureGroup="0" dimension="2"/>
    <map measureGroup="0" dimension="3"/>
    <map measureGroup="0" dimension="4"/>
    <map measureGroup="1" dimension="2"/>
    <map measureGroup="1" dimension="3"/>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CCOUNT OFFICER" refreshedDate="46190.351610532409" createdVersion="8" refreshedVersion="8" minRefreshableVersion="3" recordCount="0" supportSubquery="1" supportAdvancedDrill="1" xr:uid="{141099A0-6F9E-4AAF-AE3B-AEE85BEBEDD8}">
  <cacheSource type="external" connectionId="1"/>
  <cacheFields count="5">
    <cacheField name="[tbl_DailyRecords].[Type].[Type]" caption="Type" numFmtId="0" hierarchy="6" level="1">
      <sharedItems containsSemiMixedTypes="0" containsNonDate="0" containsString="0"/>
    </cacheField>
    <cacheField name="[tbl_StockStatus].[Item Name].[Item Name]" caption="Item Name" numFmtId="0" hierarchy="35" level="1">
      <sharedItems count="5">
        <s v="Amoxicillin 500mg (Strip/12)"/>
        <s v="Artemether/Lumefantrine (Strip/6)"/>
        <s v="Azithromycin 250mg (Strip/6)"/>
        <s v="Chloroquine 250mg (Strip/10)"/>
        <s v="Paracetamol 500mg (Strip/10)"/>
      </sharedItems>
    </cacheField>
    <cacheField name="[Measures].[Sum of QTY]" caption="Sum of QTY" numFmtId="0" hierarchy="57" level="32767"/>
    <cacheField name="[tbl_DailyRecords].[Department].[Department]" caption="Department" numFmtId="0" hierarchy="5" level="1">
      <sharedItems containsSemiMixedTypes="0" containsNonDate="0" containsString="0"/>
    </cacheField>
    <cacheField name="[tbl_DailyRecords].[Month].[Month]" caption="Month" numFmtId="0" hierarchy="1" level="1">
      <sharedItems containsSemiMixedTypes="0" containsNonDate="0" containsString="0"/>
    </cacheField>
  </cacheFields>
  <cacheHierarchies count="68">
    <cacheHierarchy uniqueName="[tbl_DailyRecords].[Date]" caption="Date" attribute="1" defaultMemberUniqueName="[tbl_DailyRecords].[Date].[All]" allUniqueName="[tbl_DailyRecords].[Date].[All]" dimensionUniqueName="[tbl_DailyRecords]" displayFolder="" count="0" memberValueDatatype="130" unbalanced="0"/>
    <cacheHierarchy uniqueName="[tbl_DailyRecords].[Month]" caption="Month" attribute="1" defaultMemberUniqueName="[tbl_DailyRecords].[Month].[All]" allUniqueName="[tbl_DailyRecords].[Month].[All]" dimensionUniqueName="[tbl_DailyRecords]" displayFolder="" count="2" memberValueDatatype="130" unbalanced="0">
      <fieldsUsage count="2">
        <fieldUsage x="-1"/>
        <fieldUsage x="4"/>
      </fieldsUsage>
    </cacheHierarchy>
    <cacheHierarchy uniqueName="[tbl_DailyRecords].[GL Code]" caption="GL Code" attribute="1" defaultMemberUniqueName="[tbl_DailyRecords].[GL Code].[All]" allUniqueName="[tbl_DailyRecords].[GL Code].[All]" dimensionUniqueName="[tbl_DailyRecords]" displayFolder="" count="0" memberValueDatatype="130" unbalanced="0"/>
    <cacheHierarchy uniqueName="[tbl_DailyRecords].[Item Name]" caption="Item Name" attribute="1" defaultMemberUniqueName="[tbl_DailyRecords].[Item Name].[All]" allUniqueName="[tbl_DailyRecords].[Item Name].[All]" dimensionUniqueName="[tbl_DailyRecords]" displayFolder="" count="0" memberValueDatatype="130" unbalanced="0"/>
    <cacheHierarchy uniqueName="[tbl_DailyRecords].[Customer / Supplier]" caption="Customer / Supplier" attribute="1" defaultMemberUniqueName="[tbl_DailyRecords].[Customer / Supplier].[All]" allUniqueName="[tbl_DailyRecords].[Customer / Supplier].[All]" dimensionUniqueName="[tbl_DailyRecords]" displayFolder="" count="0" memberValueDatatype="130" unbalanced="0"/>
    <cacheHierarchy uniqueName="[tbl_DailyRecords].[Department]" caption="Department" attribute="1" defaultMemberUniqueName="[tbl_DailyRecords].[Department].[All]" allUniqueName="[tbl_DailyRecords].[Department].[All]" dimensionUniqueName="[tbl_DailyRecords]" displayFolder="" count="2" memberValueDatatype="130" unbalanced="0">
      <fieldsUsage count="2">
        <fieldUsage x="-1"/>
        <fieldUsage x="3"/>
      </fieldsUsage>
    </cacheHierarchy>
    <cacheHierarchy uniqueName="[tbl_DailyRecords].[Type]" caption="Type" attribute="1" defaultMemberUniqueName="[tbl_DailyRecords].[Type].[All]" allUniqueName="[tbl_DailyRecords].[Type].[All]" dimensionUniqueName="[tbl_DailyRecords]" displayFolder="" count="2" memberValueDatatype="130" unbalanced="0">
      <fieldsUsage count="2">
        <fieldUsage x="-1"/>
        <fieldUsage x="0"/>
      </fieldsUsage>
    </cacheHierarchy>
    <cacheHierarchy uniqueName="[tbl_DailyRecords].[QTY]" caption="QTY" attribute="1" defaultMemberUniqueName="[tbl_DailyRecords].[QTY].[All]" allUniqueName="[tbl_DailyRecords].[QTY].[All]" dimensionUniqueName="[tbl_DailyRecords]" displayFolder="" count="0" memberValueDatatype="20" unbalanced="0"/>
    <cacheHierarchy uniqueName="[tbl_DailyRecords].[Unit Price]" caption="Unit Price" attribute="1" defaultMemberUniqueName="[tbl_DailyRecords].[Unit Price].[All]" allUniqueName="[tbl_DailyRecords].[Unit Price].[All]" dimensionUniqueName="[tbl_DailyRecords]" displayFolder="" count="0" memberValueDatatype="20" unbalanced="0"/>
    <cacheHierarchy uniqueName="[tbl_DailyRecords].[Line Value]" caption="Line Value" attribute="1" defaultMemberUniqueName="[tbl_DailyRecords].[Line Value].[All]" allUniqueName="[tbl_DailyRecords].[Line Value].[All]" dimensionUniqueName="[tbl_DailyRecords]" displayFolder="" count="0" memberValueDatatype="20" unbalanced="0"/>
    <cacheHierarchy uniqueName="[tbl_DailyRecords].[Issuer Name]" caption="Issuer Name" attribute="1" defaultMemberUniqueName="[tbl_DailyRecords].[Issuer Name].[All]" allUniqueName="[tbl_DailyRecords].[Issuer Name].[All]" dimensionUniqueName="[tbl_DailyRecords]" displayFolder="" count="0" memberValueDatatype="130" unbalanced="0"/>
    <cacheHierarchy uniqueName="[tbl_DailyRecords].[Receiver Name]" caption="Receiver Name" attribute="1" defaultMemberUniqueName="[tbl_DailyRecords].[Receiver Name].[All]" allUniqueName="[tbl_DailyRecords].[Receiver Name].[All]" dimensionUniqueName="[tbl_DailyRecords]" displayFolder="" count="0" memberValueDatatype="130" unbalanced="0"/>
    <cacheHierarchy uniqueName="[tbl_DailyRecords].[Phone Number]" caption="Phone Number" attribute="1" defaultMemberUniqueName="[tbl_DailyRecords].[Phone Number].[All]" allUniqueName="[tbl_DailyRecords].[Phone Number].[All]" dimensionUniqueName="[tbl_DailyRecords]" displayFolder="" count="0" memberValueDatatype="130" unbalanced="0"/>
    <cacheHierarchy uniqueName="[tbl_ItemList].[S/N]" caption="S/N" attribute="1" defaultMemberUniqueName="[tbl_ItemList].[S/N].[All]" allUniqueName="[tbl_ItemList].[S/N].[All]" dimensionUniqueName="[tbl_ItemList]" displayFolder="" count="0" memberValueDatatype="20" unbalanced="0"/>
    <cacheHierarchy uniqueName="[tbl_ItemList].[GL Code]" caption="GL Code" attribute="1" defaultMemberUniqueName="[tbl_ItemList].[GL Code].[All]" allUniqueName="[tbl_ItemList].[GL Code].[All]" dimensionUniqueName="[tbl_ItemList]" displayFolder="" count="0" memberValueDatatype="130" unbalanced="0"/>
    <cacheHierarchy uniqueName="[tbl_ItemList].[Item Name]" caption="Item Name" attribute="1" defaultMemberUniqueName="[tbl_ItemList].[Item Name].[All]" allUniqueName="[tbl_ItemList].[Item Name].[All]" dimensionUniqueName="[tbl_ItemList]" displayFolder="" count="0" memberValueDatatype="130" unbalanced="0"/>
    <cacheHierarchy uniqueName="[tbl_ItemList].[Category]" caption="Category" attribute="1" defaultMemberUniqueName="[tbl_ItemList].[Category].[All]" allUniqueName="[tbl_ItemList].[Category].[All]" dimensionUniqueName="[tbl_ItemList]" displayFolder="" count="0" memberValueDatatype="130" unbalanced="0"/>
    <cacheHierarchy uniqueName="[tbl_ItemList].[Department]" caption="Department" attribute="1" defaultMemberUniqueName="[tbl_ItemList].[Department].[All]" allUniqueName="[tbl_ItemList].[Department].[All]" dimensionUniqueName="[tbl_ItemList]" displayFolder="" count="0" memberValueDatatype="130" unbalanced="0"/>
    <cacheHierarchy uniqueName="[tbl_ItemList].[Unit]" caption="Unit" attribute="1" defaultMemberUniqueName="[tbl_ItemList].[Unit].[All]" allUniqueName="[tbl_ItemList].[Unit].[All]" dimensionUniqueName="[tbl_ItemList]" displayFolder="" count="0" memberValueDatatype="130" unbalanced="0"/>
    <cacheHierarchy uniqueName="[tbl_ItemList].[Unit Price (N)]" caption="Unit Price (N)" attribute="1" defaultMemberUniqueName="[tbl_ItemList].[Unit Price (N)].[All]" allUniqueName="[tbl_ItemList].[Unit Price (N)].[All]" dimensionUniqueName="[tbl_ItemList]" displayFolder="" count="0" memberValueDatatype="20" unbalanced="0"/>
    <cacheHierarchy uniqueName="[tbl_ItemList].[Stock Value (N)]" caption="Stock Value (N)" attribute="1" defaultMemberUniqueName="[tbl_ItemList].[Stock Value (N)].[All]" allUniqueName="[tbl_ItemList].[Stock Value (N)].[All]" dimensionUniqueName="[tbl_ItemList]" displayFolder="" count="0" memberValueDatatype="20" unbalanced="0"/>
    <cacheHierarchy uniqueName="[tbl_ItemList].[Re-Order Qty]" caption="Re-Order Qty" attribute="1" defaultMemberUniqueName="[tbl_ItemList].[Re-Order Qty].[All]" allUniqueName="[tbl_ItemList].[Re-Order Qty].[All]" dimensionUniqueName="[tbl_ItemList]" displayFolder="" count="0" memberValueDatatype="20" unbalanced="0"/>
    <cacheHierarchy uniqueName="[tbl_ItemList].[Lead Time (Days)]" caption="Lead Time (Days)" attribute="1" defaultMemberUniqueName="[tbl_ItemList].[Lead Time (Days)].[All]" allUniqueName="[tbl_ItemList].[Lead Time (Days)].[All]" dimensionUniqueName="[tbl_ItemList]" displayFolder="" count="0" memberValueDatatype="20" unbalanced="0"/>
    <cacheHierarchy uniqueName="[tbl_ItemList].[Remarks]" caption="Remarks" attribute="1" defaultMemberUniqueName="[tbl_ItemList].[Remarks].[All]" allUniqueName="[tbl_ItemList].[Remarks].[All]" dimensionUniqueName="[tbl_ItemList]" displayFolder="" count="0" memberValueDatatype="130" unbalanced="0"/>
    <cacheHierarchy uniqueName="[tbl_ReOrder].[S/N]" caption="S/N" attribute="1" defaultMemberUniqueName="[tbl_ReOrder].[S/N].[All]" allUniqueName="[tbl_ReOrder].[S/N].[All]" dimensionUniqueName="[tbl_ReOrder]" displayFolder="" count="0" memberValueDatatype="20" unbalanced="0"/>
    <cacheHierarchy uniqueName="[tbl_ReOrder].[GL Code]" caption="GL Code" attribute="1" defaultMemberUniqueName="[tbl_ReOrder].[GL Code].[All]" allUniqueName="[tbl_ReOrder].[GL Code].[All]" dimensionUniqueName="[tbl_ReOrder]" displayFolder="" count="0" memberValueDatatype="130" unbalanced="0"/>
    <cacheHierarchy uniqueName="[tbl_ReOrder].[Item Name]" caption="Item Name" attribute="1" defaultMemberUniqueName="[tbl_ReOrder].[Item Name].[All]" allUniqueName="[tbl_ReOrder].[Item Name].[All]" dimensionUniqueName="[tbl_ReOrder]" displayFolder="" count="0" memberValueDatatype="130" unbalanced="0"/>
    <cacheHierarchy uniqueName="[tbl_ReOrder].[Category]" caption="Category" attribute="1" defaultMemberUniqueName="[tbl_ReOrder].[Category].[All]" allUniqueName="[tbl_ReOrder].[Category].[All]" dimensionUniqueName="[tbl_ReOrder]" displayFolder="" count="0" memberValueDatatype="130" unbalanced="0"/>
    <cacheHierarchy uniqueName="[tbl_ReOrder].[Department]" caption="Department" attribute="1" defaultMemberUniqueName="[tbl_ReOrder].[Department].[All]" allUniqueName="[tbl_ReOrder].[Department].[All]" dimensionUniqueName="[tbl_ReOrder]" displayFolder="" count="0" memberValueDatatype="130" unbalanced="0"/>
    <cacheHierarchy uniqueName="[tbl_ReOrder].[Re-Order Level]" caption="Re-Order Level" attribute="1" defaultMemberUniqueName="[tbl_ReOrder].[Re-Order Level].[All]" allUniqueName="[tbl_ReOrder].[Re-Order Level].[All]" dimensionUniqueName="[tbl_ReOrder]" displayFolder="" count="0" memberValueDatatype="20" unbalanced="0"/>
    <cacheHierarchy uniqueName="[tbl_ReOrder].[Current Stock]" caption="Current Stock" attribute="1" defaultMemberUniqueName="[tbl_ReOrder].[Current Stock].[All]" allUniqueName="[tbl_ReOrder].[Current Stock].[All]" dimensionUniqueName="[tbl_ReOrder]" displayFolder="" count="0" memberValueDatatype="20" unbalanced="0"/>
    <cacheHierarchy uniqueName="[tbl_ReOrder].[Variance]" caption="Variance" attribute="1" defaultMemberUniqueName="[tbl_ReOrder].[Variance].[All]" allUniqueName="[tbl_ReOrder].[Variance].[All]" dimensionUniqueName="[tbl_ReOrder]" displayFolder="" count="0" memberValueDatatype="20" unbalanced="0"/>
    <cacheHierarchy uniqueName="[tbl_ReOrder].[Action Required]" caption="Action Required" attribute="1" defaultMemberUniqueName="[tbl_ReOrder].[Action Required].[All]" allUniqueName="[tbl_ReOrder].[Action Required].[All]" dimensionUniqueName="[tbl_ReOrder]" displayFolder="" count="0" memberValueDatatype="130" unbalanced="0"/>
    <cacheHierarchy uniqueName="[tbl_StockStatus].[S/N]" caption="S/N" attribute="1" defaultMemberUniqueName="[tbl_StockStatus].[S/N].[All]" allUniqueName="[tbl_StockStatus].[S/N].[All]" dimensionUniqueName="[tbl_StockStatus]" displayFolder="" count="0" memberValueDatatype="20" unbalanced="0"/>
    <cacheHierarchy uniqueName="[tbl_StockStatus].[GL Code]" caption="GL Code" attribute="1" defaultMemberUniqueName="[tbl_StockStatus].[GL Code].[All]" allUniqueName="[tbl_StockStatus].[GL Code].[All]" dimensionUniqueName="[tbl_StockStatus]" displayFolder="" count="0" memberValueDatatype="130" unbalanced="0"/>
    <cacheHierarchy uniqueName="[tbl_StockStatus].[Item Name]" caption="Item Name" attribute="1" defaultMemberUniqueName="[tbl_StockStatus].[Item Name].[All]" allUniqueName="[tbl_StockStatus].[Item Name].[All]" dimensionUniqueName="[tbl_StockStatus]" displayFolder="" count="2" memberValueDatatype="130" unbalanced="0">
      <fieldsUsage count="2">
        <fieldUsage x="-1"/>
        <fieldUsage x="1"/>
      </fieldsUsage>
    </cacheHierarchy>
    <cacheHierarchy uniqueName="[tbl_StockStatus].[Category]" caption="Category" attribute="1" defaultMemberUniqueName="[tbl_StockStatus].[Category].[All]" allUniqueName="[tbl_StockStatus].[Category].[All]" dimensionUniqueName="[tbl_StockStatus]" displayFolder="" count="0" memberValueDatatype="130" unbalanced="0"/>
    <cacheHierarchy uniqueName="[tbl_StockStatus].[Department]" caption="Department" attribute="1" defaultMemberUniqueName="[tbl_StockStatus].[Department].[All]" allUniqueName="[tbl_StockStatus].[Department].[All]" dimensionUniqueName="[tbl_StockStatus]" displayFolder="" count="0" memberValueDatatype="130" unbalanced="0"/>
    <cacheHierarchy uniqueName="[tbl_StockStatus].[Unit]" caption="Unit" attribute="1" defaultMemberUniqueName="[tbl_StockStatus].[Unit].[All]" allUniqueName="[tbl_StockStatus].[Unit].[All]" dimensionUniqueName="[tbl_StockStatus]" displayFolder="" count="0" memberValueDatatype="130" unbalanced="0"/>
    <cacheHierarchy uniqueName="[tbl_StockStatus].[Opening Stock]" caption="Opening Stock" attribute="1" defaultMemberUniqueName="[tbl_StockStatus].[Opening Stock].[All]" allUniqueName="[tbl_StockStatus].[Opening Stock].[All]" dimensionUniqueName="[tbl_StockStatus]" displayFolder="" count="0" memberValueDatatype="20" unbalanced="0"/>
    <cacheHierarchy uniqueName="[tbl_StockStatus].[Inflow]" caption="Inflow" attribute="1" defaultMemberUniqueName="[tbl_StockStatus].[Inflow].[All]" allUniqueName="[tbl_StockStatus].[Inflow].[All]" dimensionUniqueName="[tbl_StockStatus]" displayFolder="" count="0" memberValueDatatype="20" unbalanced="0"/>
    <cacheHierarchy uniqueName="[tbl_StockStatus].[Outflow]" caption="Outflow" attribute="1" defaultMemberUniqueName="[tbl_StockStatus].[Outflow].[All]" allUniqueName="[tbl_StockStatus].[Outflow].[All]" dimensionUniqueName="[tbl_StockStatus]" displayFolder="" count="0" memberValueDatatype="20" unbalanced="0"/>
    <cacheHierarchy uniqueName="[tbl_StockStatus].[Net Movement]" caption="Net Movement" attribute="1" defaultMemberUniqueName="[tbl_StockStatus].[Net Movement].[All]" allUniqueName="[tbl_StockStatus].[Net Movement].[All]" dimensionUniqueName="[tbl_StockStatus]" displayFolder="" count="0" memberValueDatatype="20" unbalanced="0"/>
    <cacheHierarchy uniqueName="[tbl_StockStatus].[Re-Order Qty]" caption="Re-Order Qty" attribute="1" defaultMemberUniqueName="[tbl_StockStatus].[Re-Order Qty].[All]" allUniqueName="[tbl_StockStatus].[Re-Order Qty].[All]" dimensionUniqueName="[tbl_StockStatus]" displayFolder="" count="0" memberValueDatatype="20" unbalanced="0"/>
    <cacheHierarchy uniqueName="[tbl_StockStatus].[Current Stock]" caption="Current Stock" attribute="1" defaultMemberUniqueName="[tbl_StockStatus].[Current Stock].[All]" allUniqueName="[tbl_StockStatus].[Current Stock].[All]" dimensionUniqueName="[tbl_StockStatus]" displayFolder="" count="0" memberValueDatatype="20" unbalanced="0"/>
    <cacheHierarchy uniqueName="[tbl_StockStatus].[Status]" caption="Status" attribute="1" defaultMemberUniqueName="[tbl_StockStatus].[Status].[All]" allUniqueName="[tbl_StockStatus].[Status].[All]" dimensionUniqueName="[tbl_StockStatus]" displayFolder="" count="0" memberValueDatatype="130" unbalanced="0"/>
    <cacheHierarchy uniqueName="[tbl_StockStatus].[Unit Price (N)]" caption="Unit Price (N)" attribute="1" defaultMemberUniqueName="[tbl_StockStatus].[Unit Price (N)].[All]" allUniqueName="[tbl_StockStatus].[Unit Price (N)].[All]" dimensionUniqueName="[tbl_StockStatus]" displayFolder="" count="0" memberValueDatatype="20" unbalanced="0"/>
    <cacheHierarchy uniqueName="[Measures].[__XL_Count tbl_DailyRecords]" caption="__XL_Count tbl_DailyRecords" measure="1" displayFolder="" measureGroup="tbl_DailyRecords" count="0" hidden="1"/>
    <cacheHierarchy uniqueName="[Measures].[__XL_Count tbl_StockStatus]" caption="__XL_Count tbl_StockStatus" measure="1" displayFolder="" measureGroup="tbl_StockStatus" count="0" hidden="1"/>
    <cacheHierarchy uniqueName="[Measures].[__XL_Count tbl_ItemList]" caption="__XL_Count tbl_ItemList" measure="1" displayFolder="" measureGroup="tbl_ItemList" count="0" hidden="1"/>
    <cacheHierarchy uniqueName="[Measures].[__XL_Count tbl_ReOrder]" caption="__XL_Count tbl_ReOrder" measure="1" displayFolder="" measureGroup="tbl_ReOrder" count="0" hidden="1"/>
    <cacheHierarchy uniqueName="[Measures].[__No measures defined]" caption="__No measures defined" measure="1" displayFolder="" count="0" hidden="1"/>
    <cacheHierarchy uniqueName="[Measures].[Sum of Inflow]" caption="Sum of Inflow" measure="1" displayFolder="" measureGroup="tbl_StockStatus" count="0" hidden="1">
      <extLst>
        <ext xmlns:x15="http://schemas.microsoft.com/office/spreadsheetml/2010/11/main" uri="{B97F6D7D-B522-45F9-BDA1-12C45D357490}">
          <x15:cacheHierarchy aggregatedColumn="40"/>
        </ext>
      </extLst>
    </cacheHierarchy>
    <cacheHierarchy uniqueName="[Measures].[Sum of Outflow]" caption="Sum of Outflow" measure="1" displayFolder="" measureGroup="tbl_StockStatus" count="0" hidden="1">
      <extLst>
        <ext xmlns:x15="http://schemas.microsoft.com/office/spreadsheetml/2010/11/main" uri="{B97F6D7D-B522-45F9-BDA1-12C45D357490}">
          <x15:cacheHierarchy aggregatedColumn="41"/>
        </ext>
      </extLst>
    </cacheHierarchy>
    <cacheHierarchy uniqueName="[Measures].[Count of GL Code]" caption="Count of GL Code" measure="1" displayFolder="" measureGroup="tbl_StockStatus" count="0" hidden="1">
      <extLst>
        <ext xmlns:x15="http://schemas.microsoft.com/office/spreadsheetml/2010/11/main" uri="{B97F6D7D-B522-45F9-BDA1-12C45D357490}">
          <x15:cacheHierarchy aggregatedColumn="34"/>
        </ext>
      </extLst>
    </cacheHierarchy>
    <cacheHierarchy uniqueName="[Measures].[Count of GL Code 2]" caption="Count of GL Code 2" measure="1" displayFolder="" measureGroup="tbl_ItemList" count="0" hidden="1">
      <extLst>
        <ext xmlns:x15="http://schemas.microsoft.com/office/spreadsheetml/2010/11/main" uri="{B97F6D7D-B522-45F9-BDA1-12C45D357490}">
          <x15:cacheHierarchy aggregatedColumn="14"/>
        </ext>
      </extLst>
    </cacheHierarchy>
    <cacheHierarchy uniqueName="[Measures].[Sum of Stock Value (N)]" caption="Sum of Stock Value (N)" measure="1" displayFolder="" measureGroup="tbl_ItemList" count="0" hidden="1">
      <extLst>
        <ext xmlns:x15="http://schemas.microsoft.com/office/spreadsheetml/2010/11/main" uri="{B97F6D7D-B522-45F9-BDA1-12C45D357490}">
          <x15:cacheHierarchy aggregatedColumn="20"/>
        </ext>
      </extLst>
    </cacheHierarchy>
    <cacheHierarchy uniqueName="[Measures].[Sum of QTY]" caption="Sum of QTY" measure="1" displayFolder="" measureGroup="tbl_DailyRecords" count="0" oneField="1" hidden="1">
      <fieldsUsage count="1">
        <fieldUsage x="2"/>
      </fieldsUsage>
      <extLst>
        <ext xmlns:x15="http://schemas.microsoft.com/office/spreadsheetml/2010/11/main" uri="{B97F6D7D-B522-45F9-BDA1-12C45D357490}">
          <x15:cacheHierarchy aggregatedColumn="7"/>
        </ext>
      </extLst>
    </cacheHierarchy>
    <cacheHierarchy uniqueName="[Measures].[Count of Line Value]" caption="Count of Line Value" measure="1" displayFolder="" measureGroup="tbl_DailyRecords" count="0" hidden="1">
      <extLst>
        <ext xmlns:x15="http://schemas.microsoft.com/office/spreadsheetml/2010/11/main" uri="{B97F6D7D-B522-45F9-BDA1-12C45D357490}">
          <x15:cacheHierarchy aggregatedColumn="9"/>
        </ext>
      </extLst>
    </cacheHierarchy>
    <cacheHierarchy uniqueName="[Measures].[Count of Unit Price]" caption="Count of Unit Price" measure="1" displayFolder="" measureGroup="tbl_DailyRecords" count="0" hidden="1">
      <extLst>
        <ext xmlns:x15="http://schemas.microsoft.com/office/spreadsheetml/2010/11/main" uri="{B97F6D7D-B522-45F9-BDA1-12C45D357490}">
          <x15:cacheHierarchy aggregatedColumn="8"/>
        </ext>
      </extLst>
    </cacheHierarchy>
    <cacheHierarchy uniqueName="[Measures].[Sum of Line Value]" caption="Sum of Line Value" measure="1" displayFolder="" measureGroup="tbl_DailyRecords" count="0" hidden="1">
      <extLst>
        <ext xmlns:x15="http://schemas.microsoft.com/office/spreadsheetml/2010/11/main" uri="{B97F6D7D-B522-45F9-BDA1-12C45D357490}">
          <x15:cacheHierarchy aggregatedColumn="9"/>
        </ext>
      </extLst>
    </cacheHierarchy>
    <cacheHierarchy uniqueName="[Measures].[Sum of Unit Price]" caption="Sum of Unit Price" measure="1" displayFolder="" measureGroup="tbl_DailyRecords" count="0" hidden="1">
      <extLst>
        <ext xmlns:x15="http://schemas.microsoft.com/office/spreadsheetml/2010/11/main" uri="{B97F6D7D-B522-45F9-BDA1-12C45D357490}">
          <x15:cacheHierarchy aggregatedColumn="8"/>
        </ext>
      </extLst>
    </cacheHierarchy>
    <cacheHierarchy uniqueName="[Measures].[Distinct Count of Line Value]" caption="Distinct Count of Line Value" measure="1" displayFolder="" measureGroup="tbl_DailyRecords" count="0" hidden="1">
      <extLst>
        <ext xmlns:x15="http://schemas.microsoft.com/office/spreadsheetml/2010/11/main" uri="{B97F6D7D-B522-45F9-BDA1-12C45D357490}">
          <x15:cacheHierarchy aggregatedColumn="9"/>
        </ext>
      </extLst>
    </cacheHierarchy>
    <cacheHierarchy uniqueName="[Measures].[Count of Inflow]" caption="Count of Inflow" measure="1" displayFolder="" measureGroup="tbl_StockStatus" count="0" hidden="1">
      <extLst>
        <ext xmlns:x15="http://schemas.microsoft.com/office/spreadsheetml/2010/11/main" uri="{B97F6D7D-B522-45F9-BDA1-12C45D357490}">
          <x15:cacheHierarchy aggregatedColumn="40"/>
        </ext>
      </extLst>
    </cacheHierarchy>
    <cacheHierarchy uniqueName="[Measures].[Count of Outflow]" caption="Count of Outflow" measure="1" displayFolder="" measureGroup="tbl_StockStatus" count="0" hidden="1">
      <extLst>
        <ext xmlns:x15="http://schemas.microsoft.com/office/spreadsheetml/2010/11/main" uri="{B97F6D7D-B522-45F9-BDA1-12C45D357490}">
          <x15:cacheHierarchy aggregatedColumn="41"/>
        </ext>
      </extLst>
    </cacheHierarchy>
    <cacheHierarchy uniqueName="[Measures].[Sum of Unit Price (N)]" caption="Sum of Unit Price (N)" measure="1" displayFolder="" measureGroup="tbl_StockStatus" count="0" hidden="1">
      <extLst>
        <ext xmlns:x15="http://schemas.microsoft.com/office/spreadsheetml/2010/11/main" uri="{B97F6D7D-B522-45F9-BDA1-12C45D357490}">
          <x15:cacheHierarchy aggregatedColumn="46"/>
        </ext>
      </extLst>
    </cacheHierarchy>
    <cacheHierarchy uniqueName="[Measures].[Count of GL Code 3]" caption="Count of GL Code 3" measure="1" displayFolder="" measureGroup="tbl_DailyRecords" count="0" hidden="1">
      <extLst>
        <ext xmlns:x15="http://schemas.microsoft.com/office/spreadsheetml/2010/11/main" uri="{B97F6D7D-B522-45F9-BDA1-12C45D357490}">
          <x15:cacheHierarchy aggregatedColumn="2"/>
        </ext>
      </extLst>
    </cacheHierarchy>
    <cacheHierarchy uniqueName="[Measures].[Count of Type]" caption="Count of Type" measure="1" displayFolder="" measureGroup="tbl_DailyRecords" count="0" hidden="1">
      <extLst>
        <ext xmlns:x15="http://schemas.microsoft.com/office/spreadsheetml/2010/11/main" uri="{B97F6D7D-B522-45F9-BDA1-12C45D357490}">
          <x15:cacheHierarchy aggregatedColumn="6"/>
        </ext>
      </extLst>
    </cacheHierarchy>
  </cacheHierarchies>
  <kpis count="0"/>
  <dimensions count="5">
    <dimension measure="1" name="Measures" uniqueName="[Measures]" caption="Measures"/>
    <dimension name="tbl_DailyRecords" uniqueName="[tbl_DailyRecords]" caption="tbl_DailyRecords"/>
    <dimension name="tbl_ItemList" uniqueName="[tbl_ItemList]" caption="tbl_ItemList"/>
    <dimension name="tbl_ReOrder" uniqueName="[tbl_ReOrder]" caption="tbl_ReOrder"/>
    <dimension name="tbl_StockStatus" uniqueName="[tbl_StockStatus]" caption="tbl_StockStatus"/>
  </dimensions>
  <measureGroups count="4">
    <measureGroup name="tbl_DailyRecords" caption="tbl_DailyRecords"/>
    <measureGroup name="tbl_ItemList" caption="tbl_ItemList"/>
    <measureGroup name="tbl_ReOrder" caption="tbl_ReOrder"/>
    <measureGroup name="tbl_StockStatus" caption="tbl_StockStatus"/>
  </measureGroups>
  <maps count="8">
    <map measureGroup="0" dimension="1"/>
    <map measureGroup="0" dimension="2"/>
    <map measureGroup="0" dimension="3"/>
    <map measureGroup="0" dimension="4"/>
    <map measureGroup="1" dimension="2"/>
    <map measureGroup="1" dimension="3"/>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CCOUNT OFFICER" refreshedDate="46190.351611342594" createdVersion="8" refreshedVersion="8" minRefreshableVersion="3" recordCount="0" supportSubquery="1" supportAdvancedDrill="1" xr:uid="{1DA23566-2E68-453E-9993-5714AA4AF95D}">
  <cacheSource type="external" connectionId="1"/>
  <cacheFields count="4">
    <cacheField name="[tbl_DailyRecords].[Type].[Type]" caption="Type" numFmtId="0" hierarchy="6" level="1">
      <sharedItems count="1">
        <s v="Inflow"/>
      </sharedItems>
    </cacheField>
    <cacheField name="[Measures].[Count of GL Code 3]" caption="Count of GL Code 3" numFmtId="0" hierarchy="66" level="32767"/>
    <cacheField name="[tbl_DailyRecords].[Department].[Department]" caption="Department" numFmtId="0" hierarchy="5" level="1">
      <sharedItems containsSemiMixedTypes="0" containsNonDate="0" containsString="0"/>
    </cacheField>
    <cacheField name="[tbl_DailyRecords].[Month].[Month]" caption="Month" numFmtId="0" hierarchy="1" level="1">
      <sharedItems containsSemiMixedTypes="0" containsNonDate="0" containsString="0"/>
    </cacheField>
  </cacheFields>
  <cacheHierarchies count="68">
    <cacheHierarchy uniqueName="[tbl_DailyRecords].[Date]" caption="Date" attribute="1" defaultMemberUniqueName="[tbl_DailyRecords].[Date].[All]" allUniqueName="[tbl_DailyRecords].[Date].[All]" dimensionUniqueName="[tbl_DailyRecords]" displayFolder="" count="0" memberValueDatatype="130" unbalanced="0"/>
    <cacheHierarchy uniqueName="[tbl_DailyRecords].[Month]" caption="Month" attribute="1" defaultMemberUniqueName="[tbl_DailyRecords].[Month].[All]" allUniqueName="[tbl_DailyRecords].[Month].[All]" dimensionUniqueName="[tbl_DailyRecords]" displayFolder="" count="2" memberValueDatatype="130" unbalanced="0">
      <fieldsUsage count="2">
        <fieldUsage x="-1"/>
        <fieldUsage x="3"/>
      </fieldsUsage>
    </cacheHierarchy>
    <cacheHierarchy uniqueName="[tbl_DailyRecords].[GL Code]" caption="GL Code" attribute="1" defaultMemberUniqueName="[tbl_DailyRecords].[GL Code].[All]" allUniqueName="[tbl_DailyRecords].[GL Code].[All]" dimensionUniqueName="[tbl_DailyRecords]" displayFolder="" count="0" memberValueDatatype="130" unbalanced="0"/>
    <cacheHierarchy uniqueName="[tbl_DailyRecords].[Item Name]" caption="Item Name" attribute="1" defaultMemberUniqueName="[tbl_DailyRecords].[Item Name].[All]" allUniqueName="[tbl_DailyRecords].[Item Name].[All]" dimensionUniqueName="[tbl_DailyRecords]" displayFolder="" count="0" memberValueDatatype="130" unbalanced="0"/>
    <cacheHierarchy uniqueName="[tbl_DailyRecords].[Customer / Supplier]" caption="Customer / Supplier" attribute="1" defaultMemberUniqueName="[tbl_DailyRecords].[Customer / Supplier].[All]" allUniqueName="[tbl_DailyRecords].[Customer / Supplier].[All]" dimensionUniqueName="[tbl_DailyRecords]" displayFolder="" count="0" memberValueDatatype="130" unbalanced="0"/>
    <cacheHierarchy uniqueName="[tbl_DailyRecords].[Department]" caption="Department" attribute="1" defaultMemberUniqueName="[tbl_DailyRecords].[Department].[All]" allUniqueName="[tbl_DailyRecords].[Department].[All]" dimensionUniqueName="[tbl_DailyRecords]" displayFolder="" count="2" memberValueDatatype="130" unbalanced="0">
      <fieldsUsage count="2">
        <fieldUsage x="-1"/>
        <fieldUsage x="2"/>
      </fieldsUsage>
    </cacheHierarchy>
    <cacheHierarchy uniqueName="[tbl_DailyRecords].[Type]" caption="Type" attribute="1" defaultMemberUniqueName="[tbl_DailyRecords].[Type].[All]" allUniqueName="[tbl_DailyRecords].[Type].[All]" dimensionUniqueName="[tbl_DailyRecords]" displayFolder="" count="2" memberValueDatatype="130" unbalanced="0">
      <fieldsUsage count="2">
        <fieldUsage x="-1"/>
        <fieldUsage x="0"/>
      </fieldsUsage>
    </cacheHierarchy>
    <cacheHierarchy uniqueName="[tbl_DailyRecords].[QTY]" caption="QTY" attribute="1" defaultMemberUniqueName="[tbl_DailyRecords].[QTY].[All]" allUniqueName="[tbl_DailyRecords].[QTY].[All]" dimensionUniqueName="[tbl_DailyRecords]" displayFolder="" count="0" memberValueDatatype="20" unbalanced="0"/>
    <cacheHierarchy uniqueName="[tbl_DailyRecords].[Unit Price]" caption="Unit Price" attribute="1" defaultMemberUniqueName="[tbl_DailyRecords].[Unit Price].[All]" allUniqueName="[tbl_DailyRecords].[Unit Price].[All]" dimensionUniqueName="[tbl_DailyRecords]" displayFolder="" count="0" memberValueDatatype="20" unbalanced="0"/>
    <cacheHierarchy uniqueName="[tbl_DailyRecords].[Line Value]" caption="Line Value" attribute="1" defaultMemberUniqueName="[tbl_DailyRecords].[Line Value].[All]" allUniqueName="[tbl_DailyRecords].[Line Value].[All]" dimensionUniqueName="[tbl_DailyRecords]" displayFolder="" count="0" memberValueDatatype="20" unbalanced="0"/>
    <cacheHierarchy uniqueName="[tbl_DailyRecords].[Issuer Name]" caption="Issuer Name" attribute="1" defaultMemberUniqueName="[tbl_DailyRecords].[Issuer Name].[All]" allUniqueName="[tbl_DailyRecords].[Issuer Name].[All]" dimensionUniqueName="[tbl_DailyRecords]" displayFolder="" count="0" memberValueDatatype="130" unbalanced="0"/>
    <cacheHierarchy uniqueName="[tbl_DailyRecords].[Receiver Name]" caption="Receiver Name" attribute="1" defaultMemberUniqueName="[tbl_DailyRecords].[Receiver Name].[All]" allUniqueName="[tbl_DailyRecords].[Receiver Name].[All]" dimensionUniqueName="[tbl_DailyRecords]" displayFolder="" count="0" memberValueDatatype="130" unbalanced="0"/>
    <cacheHierarchy uniqueName="[tbl_DailyRecords].[Phone Number]" caption="Phone Number" attribute="1" defaultMemberUniqueName="[tbl_DailyRecords].[Phone Number].[All]" allUniqueName="[tbl_DailyRecords].[Phone Number].[All]" dimensionUniqueName="[tbl_DailyRecords]" displayFolder="" count="0" memberValueDatatype="130" unbalanced="0"/>
    <cacheHierarchy uniqueName="[tbl_ItemList].[S/N]" caption="S/N" attribute="1" defaultMemberUniqueName="[tbl_ItemList].[S/N].[All]" allUniqueName="[tbl_ItemList].[S/N].[All]" dimensionUniqueName="[tbl_ItemList]" displayFolder="" count="0" memberValueDatatype="20" unbalanced="0"/>
    <cacheHierarchy uniqueName="[tbl_ItemList].[GL Code]" caption="GL Code" attribute="1" defaultMemberUniqueName="[tbl_ItemList].[GL Code].[All]" allUniqueName="[tbl_ItemList].[GL Code].[All]" dimensionUniqueName="[tbl_ItemList]" displayFolder="" count="0" memberValueDatatype="130" unbalanced="0"/>
    <cacheHierarchy uniqueName="[tbl_ItemList].[Item Name]" caption="Item Name" attribute="1" defaultMemberUniqueName="[tbl_ItemList].[Item Name].[All]" allUniqueName="[tbl_ItemList].[Item Name].[All]" dimensionUniqueName="[tbl_ItemList]" displayFolder="" count="0" memberValueDatatype="130" unbalanced="0"/>
    <cacheHierarchy uniqueName="[tbl_ItemList].[Category]" caption="Category" attribute="1" defaultMemberUniqueName="[tbl_ItemList].[Category].[All]" allUniqueName="[tbl_ItemList].[Category].[All]" dimensionUniqueName="[tbl_ItemList]" displayFolder="" count="0" memberValueDatatype="130" unbalanced="0"/>
    <cacheHierarchy uniqueName="[tbl_ItemList].[Department]" caption="Department" attribute="1" defaultMemberUniqueName="[tbl_ItemList].[Department].[All]" allUniqueName="[tbl_ItemList].[Department].[All]" dimensionUniqueName="[tbl_ItemList]" displayFolder="" count="0" memberValueDatatype="130" unbalanced="0"/>
    <cacheHierarchy uniqueName="[tbl_ItemList].[Unit]" caption="Unit" attribute="1" defaultMemberUniqueName="[tbl_ItemList].[Unit].[All]" allUniqueName="[tbl_ItemList].[Unit].[All]" dimensionUniqueName="[tbl_ItemList]" displayFolder="" count="0" memberValueDatatype="130" unbalanced="0"/>
    <cacheHierarchy uniqueName="[tbl_ItemList].[Unit Price (N)]" caption="Unit Price (N)" attribute="1" defaultMemberUniqueName="[tbl_ItemList].[Unit Price (N)].[All]" allUniqueName="[tbl_ItemList].[Unit Price (N)].[All]" dimensionUniqueName="[tbl_ItemList]" displayFolder="" count="0" memberValueDatatype="20" unbalanced="0"/>
    <cacheHierarchy uniqueName="[tbl_ItemList].[Stock Value (N)]" caption="Stock Value (N)" attribute="1" defaultMemberUniqueName="[tbl_ItemList].[Stock Value (N)].[All]" allUniqueName="[tbl_ItemList].[Stock Value (N)].[All]" dimensionUniqueName="[tbl_ItemList]" displayFolder="" count="0" memberValueDatatype="20" unbalanced="0"/>
    <cacheHierarchy uniqueName="[tbl_ItemList].[Re-Order Qty]" caption="Re-Order Qty" attribute="1" defaultMemberUniqueName="[tbl_ItemList].[Re-Order Qty].[All]" allUniqueName="[tbl_ItemList].[Re-Order Qty].[All]" dimensionUniqueName="[tbl_ItemList]" displayFolder="" count="0" memberValueDatatype="20" unbalanced="0"/>
    <cacheHierarchy uniqueName="[tbl_ItemList].[Lead Time (Days)]" caption="Lead Time (Days)" attribute="1" defaultMemberUniqueName="[tbl_ItemList].[Lead Time (Days)].[All]" allUniqueName="[tbl_ItemList].[Lead Time (Days)].[All]" dimensionUniqueName="[tbl_ItemList]" displayFolder="" count="0" memberValueDatatype="20" unbalanced="0"/>
    <cacheHierarchy uniqueName="[tbl_ItemList].[Remarks]" caption="Remarks" attribute="1" defaultMemberUniqueName="[tbl_ItemList].[Remarks].[All]" allUniqueName="[tbl_ItemList].[Remarks].[All]" dimensionUniqueName="[tbl_ItemList]" displayFolder="" count="0" memberValueDatatype="130" unbalanced="0"/>
    <cacheHierarchy uniqueName="[tbl_ReOrder].[S/N]" caption="S/N" attribute="1" defaultMemberUniqueName="[tbl_ReOrder].[S/N].[All]" allUniqueName="[tbl_ReOrder].[S/N].[All]" dimensionUniqueName="[tbl_ReOrder]" displayFolder="" count="0" memberValueDatatype="20" unbalanced="0"/>
    <cacheHierarchy uniqueName="[tbl_ReOrder].[GL Code]" caption="GL Code" attribute="1" defaultMemberUniqueName="[tbl_ReOrder].[GL Code].[All]" allUniqueName="[tbl_ReOrder].[GL Code].[All]" dimensionUniqueName="[tbl_ReOrder]" displayFolder="" count="0" memberValueDatatype="130" unbalanced="0"/>
    <cacheHierarchy uniqueName="[tbl_ReOrder].[Item Name]" caption="Item Name" attribute="1" defaultMemberUniqueName="[tbl_ReOrder].[Item Name].[All]" allUniqueName="[tbl_ReOrder].[Item Name].[All]" dimensionUniqueName="[tbl_ReOrder]" displayFolder="" count="0" memberValueDatatype="130" unbalanced="0"/>
    <cacheHierarchy uniqueName="[tbl_ReOrder].[Category]" caption="Category" attribute="1" defaultMemberUniqueName="[tbl_ReOrder].[Category].[All]" allUniqueName="[tbl_ReOrder].[Category].[All]" dimensionUniqueName="[tbl_ReOrder]" displayFolder="" count="0" memberValueDatatype="130" unbalanced="0"/>
    <cacheHierarchy uniqueName="[tbl_ReOrder].[Department]" caption="Department" attribute="1" defaultMemberUniqueName="[tbl_ReOrder].[Department].[All]" allUniqueName="[tbl_ReOrder].[Department].[All]" dimensionUniqueName="[tbl_ReOrder]" displayFolder="" count="0" memberValueDatatype="130" unbalanced="0"/>
    <cacheHierarchy uniqueName="[tbl_ReOrder].[Re-Order Level]" caption="Re-Order Level" attribute="1" defaultMemberUniqueName="[tbl_ReOrder].[Re-Order Level].[All]" allUniqueName="[tbl_ReOrder].[Re-Order Level].[All]" dimensionUniqueName="[tbl_ReOrder]" displayFolder="" count="0" memberValueDatatype="20" unbalanced="0"/>
    <cacheHierarchy uniqueName="[tbl_ReOrder].[Current Stock]" caption="Current Stock" attribute="1" defaultMemberUniqueName="[tbl_ReOrder].[Current Stock].[All]" allUniqueName="[tbl_ReOrder].[Current Stock].[All]" dimensionUniqueName="[tbl_ReOrder]" displayFolder="" count="0" memberValueDatatype="20" unbalanced="0"/>
    <cacheHierarchy uniqueName="[tbl_ReOrder].[Variance]" caption="Variance" attribute="1" defaultMemberUniqueName="[tbl_ReOrder].[Variance].[All]" allUniqueName="[tbl_ReOrder].[Variance].[All]" dimensionUniqueName="[tbl_ReOrder]" displayFolder="" count="0" memberValueDatatype="20" unbalanced="0"/>
    <cacheHierarchy uniqueName="[tbl_ReOrder].[Action Required]" caption="Action Required" attribute="1" defaultMemberUniqueName="[tbl_ReOrder].[Action Required].[All]" allUniqueName="[tbl_ReOrder].[Action Required].[All]" dimensionUniqueName="[tbl_ReOrder]" displayFolder="" count="0" memberValueDatatype="130" unbalanced="0"/>
    <cacheHierarchy uniqueName="[tbl_StockStatus].[S/N]" caption="S/N" attribute="1" defaultMemberUniqueName="[tbl_StockStatus].[S/N].[All]" allUniqueName="[tbl_StockStatus].[S/N].[All]" dimensionUniqueName="[tbl_StockStatus]" displayFolder="" count="0" memberValueDatatype="20" unbalanced="0"/>
    <cacheHierarchy uniqueName="[tbl_StockStatus].[GL Code]" caption="GL Code" attribute="1" defaultMemberUniqueName="[tbl_StockStatus].[GL Code].[All]" allUniqueName="[tbl_StockStatus].[GL Code].[All]" dimensionUniqueName="[tbl_StockStatus]" displayFolder="" count="0" memberValueDatatype="130" unbalanced="0"/>
    <cacheHierarchy uniqueName="[tbl_StockStatus].[Item Name]" caption="Item Name" attribute="1" defaultMemberUniqueName="[tbl_StockStatus].[Item Name].[All]" allUniqueName="[tbl_StockStatus].[Item Name].[All]" dimensionUniqueName="[tbl_StockStatus]" displayFolder="" count="0" memberValueDatatype="130" unbalanced="0"/>
    <cacheHierarchy uniqueName="[tbl_StockStatus].[Category]" caption="Category" attribute="1" defaultMemberUniqueName="[tbl_StockStatus].[Category].[All]" allUniqueName="[tbl_StockStatus].[Category].[All]" dimensionUniqueName="[tbl_StockStatus]" displayFolder="" count="0" memberValueDatatype="130" unbalanced="0"/>
    <cacheHierarchy uniqueName="[tbl_StockStatus].[Department]" caption="Department" attribute="1" defaultMemberUniqueName="[tbl_StockStatus].[Department].[All]" allUniqueName="[tbl_StockStatus].[Department].[All]" dimensionUniqueName="[tbl_StockStatus]" displayFolder="" count="0" memberValueDatatype="130" unbalanced="0"/>
    <cacheHierarchy uniqueName="[tbl_StockStatus].[Unit]" caption="Unit" attribute="1" defaultMemberUniqueName="[tbl_StockStatus].[Unit].[All]" allUniqueName="[tbl_StockStatus].[Unit].[All]" dimensionUniqueName="[tbl_StockStatus]" displayFolder="" count="0" memberValueDatatype="130" unbalanced="0"/>
    <cacheHierarchy uniqueName="[tbl_StockStatus].[Opening Stock]" caption="Opening Stock" attribute="1" defaultMemberUniqueName="[tbl_StockStatus].[Opening Stock].[All]" allUniqueName="[tbl_StockStatus].[Opening Stock].[All]" dimensionUniqueName="[tbl_StockStatus]" displayFolder="" count="0" memberValueDatatype="20" unbalanced="0"/>
    <cacheHierarchy uniqueName="[tbl_StockStatus].[Inflow]" caption="Inflow" attribute="1" defaultMemberUniqueName="[tbl_StockStatus].[Inflow].[All]" allUniqueName="[tbl_StockStatus].[Inflow].[All]" dimensionUniqueName="[tbl_StockStatus]" displayFolder="" count="0" memberValueDatatype="20" unbalanced="0"/>
    <cacheHierarchy uniqueName="[tbl_StockStatus].[Outflow]" caption="Outflow" attribute="1" defaultMemberUniqueName="[tbl_StockStatus].[Outflow].[All]" allUniqueName="[tbl_StockStatus].[Outflow].[All]" dimensionUniqueName="[tbl_StockStatus]" displayFolder="" count="0" memberValueDatatype="20" unbalanced="0"/>
    <cacheHierarchy uniqueName="[tbl_StockStatus].[Net Movement]" caption="Net Movement" attribute="1" defaultMemberUniqueName="[tbl_StockStatus].[Net Movement].[All]" allUniqueName="[tbl_StockStatus].[Net Movement].[All]" dimensionUniqueName="[tbl_StockStatus]" displayFolder="" count="0" memberValueDatatype="20" unbalanced="0"/>
    <cacheHierarchy uniqueName="[tbl_StockStatus].[Re-Order Qty]" caption="Re-Order Qty" attribute="1" defaultMemberUniqueName="[tbl_StockStatus].[Re-Order Qty].[All]" allUniqueName="[tbl_StockStatus].[Re-Order Qty].[All]" dimensionUniqueName="[tbl_StockStatus]" displayFolder="" count="0" memberValueDatatype="20" unbalanced="0"/>
    <cacheHierarchy uniqueName="[tbl_StockStatus].[Current Stock]" caption="Current Stock" attribute="1" defaultMemberUniqueName="[tbl_StockStatus].[Current Stock].[All]" allUniqueName="[tbl_StockStatus].[Current Stock].[All]" dimensionUniqueName="[tbl_StockStatus]" displayFolder="" count="0" memberValueDatatype="20" unbalanced="0"/>
    <cacheHierarchy uniqueName="[tbl_StockStatus].[Status]" caption="Status" attribute="1" defaultMemberUniqueName="[tbl_StockStatus].[Status].[All]" allUniqueName="[tbl_StockStatus].[Status].[All]" dimensionUniqueName="[tbl_StockStatus]" displayFolder="" count="0" memberValueDatatype="130" unbalanced="0"/>
    <cacheHierarchy uniqueName="[tbl_StockStatus].[Unit Price (N)]" caption="Unit Price (N)" attribute="1" defaultMemberUniqueName="[tbl_StockStatus].[Unit Price (N)].[All]" allUniqueName="[tbl_StockStatus].[Unit Price (N)].[All]" dimensionUniqueName="[tbl_StockStatus]" displayFolder="" count="0" memberValueDatatype="20" unbalanced="0"/>
    <cacheHierarchy uniqueName="[Measures].[__XL_Count tbl_DailyRecords]" caption="__XL_Count tbl_DailyRecords" measure="1" displayFolder="" measureGroup="tbl_DailyRecords" count="0" hidden="1"/>
    <cacheHierarchy uniqueName="[Measures].[__XL_Count tbl_StockStatus]" caption="__XL_Count tbl_StockStatus" measure="1" displayFolder="" measureGroup="tbl_StockStatus" count="0" hidden="1"/>
    <cacheHierarchy uniqueName="[Measures].[__XL_Count tbl_ItemList]" caption="__XL_Count tbl_ItemList" measure="1" displayFolder="" measureGroup="tbl_ItemList" count="0" hidden="1"/>
    <cacheHierarchy uniqueName="[Measures].[__XL_Count tbl_ReOrder]" caption="__XL_Count tbl_ReOrder" measure="1" displayFolder="" measureGroup="tbl_ReOrder" count="0" hidden="1"/>
    <cacheHierarchy uniqueName="[Measures].[__No measures defined]" caption="__No measures defined" measure="1" displayFolder="" count="0" hidden="1"/>
    <cacheHierarchy uniqueName="[Measures].[Sum of Inflow]" caption="Sum of Inflow" measure="1" displayFolder="" measureGroup="tbl_StockStatus" count="0" hidden="1">
      <extLst>
        <ext xmlns:x15="http://schemas.microsoft.com/office/spreadsheetml/2010/11/main" uri="{B97F6D7D-B522-45F9-BDA1-12C45D357490}">
          <x15:cacheHierarchy aggregatedColumn="40"/>
        </ext>
      </extLst>
    </cacheHierarchy>
    <cacheHierarchy uniqueName="[Measures].[Sum of Outflow]" caption="Sum of Outflow" measure="1" displayFolder="" measureGroup="tbl_StockStatus" count="0" hidden="1">
      <extLst>
        <ext xmlns:x15="http://schemas.microsoft.com/office/spreadsheetml/2010/11/main" uri="{B97F6D7D-B522-45F9-BDA1-12C45D357490}">
          <x15:cacheHierarchy aggregatedColumn="41"/>
        </ext>
      </extLst>
    </cacheHierarchy>
    <cacheHierarchy uniqueName="[Measures].[Count of GL Code]" caption="Count of GL Code" measure="1" displayFolder="" measureGroup="tbl_StockStatus" count="0" hidden="1">
      <extLst>
        <ext xmlns:x15="http://schemas.microsoft.com/office/spreadsheetml/2010/11/main" uri="{B97F6D7D-B522-45F9-BDA1-12C45D357490}">
          <x15:cacheHierarchy aggregatedColumn="34"/>
        </ext>
      </extLst>
    </cacheHierarchy>
    <cacheHierarchy uniqueName="[Measures].[Count of GL Code 2]" caption="Count of GL Code 2" measure="1" displayFolder="" measureGroup="tbl_ItemList" count="0" hidden="1">
      <extLst>
        <ext xmlns:x15="http://schemas.microsoft.com/office/spreadsheetml/2010/11/main" uri="{B97F6D7D-B522-45F9-BDA1-12C45D357490}">
          <x15:cacheHierarchy aggregatedColumn="14"/>
        </ext>
      </extLst>
    </cacheHierarchy>
    <cacheHierarchy uniqueName="[Measures].[Sum of Stock Value (N)]" caption="Sum of Stock Value (N)" measure="1" displayFolder="" measureGroup="tbl_ItemList" count="0" hidden="1">
      <extLst>
        <ext xmlns:x15="http://schemas.microsoft.com/office/spreadsheetml/2010/11/main" uri="{B97F6D7D-B522-45F9-BDA1-12C45D357490}">
          <x15:cacheHierarchy aggregatedColumn="20"/>
        </ext>
      </extLst>
    </cacheHierarchy>
    <cacheHierarchy uniqueName="[Measures].[Sum of QTY]" caption="Sum of QTY" measure="1" displayFolder="" measureGroup="tbl_DailyRecords" count="0" hidden="1">
      <extLst>
        <ext xmlns:x15="http://schemas.microsoft.com/office/spreadsheetml/2010/11/main" uri="{B97F6D7D-B522-45F9-BDA1-12C45D357490}">
          <x15:cacheHierarchy aggregatedColumn="7"/>
        </ext>
      </extLst>
    </cacheHierarchy>
    <cacheHierarchy uniqueName="[Measures].[Count of Line Value]" caption="Count of Line Value" measure="1" displayFolder="" measureGroup="tbl_DailyRecords" count="0" hidden="1">
      <extLst>
        <ext xmlns:x15="http://schemas.microsoft.com/office/spreadsheetml/2010/11/main" uri="{B97F6D7D-B522-45F9-BDA1-12C45D357490}">
          <x15:cacheHierarchy aggregatedColumn="9"/>
        </ext>
      </extLst>
    </cacheHierarchy>
    <cacheHierarchy uniqueName="[Measures].[Count of Unit Price]" caption="Count of Unit Price" measure="1" displayFolder="" measureGroup="tbl_DailyRecords" count="0" hidden="1">
      <extLst>
        <ext xmlns:x15="http://schemas.microsoft.com/office/spreadsheetml/2010/11/main" uri="{B97F6D7D-B522-45F9-BDA1-12C45D357490}">
          <x15:cacheHierarchy aggregatedColumn="8"/>
        </ext>
      </extLst>
    </cacheHierarchy>
    <cacheHierarchy uniqueName="[Measures].[Sum of Line Value]" caption="Sum of Line Value" measure="1" displayFolder="" measureGroup="tbl_DailyRecords" count="0" hidden="1">
      <extLst>
        <ext xmlns:x15="http://schemas.microsoft.com/office/spreadsheetml/2010/11/main" uri="{B97F6D7D-B522-45F9-BDA1-12C45D357490}">
          <x15:cacheHierarchy aggregatedColumn="9"/>
        </ext>
      </extLst>
    </cacheHierarchy>
    <cacheHierarchy uniqueName="[Measures].[Sum of Unit Price]" caption="Sum of Unit Price" measure="1" displayFolder="" measureGroup="tbl_DailyRecords" count="0" hidden="1">
      <extLst>
        <ext xmlns:x15="http://schemas.microsoft.com/office/spreadsheetml/2010/11/main" uri="{B97F6D7D-B522-45F9-BDA1-12C45D357490}">
          <x15:cacheHierarchy aggregatedColumn="8"/>
        </ext>
      </extLst>
    </cacheHierarchy>
    <cacheHierarchy uniqueName="[Measures].[Distinct Count of Line Value]" caption="Distinct Count of Line Value" measure="1" displayFolder="" measureGroup="tbl_DailyRecords" count="0" hidden="1">
      <extLst>
        <ext xmlns:x15="http://schemas.microsoft.com/office/spreadsheetml/2010/11/main" uri="{B97F6D7D-B522-45F9-BDA1-12C45D357490}">
          <x15:cacheHierarchy aggregatedColumn="9"/>
        </ext>
      </extLst>
    </cacheHierarchy>
    <cacheHierarchy uniqueName="[Measures].[Count of Inflow]" caption="Count of Inflow" measure="1" displayFolder="" measureGroup="tbl_StockStatus" count="0" hidden="1">
      <extLst>
        <ext xmlns:x15="http://schemas.microsoft.com/office/spreadsheetml/2010/11/main" uri="{B97F6D7D-B522-45F9-BDA1-12C45D357490}">
          <x15:cacheHierarchy aggregatedColumn="40"/>
        </ext>
      </extLst>
    </cacheHierarchy>
    <cacheHierarchy uniqueName="[Measures].[Count of Outflow]" caption="Count of Outflow" measure="1" displayFolder="" measureGroup="tbl_StockStatus" count="0" hidden="1">
      <extLst>
        <ext xmlns:x15="http://schemas.microsoft.com/office/spreadsheetml/2010/11/main" uri="{B97F6D7D-B522-45F9-BDA1-12C45D357490}">
          <x15:cacheHierarchy aggregatedColumn="41"/>
        </ext>
      </extLst>
    </cacheHierarchy>
    <cacheHierarchy uniqueName="[Measures].[Sum of Unit Price (N)]" caption="Sum of Unit Price (N)" measure="1" displayFolder="" measureGroup="tbl_StockStatus" count="0" hidden="1">
      <extLst>
        <ext xmlns:x15="http://schemas.microsoft.com/office/spreadsheetml/2010/11/main" uri="{B97F6D7D-B522-45F9-BDA1-12C45D357490}">
          <x15:cacheHierarchy aggregatedColumn="46"/>
        </ext>
      </extLst>
    </cacheHierarchy>
    <cacheHierarchy uniqueName="[Measures].[Count of GL Code 3]" caption="Count of GL Code 3" measure="1" displayFolder="" measureGroup="tbl_DailyRecords" count="0" oneField="1" hidden="1">
      <fieldsUsage count="1">
        <fieldUsage x="1"/>
      </fieldsUsage>
      <extLst>
        <ext xmlns:x15="http://schemas.microsoft.com/office/spreadsheetml/2010/11/main" uri="{B97F6D7D-B522-45F9-BDA1-12C45D357490}">
          <x15:cacheHierarchy aggregatedColumn="2"/>
        </ext>
      </extLst>
    </cacheHierarchy>
    <cacheHierarchy uniqueName="[Measures].[Count of Type]" caption="Count of Type" measure="1" displayFolder="" measureGroup="tbl_DailyRecords" count="0" hidden="1">
      <extLst>
        <ext xmlns:x15="http://schemas.microsoft.com/office/spreadsheetml/2010/11/main" uri="{B97F6D7D-B522-45F9-BDA1-12C45D357490}">
          <x15:cacheHierarchy aggregatedColumn="6"/>
        </ext>
      </extLst>
    </cacheHierarchy>
  </cacheHierarchies>
  <kpis count="0"/>
  <dimensions count="5">
    <dimension measure="1" name="Measures" uniqueName="[Measures]" caption="Measures"/>
    <dimension name="tbl_DailyRecords" uniqueName="[tbl_DailyRecords]" caption="tbl_DailyRecords"/>
    <dimension name="tbl_ItemList" uniqueName="[tbl_ItemList]" caption="tbl_ItemList"/>
    <dimension name="tbl_ReOrder" uniqueName="[tbl_ReOrder]" caption="tbl_ReOrder"/>
    <dimension name="tbl_StockStatus" uniqueName="[tbl_StockStatus]" caption="tbl_StockStatus"/>
  </dimensions>
  <measureGroups count="4">
    <measureGroup name="tbl_DailyRecords" caption="tbl_DailyRecords"/>
    <measureGroup name="tbl_ItemList" caption="tbl_ItemList"/>
    <measureGroup name="tbl_ReOrder" caption="tbl_ReOrder"/>
    <measureGroup name="tbl_StockStatus" caption="tbl_StockStatus"/>
  </measureGroups>
  <maps count="8">
    <map measureGroup="0" dimension="1"/>
    <map measureGroup="0" dimension="2"/>
    <map measureGroup="0" dimension="3"/>
    <map measureGroup="0" dimension="4"/>
    <map measureGroup="1" dimension="2"/>
    <map measureGroup="1" dimension="3"/>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CCOUNT OFFICER" refreshedDate="46190.35161203704" createdVersion="8" refreshedVersion="8" minRefreshableVersion="3" recordCount="0" supportSubquery="1" supportAdvancedDrill="1" xr:uid="{7EC52B43-6230-4820-9341-1C986C754D8E}">
  <cacheSource type="external" connectionId="1"/>
  <cacheFields count="4">
    <cacheField name="[Measures].[Sum of Line Value]" caption="Sum of Line Value" numFmtId="0" hierarchy="60" level="32767"/>
    <cacheField name="[tbl_DailyRecords].[Type].[Type]" caption="Type" numFmtId="0" hierarchy="6" level="1">
      <sharedItems containsSemiMixedTypes="0" containsNonDate="0" containsString="0"/>
    </cacheField>
    <cacheField name="[tbl_DailyRecords].[Department].[Department]" caption="Department" numFmtId="0" hierarchy="5" level="1">
      <sharedItems containsSemiMixedTypes="0" containsNonDate="0" containsString="0"/>
    </cacheField>
    <cacheField name="[tbl_DailyRecords].[Month].[Month]" caption="Month" numFmtId="0" hierarchy="1" level="1">
      <sharedItems containsSemiMixedTypes="0" containsNonDate="0" containsString="0"/>
    </cacheField>
  </cacheFields>
  <cacheHierarchies count="68">
    <cacheHierarchy uniqueName="[tbl_DailyRecords].[Date]" caption="Date" attribute="1" defaultMemberUniqueName="[tbl_DailyRecords].[Date].[All]" allUniqueName="[tbl_DailyRecords].[Date].[All]" dimensionUniqueName="[tbl_DailyRecords]" displayFolder="" count="0" memberValueDatatype="130" unbalanced="0"/>
    <cacheHierarchy uniqueName="[tbl_DailyRecords].[Month]" caption="Month" attribute="1" defaultMemberUniqueName="[tbl_DailyRecords].[Month].[All]" allUniqueName="[tbl_DailyRecords].[Month].[All]" dimensionUniqueName="[tbl_DailyRecords]" displayFolder="" count="2" memberValueDatatype="130" unbalanced="0">
      <fieldsUsage count="2">
        <fieldUsage x="-1"/>
        <fieldUsage x="3"/>
      </fieldsUsage>
    </cacheHierarchy>
    <cacheHierarchy uniqueName="[tbl_DailyRecords].[GL Code]" caption="GL Code" attribute="1" defaultMemberUniqueName="[tbl_DailyRecords].[GL Code].[All]" allUniqueName="[tbl_DailyRecords].[GL Code].[All]" dimensionUniqueName="[tbl_DailyRecords]" displayFolder="" count="0" memberValueDatatype="130" unbalanced="0"/>
    <cacheHierarchy uniqueName="[tbl_DailyRecords].[Item Name]" caption="Item Name" attribute="1" defaultMemberUniqueName="[tbl_DailyRecords].[Item Name].[All]" allUniqueName="[tbl_DailyRecords].[Item Name].[All]" dimensionUniqueName="[tbl_DailyRecords]" displayFolder="" count="0" memberValueDatatype="130" unbalanced="0"/>
    <cacheHierarchy uniqueName="[tbl_DailyRecords].[Customer / Supplier]" caption="Customer / Supplier" attribute="1" defaultMemberUniqueName="[tbl_DailyRecords].[Customer / Supplier].[All]" allUniqueName="[tbl_DailyRecords].[Customer / Supplier].[All]" dimensionUniqueName="[tbl_DailyRecords]" displayFolder="" count="0" memberValueDatatype="130" unbalanced="0"/>
    <cacheHierarchy uniqueName="[tbl_DailyRecords].[Department]" caption="Department" attribute="1" defaultMemberUniqueName="[tbl_DailyRecords].[Department].[All]" allUniqueName="[tbl_DailyRecords].[Department].[All]" dimensionUniqueName="[tbl_DailyRecords]" displayFolder="" count="2" memberValueDatatype="130" unbalanced="0">
      <fieldsUsage count="2">
        <fieldUsage x="-1"/>
        <fieldUsage x="2"/>
      </fieldsUsage>
    </cacheHierarchy>
    <cacheHierarchy uniqueName="[tbl_DailyRecords].[Type]" caption="Type" attribute="1" defaultMemberUniqueName="[tbl_DailyRecords].[Type].[All]" allUniqueName="[tbl_DailyRecords].[Type].[All]" dimensionUniqueName="[tbl_DailyRecords]" displayFolder="" count="2" memberValueDatatype="130" unbalanced="0">
      <fieldsUsage count="2">
        <fieldUsage x="-1"/>
        <fieldUsage x="1"/>
      </fieldsUsage>
    </cacheHierarchy>
    <cacheHierarchy uniqueName="[tbl_DailyRecords].[QTY]" caption="QTY" attribute="1" defaultMemberUniqueName="[tbl_DailyRecords].[QTY].[All]" allUniqueName="[tbl_DailyRecords].[QTY].[All]" dimensionUniqueName="[tbl_DailyRecords]" displayFolder="" count="0" memberValueDatatype="20" unbalanced="0"/>
    <cacheHierarchy uniqueName="[tbl_DailyRecords].[Unit Price]" caption="Unit Price" attribute="1" defaultMemberUniqueName="[tbl_DailyRecords].[Unit Price].[All]" allUniqueName="[tbl_DailyRecords].[Unit Price].[All]" dimensionUniqueName="[tbl_DailyRecords]" displayFolder="" count="0" memberValueDatatype="20" unbalanced="0"/>
    <cacheHierarchy uniqueName="[tbl_DailyRecords].[Line Value]" caption="Line Value" attribute="1" defaultMemberUniqueName="[tbl_DailyRecords].[Line Value].[All]" allUniqueName="[tbl_DailyRecords].[Line Value].[All]" dimensionUniqueName="[tbl_DailyRecords]" displayFolder="" count="0" memberValueDatatype="20" unbalanced="0"/>
    <cacheHierarchy uniqueName="[tbl_DailyRecords].[Issuer Name]" caption="Issuer Name" attribute="1" defaultMemberUniqueName="[tbl_DailyRecords].[Issuer Name].[All]" allUniqueName="[tbl_DailyRecords].[Issuer Name].[All]" dimensionUniqueName="[tbl_DailyRecords]" displayFolder="" count="0" memberValueDatatype="130" unbalanced="0"/>
    <cacheHierarchy uniqueName="[tbl_DailyRecords].[Receiver Name]" caption="Receiver Name" attribute="1" defaultMemberUniqueName="[tbl_DailyRecords].[Receiver Name].[All]" allUniqueName="[tbl_DailyRecords].[Receiver Name].[All]" dimensionUniqueName="[tbl_DailyRecords]" displayFolder="" count="0" memberValueDatatype="130" unbalanced="0"/>
    <cacheHierarchy uniqueName="[tbl_DailyRecords].[Phone Number]" caption="Phone Number" attribute="1" defaultMemberUniqueName="[tbl_DailyRecords].[Phone Number].[All]" allUniqueName="[tbl_DailyRecords].[Phone Number].[All]" dimensionUniqueName="[tbl_DailyRecords]" displayFolder="" count="0" memberValueDatatype="130" unbalanced="0"/>
    <cacheHierarchy uniqueName="[tbl_ItemList].[S/N]" caption="S/N" attribute="1" defaultMemberUniqueName="[tbl_ItemList].[S/N].[All]" allUniqueName="[tbl_ItemList].[S/N].[All]" dimensionUniqueName="[tbl_ItemList]" displayFolder="" count="0" memberValueDatatype="20" unbalanced="0"/>
    <cacheHierarchy uniqueName="[tbl_ItemList].[GL Code]" caption="GL Code" attribute="1" defaultMemberUniqueName="[tbl_ItemList].[GL Code].[All]" allUniqueName="[tbl_ItemList].[GL Code].[All]" dimensionUniqueName="[tbl_ItemList]" displayFolder="" count="0" memberValueDatatype="130" unbalanced="0"/>
    <cacheHierarchy uniqueName="[tbl_ItemList].[Item Name]" caption="Item Name" attribute="1" defaultMemberUniqueName="[tbl_ItemList].[Item Name].[All]" allUniqueName="[tbl_ItemList].[Item Name].[All]" dimensionUniqueName="[tbl_ItemList]" displayFolder="" count="0" memberValueDatatype="130" unbalanced="0"/>
    <cacheHierarchy uniqueName="[tbl_ItemList].[Category]" caption="Category" attribute="1" defaultMemberUniqueName="[tbl_ItemList].[Category].[All]" allUniqueName="[tbl_ItemList].[Category].[All]" dimensionUniqueName="[tbl_ItemList]" displayFolder="" count="0" memberValueDatatype="130" unbalanced="0"/>
    <cacheHierarchy uniqueName="[tbl_ItemList].[Department]" caption="Department" attribute="1" defaultMemberUniqueName="[tbl_ItemList].[Department].[All]" allUniqueName="[tbl_ItemList].[Department].[All]" dimensionUniqueName="[tbl_ItemList]" displayFolder="" count="0" memberValueDatatype="130" unbalanced="0"/>
    <cacheHierarchy uniqueName="[tbl_ItemList].[Unit]" caption="Unit" attribute="1" defaultMemberUniqueName="[tbl_ItemList].[Unit].[All]" allUniqueName="[tbl_ItemList].[Unit].[All]" dimensionUniqueName="[tbl_ItemList]" displayFolder="" count="0" memberValueDatatype="130" unbalanced="0"/>
    <cacheHierarchy uniqueName="[tbl_ItemList].[Unit Price (N)]" caption="Unit Price (N)" attribute="1" defaultMemberUniqueName="[tbl_ItemList].[Unit Price (N)].[All]" allUniqueName="[tbl_ItemList].[Unit Price (N)].[All]" dimensionUniqueName="[tbl_ItemList]" displayFolder="" count="0" memberValueDatatype="20" unbalanced="0"/>
    <cacheHierarchy uniqueName="[tbl_ItemList].[Stock Value (N)]" caption="Stock Value (N)" attribute="1" defaultMemberUniqueName="[tbl_ItemList].[Stock Value (N)].[All]" allUniqueName="[tbl_ItemList].[Stock Value (N)].[All]" dimensionUniqueName="[tbl_ItemList]" displayFolder="" count="0" memberValueDatatype="20" unbalanced="0"/>
    <cacheHierarchy uniqueName="[tbl_ItemList].[Re-Order Qty]" caption="Re-Order Qty" attribute="1" defaultMemberUniqueName="[tbl_ItemList].[Re-Order Qty].[All]" allUniqueName="[tbl_ItemList].[Re-Order Qty].[All]" dimensionUniqueName="[tbl_ItemList]" displayFolder="" count="0" memberValueDatatype="20" unbalanced="0"/>
    <cacheHierarchy uniqueName="[tbl_ItemList].[Lead Time (Days)]" caption="Lead Time (Days)" attribute="1" defaultMemberUniqueName="[tbl_ItemList].[Lead Time (Days)].[All]" allUniqueName="[tbl_ItemList].[Lead Time (Days)].[All]" dimensionUniqueName="[tbl_ItemList]" displayFolder="" count="0" memberValueDatatype="20" unbalanced="0"/>
    <cacheHierarchy uniqueName="[tbl_ItemList].[Remarks]" caption="Remarks" attribute="1" defaultMemberUniqueName="[tbl_ItemList].[Remarks].[All]" allUniqueName="[tbl_ItemList].[Remarks].[All]" dimensionUniqueName="[tbl_ItemList]" displayFolder="" count="0" memberValueDatatype="130" unbalanced="0"/>
    <cacheHierarchy uniqueName="[tbl_ReOrder].[S/N]" caption="S/N" attribute="1" defaultMemberUniqueName="[tbl_ReOrder].[S/N].[All]" allUniqueName="[tbl_ReOrder].[S/N].[All]" dimensionUniqueName="[tbl_ReOrder]" displayFolder="" count="0" memberValueDatatype="20" unbalanced="0"/>
    <cacheHierarchy uniqueName="[tbl_ReOrder].[GL Code]" caption="GL Code" attribute="1" defaultMemberUniqueName="[tbl_ReOrder].[GL Code].[All]" allUniqueName="[tbl_ReOrder].[GL Code].[All]" dimensionUniqueName="[tbl_ReOrder]" displayFolder="" count="0" memberValueDatatype="130" unbalanced="0"/>
    <cacheHierarchy uniqueName="[tbl_ReOrder].[Item Name]" caption="Item Name" attribute="1" defaultMemberUniqueName="[tbl_ReOrder].[Item Name].[All]" allUniqueName="[tbl_ReOrder].[Item Name].[All]" dimensionUniqueName="[tbl_ReOrder]" displayFolder="" count="0" memberValueDatatype="130" unbalanced="0"/>
    <cacheHierarchy uniqueName="[tbl_ReOrder].[Category]" caption="Category" attribute="1" defaultMemberUniqueName="[tbl_ReOrder].[Category].[All]" allUniqueName="[tbl_ReOrder].[Category].[All]" dimensionUniqueName="[tbl_ReOrder]" displayFolder="" count="0" memberValueDatatype="130" unbalanced="0"/>
    <cacheHierarchy uniqueName="[tbl_ReOrder].[Department]" caption="Department" attribute="1" defaultMemberUniqueName="[tbl_ReOrder].[Department].[All]" allUniqueName="[tbl_ReOrder].[Department].[All]" dimensionUniqueName="[tbl_ReOrder]" displayFolder="" count="0" memberValueDatatype="130" unbalanced="0"/>
    <cacheHierarchy uniqueName="[tbl_ReOrder].[Re-Order Level]" caption="Re-Order Level" attribute="1" defaultMemberUniqueName="[tbl_ReOrder].[Re-Order Level].[All]" allUniqueName="[tbl_ReOrder].[Re-Order Level].[All]" dimensionUniqueName="[tbl_ReOrder]" displayFolder="" count="0" memberValueDatatype="20" unbalanced="0"/>
    <cacheHierarchy uniqueName="[tbl_ReOrder].[Current Stock]" caption="Current Stock" attribute="1" defaultMemberUniqueName="[tbl_ReOrder].[Current Stock].[All]" allUniqueName="[tbl_ReOrder].[Current Stock].[All]" dimensionUniqueName="[tbl_ReOrder]" displayFolder="" count="0" memberValueDatatype="20" unbalanced="0"/>
    <cacheHierarchy uniqueName="[tbl_ReOrder].[Variance]" caption="Variance" attribute="1" defaultMemberUniqueName="[tbl_ReOrder].[Variance].[All]" allUniqueName="[tbl_ReOrder].[Variance].[All]" dimensionUniqueName="[tbl_ReOrder]" displayFolder="" count="0" memberValueDatatype="20" unbalanced="0"/>
    <cacheHierarchy uniqueName="[tbl_ReOrder].[Action Required]" caption="Action Required" attribute="1" defaultMemberUniqueName="[tbl_ReOrder].[Action Required].[All]" allUniqueName="[tbl_ReOrder].[Action Required].[All]" dimensionUniqueName="[tbl_ReOrder]" displayFolder="" count="0" memberValueDatatype="130" unbalanced="0"/>
    <cacheHierarchy uniqueName="[tbl_StockStatus].[S/N]" caption="S/N" attribute="1" defaultMemberUniqueName="[tbl_StockStatus].[S/N].[All]" allUniqueName="[tbl_StockStatus].[S/N].[All]" dimensionUniqueName="[tbl_StockStatus]" displayFolder="" count="0" memberValueDatatype="20" unbalanced="0"/>
    <cacheHierarchy uniqueName="[tbl_StockStatus].[GL Code]" caption="GL Code" attribute="1" defaultMemberUniqueName="[tbl_StockStatus].[GL Code].[All]" allUniqueName="[tbl_StockStatus].[GL Code].[All]" dimensionUniqueName="[tbl_StockStatus]" displayFolder="" count="0" memberValueDatatype="130" unbalanced="0"/>
    <cacheHierarchy uniqueName="[tbl_StockStatus].[Item Name]" caption="Item Name" attribute="1" defaultMemberUniqueName="[tbl_StockStatus].[Item Name].[All]" allUniqueName="[tbl_StockStatus].[Item Name].[All]" dimensionUniqueName="[tbl_StockStatus]" displayFolder="" count="0" memberValueDatatype="130" unbalanced="0"/>
    <cacheHierarchy uniqueName="[tbl_StockStatus].[Category]" caption="Category" attribute="1" defaultMemberUniqueName="[tbl_StockStatus].[Category].[All]" allUniqueName="[tbl_StockStatus].[Category].[All]" dimensionUniqueName="[tbl_StockStatus]" displayFolder="" count="0" memberValueDatatype="130" unbalanced="0"/>
    <cacheHierarchy uniqueName="[tbl_StockStatus].[Department]" caption="Department" attribute="1" defaultMemberUniqueName="[tbl_StockStatus].[Department].[All]" allUniqueName="[tbl_StockStatus].[Department].[All]" dimensionUniqueName="[tbl_StockStatus]" displayFolder="" count="0" memberValueDatatype="130" unbalanced="0"/>
    <cacheHierarchy uniqueName="[tbl_StockStatus].[Unit]" caption="Unit" attribute="1" defaultMemberUniqueName="[tbl_StockStatus].[Unit].[All]" allUniqueName="[tbl_StockStatus].[Unit].[All]" dimensionUniqueName="[tbl_StockStatus]" displayFolder="" count="0" memberValueDatatype="130" unbalanced="0"/>
    <cacheHierarchy uniqueName="[tbl_StockStatus].[Opening Stock]" caption="Opening Stock" attribute="1" defaultMemberUniqueName="[tbl_StockStatus].[Opening Stock].[All]" allUniqueName="[tbl_StockStatus].[Opening Stock].[All]" dimensionUniqueName="[tbl_StockStatus]" displayFolder="" count="0" memberValueDatatype="20" unbalanced="0"/>
    <cacheHierarchy uniqueName="[tbl_StockStatus].[Inflow]" caption="Inflow" attribute="1" defaultMemberUniqueName="[tbl_StockStatus].[Inflow].[All]" allUniqueName="[tbl_StockStatus].[Inflow].[All]" dimensionUniqueName="[tbl_StockStatus]" displayFolder="" count="0" memberValueDatatype="20" unbalanced="0"/>
    <cacheHierarchy uniqueName="[tbl_StockStatus].[Outflow]" caption="Outflow" attribute="1" defaultMemberUniqueName="[tbl_StockStatus].[Outflow].[All]" allUniqueName="[tbl_StockStatus].[Outflow].[All]" dimensionUniqueName="[tbl_StockStatus]" displayFolder="" count="0" memberValueDatatype="20" unbalanced="0"/>
    <cacheHierarchy uniqueName="[tbl_StockStatus].[Net Movement]" caption="Net Movement" attribute="1" defaultMemberUniqueName="[tbl_StockStatus].[Net Movement].[All]" allUniqueName="[tbl_StockStatus].[Net Movement].[All]" dimensionUniqueName="[tbl_StockStatus]" displayFolder="" count="0" memberValueDatatype="20" unbalanced="0"/>
    <cacheHierarchy uniqueName="[tbl_StockStatus].[Re-Order Qty]" caption="Re-Order Qty" attribute="1" defaultMemberUniqueName="[tbl_StockStatus].[Re-Order Qty].[All]" allUniqueName="[tbl_StockStatus].[Re-Order Qty].[All]" dimensionUniqueName="[tbl_StockStatus]" displayFolder="" count="0" memberValueDatatype="20" unbalanced="0"/>
    <cacheHierarchy uniqueName="[tbl_StockStatus].[Current Stock]" caption="Current Stock" attribute="1" defaultMemberUniqueName="[tbl_StockStatus].[Current Stock].[All]" allUniqueName="[tbl_StockStatus].[Current Stock].[All]" dimensionUniqueName="[tbl_StockStatus]" displayFolder="" count="0" memberValueDatatype="20" unbalanced="0"/>
    <cacheHierarchy uniqueName="[tbl_StockStatus].[Status]" caption="Status" attribute="1" defaultMemberUniqueName="[tbl_StockStatus].[Status].[All]" allUniqueName="[tbl_StockStatus].[Status].[All]" dimensionUniqueName="[tbl_StockStatus]" displayFolder="" count="0" memberValueDatatype="130" unbalanced="0"/>
    <cacheHierarchy uniqueName="[tbl_StockStatus].[Unit Price (N)]" caption="Unit Price (N)" attribute="1" defaultMemberUniqueName="[tbl_StockStatus].[Unit Price (N)].[All]" allUniqueName="[tbl_StockStatus].[Unit Price (N)].[All]" dimensionUniqueName="[tbl_StockStatus]" displayFolder="" count="0" memberValueDatatype="20" unbalanced="0"/>
    <cacheHierarchy uniqueName="[Measures].[__XL_Count tbl_DailyRecords]" caption="__XL_Count tbl_DailyRecords" measure="1" displayFolder="" measureGroup="tbl_DailyRecords" count="0" hidden="1"/>
    <cacheHierarchy uniqueName="[Measures].[__XL_Count tbl_StockStatus]" caption="__XL_Count tbl_StockStatus" measure="1" displayFolder="" measureGroup="tbl_StockStatus" count="0" hidden="1"/>
    <cacheHierarchy uniqueName="[Measures].[__XL_Count tbl_ItemList]" caption="__XL_Count tbl_ItemList" measure="1" displayFolder="" measureGroup="tbl_ItemList" count="0" hidden="1"/>
    <cacheHierarchy uniqueName="[Measures].[__XL_Count tbl_ReOrder]" caption="__XL_Count tbl_ReOrder" measure="1" displayFolder="" measureGroup="tbl_ReOrder" count="0" hidden="1"/>
    <cacheHierarchy uniqueName="[Measures].[__No measures defined]" caption="__No measures defined" measure="1" displayFolder="" count="0" hidden="1"/>
    <cacheHierarchy uniqueName="[Measures].[Sum of Inflow]" caption="Sum of Inflow" measure="1" displayFolder="" measureGroup="tbl_StockStatus" count="0" hidden="1">
      <extLst>
        <ext xmlns:x15="http://schemas.microsoft.com/office/spreadsheetml/2010/11/main" uri="{B97F6D7D-B522-45F9-BDA1-12C45D357490}">
          <x15:cacheHierarchy aggregatedColumn="40"/>
        </ext>
      </extLst>
    </cacheHierarchy>
    <cacheHierarchy uniqueName="[Measures].[Sum of Outflow]" caption="Sum of Outflow" measure="1" displayFolder="" measureGroup="tbl_StockStatus" count="0" hidden="1">
      <extLst>
        <ext xmlns:x15="http://schemas.microsoft.com/office/spreadsheetml/2010/11/main" uri="{B97F6D7D-B522-45F9-BDA1-12C45D357490}">
          <x15:cacheHierarchy aggregatedColumn="41"/>
        </ext>
      </extLst>
    </cacheHierarchy>
    <cacheHierarchy uniqueName="[Measures].[Count of GL Code]" caption="Count of GL Code" measure="1" displayFolder="" measureGroup="tbl_StockStatus" count="0" hidden="1">
      <extLst>
        <ext xmlns:x15="http://schemas.microsoft.com/office/spreadsheetml/2010/11/main" uri="{B97F6D7D-B522-45F9-BDA1-12C45D357490}">
          <x15:cacheHierarchy aggregatedColumn="34"/>
        </ext>
      </extLst>
    </cacheHierarchy>
    <cacheHierarchy uniqueName="[Measures].[Count of GL Code 2]" caption="Count of GL Code 2" measure="1" displayFolder="" measureGroup="tbl_ItemList" count="0" hidden="1">
      <extLst>
        <ext xmlns:x15="http://schemas.microsoft.com/office/spreadsheetml/2010/11/main" uri="{B97F6D7D-B522-45F9-BDA1-12C45D357490}">
          <x15:cacheHierarchy aggregatedColumn="14"/>
        </ext>
      </extLst>
    </cacheHierarchy>
    <cacheHierarchy uniqueName="[Measures].[Sum of Stock Value (N)]" caption="Sum of Stock Value (N)" measure="1" displayFolder="" measureGroup="tbl_ItemList" count="0" hidden="1">
      <extLst>
        <ext xmlns:x15="http://schemas.microsoft.com/office/spreadsheetml/2010/11/main" uri="{B97F6D7D-B522-45F9-BDA1-12C45D357490}">
          <x15:cacheHierarchy aggregatedColumn="20"/>
        </ext>
      </extLst>
    </cacheHierarchy>
    <cacheHierarchy uniqueName="[Measures].[Sum of QTY]" caption="Sum of QTY" measure="1" displayFolder="" measureGroup="tbl_DailyRecords" count="0" hidden="1">
      <extLst>
        <ext xmlns:x15="http://schemas.microsoft.com/office/spreadsheetml/2010/11/main" uri="{B97F6D7D-B522-45F9-BDA1-12C45D357490}">
          <x15:cacheHierarchy aggregatedColumn="7"/>
        </ext>
      </extLst>
    </cacheHierarchy>
    <cacheHierarchy uniqueName="[Measures].[Count of Line Value]" caption="Count of Line Value" measure="1" displayFolder="" measureGroup="tbl_DailyRecords" count="0" hidden="1">
      <extLst>
        <ext xmlns:x15="http://schemas.microsoft.com/office/spreadsheetml/2010/11/main" uri="{B97F6D7D-B522-45F9-BDA1-12C45D357490}">
          <x15:cacheHierarchy aggregatedColumn="9"/>
        </ext>
      </extLst>
    </cacheHierarchy>
    <cacheHierarchy uniqueName="[Measures].[Count of Unit Price]" caption="Count of Unit Price" measure="1" displayFolder="" measureGroup="tbl_DailyRecords" count="0" hidden="1">
      <extLst>
        <ext xmlns:x15="http://schemas.microsoft.com/office/spreadsheetml/2010/11/main" uri="{B97F6D7D-B522-45F9-BDA1-12C45D357490}">
          <x15:cacheHierarchy aggregatedColumn="8"/>
        </ext>
      </extLst>
    </cacheHierarchy>
    <cacheHierarchy uniqueName="[Measures].[Sum of Line Value]" caption="Sum of Line Value" measure="1" displayFolder="" measureGroup="tbl_DailyRecords" count="0" oneField="1" hidden="1">
      <fieldsUsage count="1">
        <fieldUsage x="0"/>
      </fieldsUsage>
      <extLst>
        <ext xmlns:x15="http://schemas.microsoft.com/office/spreadsheetml/2010/11/main" uri="{B97F6D7D-B522-45F9-BDA1-12C45D357490}">
          <x15:cacheHierarchy aggregatedColumn="9"/>
        </ext>
      </extLst>
    </cacheHierarchy>
    <cacheHierarchy uniqueName="[Measures].[Sum of Unit Price]" caption="Sum of Unit Price" measure="1" displayFolder="" measureGroup="tbl_DailyRecords" count="0" hidden="1">
      <extLst>
        <ext xmlns:x15="http://schemas.microsoft.com/office/spreadsheetml/2010/11/main" uri="{B97F6D7D-B522-45F9-BDA1-12C45D357490}">
          <x15:cacheHierarchy aggregatedColumn="8"/>
        </ext>
      </extLst>
    </cacheHierarchy>
    <cacheHierarchy uniqueName="[Measures].[Distinct Count of Line Value]" caption="Distinct Count of Line Value" measure="1" displayFolder="" measureGroup="tbl_DailyRecords" count="0" hidden="1">
      <extLst>
        <ext xmlns:x15="http://schemas.microsoft.com/office/spreadsheetml/2010/11/main" uri="{B97F6D7D-B522-45F9-BDA1-12C45D357490}">
          <x15:cacheHierarchy aggregatedColumn="9"/>
        </ext>
      </extLst>
    </cacheHierarchy>
    <cacheHierarchy uniqueName="[Measures].[Count of Inflow]" caption="Count of Inflow" measure="1" displayFolder="" measureGroup="tbl_StockStatus" count="0" hidden="1">
      <extLst>
        <ext xmlns:x15="http://schemas.microsoft.com/office/spreadsheetml/2010/11/main" uri="{B97F6D7D-B522-45F9-BDA1-12C45D357490}">
          <x15:cacheHierarchy aggregatedColumn="40"/>
        </ext>
      </extLst>
    </cacheHierarchy>
    <cacheHierarchy uniqueName="[Measures].[Count of Outflow]" caption="Count of Outflow" measure="1" displayFolder="" measureGroup="tbl_StockStatus" count="0" hidden="1">
      <extLst>
        <ext xmlns:x15="http://schemas.microsoft.com/office/spreadsheetml/2010/11/main" uri="{B97F6D7D-B522-45F9-BDA1-12C45D357490}">
          <x15:cacheHierarchy aggregatedColumn="41"/>
        </ext>
      </extLst>
    </cacheHierarchy>
    <cacheHierarchy uniqueName="[Measures].[Sum of Unit Price (N)]" caption="Sum of Unit Price (N)" measure="1" displayFolder="" measureGroup="tbl_StockStatus" count="0" hidden="1">
      <extLst>
        <ext xmlns:x15="http://schemas.microsoft.com/office/spreadsheetml/2010/11/main" uri="{B97F6D7D-B522-45F9-BDA1-12C45D357490}">
          <x15:cacheHierarchy aggregatedColumn="46"/>
        </ext>
      </extLst>
    </cacheHierarchy>
    <cacheHierarchy uniqueName="[Measures].[Count of GL Code 3]" caption="Count of GL Code 3" measure="1" displayFolder="" measureGroup="tbl_DailyRecords" count="0" hidden="1">
      <extLst>
        <ext xmlns:x15="http://schemas.microsoft.com/office/spreadsheetml/2010/11/main" uri="{B97F6D7D-B522-45F9-BDA1-12C45D357490}">
          <x15:cacheHierarchy aggregatedColumn="2"/>
        </ext>
      </extLst>
    </cacheHierarchy>
    <cacheHierarchy uniqueName="[Measures].[Count of Type]" caption="Count of Type" measure="1" displayFolder="" measureGroup="tbl_DailyRecords" count="0" hidden="1">
      <extLst>
        <ext xmlns:x15="http://schemas.microsoft.com/office/spreadsheetml/2010/11/main" uri="{B97F6D7D-B522-45F9-BDA1-12C45D357490}">
          <x15:cacheHierarchy aggregatedColumn="6"/>
        </ext>
      </extLst>
    </cacheHierarchy>
  </cacheHierarchies>
  <kpis count="0"/>
  <dimensions count="5">
    <dimension measure="1" name="Measures" uniqueName="[Measures]" caption="Measures"/>
    <dimension name="tbl_DailyRecords" uniqueName="[tbl_DailyRecords]" caption="tbl_DailyRecords"/>
    <dimension name="tbl_ItemList" uniqueName="[tbl_ItemList]" caption="tbl_ItemList"/>
    <dimension name="tbl_ReOrder" uniqueName="[tbl_ReOrder]" caption="tbl_ReOrder"/>
    <dimension name="tbl_StockStatus" uniqueName="[tbl_StockStatus]" caption="tbl_StockStatus"/>
  </dimensions>
  <measureGroups count="4">
    <measureGroup name="tbl_DailyRecords" caption="tbl_DailyRecords"/>
    <measureGroup name="tbl_ItemList" caption="tbl_ItemList"/>
    <measureGroup name="tbl_ReOrder" caption="tbl_ReOrder"/>
    <measureGroup name="tbl_StockStatus" caption="tbl_StockStatus"/>
  </measureGroups>
  <maps count="8">
    <map measureGroup="0" dimension="1"/>
    <map measureGroup="0" dimension="2"/>
    <map measureGroup="0" dimension="3"/>
    <map measureGroup="0" dimension="4"/>
    <map measureGroup="1" dimension="2"/>
    <map measureGroup="1" dimension="3"/>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CCOUNT OFFICER" refreshedDate="46190.351612847226" createdVersion="8" refreshedVersion="8" minRefreshableVersion="3" recordCount="0" supportSubquery="1" supportAdvancedDrill="1" xr:uid="{83F528CF-D88B-4C18-A322-EA5173094E15}">
  <cacheSource type="external" connectionId="1"/>
  <cacheFields count="4">
    <cacheField name="[tbl_DailyRecords].[Type].[Type]" caption="Type" numFmtId="0" hierarchy="6" level="1">
      <sharedItems containsSemiMixedTypes="0" containsNonDate="0" containsString="0"/>
    </cacheField>
    <cacheField name="[Measures].[Count of GL Code 3]" caption="Count of GL Code 3" numFmtId="0" hierarchy="66" level="32767"/>
    <cacheField name="[tbl_DailyRecords].[Department].[Department]" caption="Department" numFmtId="0" hierarchy="5" level="1">
      <sharedItems containsSemiMixedTypes="0" containsNonDate="0" containsString="0"/>
    </cacheField>
    <cacheField name="[tbl_DailyRecords].[Month].[Month]" caption="Month" numFmtId="0" hierarchy="1" level="1">
      <sharedItems containsSemiMixedTypes="0" containsNonDate="0" containsString="0"/>
    </cacheField>
  </cacheFields>
  <cacheHierarchies count="68">
    <cacheHierarchy uniqueName="[tbl_DailyRecords].[Date]" caption="Date" attribute="1" defaultMemberUniqueName="[tbl_DailyRecords].[Date].[All]" allUniqueName="[tbl_DailyRecords].[Date].[All]" dimensionUniqueName="[tbl_DailyRecords]" displayFolder="" count="0" memberValueDatatype="130" unbalanced="0"/>
    <cacheHierarchy uniqueName="[tbl_DailyRecords].[Month]" caption="Month" attribute="1" defaultMemberUniqueName="[tbl_DailyRecords].[Month].[All]" allUniqueName="[tbl_DailyRecords].[Month].[All]" dimensionUniqueName="[tbl_DailyRecords]" displayFolder="" count="2" memberValueDatatype="130" unbalanced="0">
      <fieldsUsage count="2">
        <fieldUsage x="-1"/>
        <fieldUsage x="3"/>
      </fieldsUsage>
    </cacheHierarchy>
    <cacheHierarchy uniqueName="[tbl_DailyRecords].[GL Code]" caption="GL Code" attribute="1" defaultMemberUniqueName="[tbl_DailyRecords].[GL Code].[All]" allUniqueName="[tbl_DailyRecords].[GL Code].[All]" dimensionUniqueName="[tbl_DailyRecords]" displayFolder="" count="0" memberValueDatatype="130" unbalanced="0"/>
    <cacheHierarchy uniqueName="[tbl_DailyRecords].[Item Name]" caption="Item Name" attribute="1" defaultMemberUniqueName="[tbl_DailyRecords].[Item Name].[All]" allUniqueName="[tbl_DailyRecords].[Item Name].[All]" dimensionUniqueName="[tbl_DailyRecords]" displayFolder="" count="0" memberValueDatatype="130" unbalanced="0"/>
    <cacheHierarchy uniqueName="[tbl_DailyRecords].[Customer / Supplier]" caption="Customer / Supplier" attribute="1" defaultMemberUniqueName="[tbl_DailyRecords].[Customer / Supplier].[All]" allUniqueName="[tbl_DailyRecords].[Customer / Supplier].[All]" dimensionUniqueName="[tbl_DailyRecords]" displayFolder="" count="0" memberValueDatatype="130" unbalanced="0"/>
    <cacheHierarchy uniqueName="[tbl_DailyRecords].[Department]" caption="Department" attribute="1" defaultMemberUniqueName="[tbl_DailyRecords].[Department].[All]" allUniqueName="[tbl_DailyRecords].[Department].[All]" dimensionUniqueName="[tbl_DailyRecords]" displayFolder="" count="2" memberValueDatatype="130" unbalanced="0">
      <fieldsUsage count="2">
        <fieldUsage x="-1"/>
        <fieldUsage x="2"/>
      </fieldsUsage>
    </cacheHierarchy>
    <cacheHierarchy uniqueName="[tbl_DailyRecords].[Type]" caption="Type" attribute="1" defaultMemberUniqueName="[tbl_DailyRecords].[Type].[All]" allUniqueName="[tbl_DailyRecords].[Type].[All]" dimensionUniqueName="[tbl_DailyRecords]" displayFolder="" count="2" memberValueDatatype="130" unbalanced="0">
      <fieldsUsage count="2">
        <fieldUsage x="-1"/>
        <fieldUsage x="0"/>
      </fieldsUsage>
    </cacheHierarchy>
    <cacheHierarchy uniqueName="[tbl_DailyRecords].[QTY]" caption="QTY" attribute="1" defaultMemberUniqueName="[tbl_DailyRecords].[QTY].[All]" allUniqueName="[tbl_DailyRecords].[QTY].[All]" dimensionUniqueName="[tbl_DailyRecords]" displayFolder="" count="0" memberValueDatatype="20" unbalanced="0"/>
    <cacheHierarchy uniqueName="[tbl_DailyRecords].[Unit Price]" caption="Unit Price" attribute="1" defaultMemberUniqueName="[tbl_DailyRecords].[Unit Price].[All]" allUniqueName="[tbl_DailyRecords].[Unit Price].[All]" dimensionUniqueName="[tbl_DailyRecords]" displayFolder="" count="0" memberValueDatatype="20" unbalanced="0"/>
    <cacheHierarchy uniqueName="[tbl_DailyRecords].[Line Value]" caption="Line Value" attribute="1" defaultMemberUniqueName="[tbl_DailyRecords].[Line Value].[All]" allUniqueName="[tbl_DailyRecords].[Line Value].[All]" dimensionUniqueName="[tbl_DailyRecords]" displayFolder="" count="0" memberValueDatatype="20" unbalanced="0"/>
    <cacheHierarchy uniqueName="[tbl_DailyRecords].[Issuer Name]" caption="Issuer Name" attribute="1" defaultMemberUniqueName="[tbl_DailyRecords].[Issuer Name].[All]" allUniqueName="[tbl_DailyRecords].[Issuer Name].[All]" dimensionUniqueName="[tbl_DailyRecords]" displayFolder="" count="0" memberValueDatatype="130" unbalanced="0"/>
    <cacheHierarchy uniqueName="[tbl_DailyRecords].[Receiver Name]" caption="Receiver Name" attribute="1" defaultMemberUniqueName="[tbl_DailyRecords].[Receiver Name].[All]" allUniqueName="[tbl_DailyRecords].[Receiver Name].[All]" dimensionUniqueName="[tbl_DailyRecords]" displayFolder="" count="0" memberValueDatatype="130" unbalanced="0"/>
    <cacheHierarchy uniqueName="[tbl_DailyRecords].[Phone Number]" caption="Phone Number" attribute="1" defaultMemberUniqueName="[tbl_DailyRecords].[Phone Number].[All]" allUniqueName="[tbl_DailyRecords].[Phone Number].[All]" dimensionUniqueName="[tbl_DailyRecords]" displayFolder="" count="0" memberValueDatatype="130" unbalanced="0"/>
    <cacheHierarchy uniqueName="[tbl_ItemList].[S/N]" caption="S/N" attribute="1" defaultMemberUniqueName="[tbl_ItemList].[S/N].[All]" allUniqueName="[tbl_ItemList].[S/N].[All]" dimensionUniqueName="[tbl_ItemList]" displayFolder="" count="0" memberValueDatatype="20" unbalanced="0"/>
    <cacheHierarchy uniqueName="[tbl_ItemList].[GL Code]" caption="GL Code" attribute="1" defaultMemberUniqueName="[tbl_ItemList].[GL Code].[All]" allUniqueName="[tbl_ItemList].[GL Code].[All]" dimensionUniqueName="[tbl_ItemList]" displayFolder="" count="0" memberValueDatatype="130" unbalanced="0"/>
    <cacheHierarchy uniqueName="[tbl_ItemList].[Item Name]" caption="Item Name" attribute="1" defaultMemberUniqueName="[tbl_ItemList].[Item Name].[All]" allUniqueName="[tbl_ItemList].[Item Name].[All]" dimensionUniqueName="[tbl_ItemList]" displayFolder="" count="0" memberValueDatatype="130" unbalanced="0"/>
    <cacheHierarchy uniqueName="[tbl_ItemList].[Category]" caption="Category" attribute="1" defaultMemberUniqueName="[tbl_ItemList].[Category].[All]" allUniqueName="[tbl_ItemList].[Category].[All]" dimensionUniqueName="[tbl_ItemList]" displayFolder="" count="0" memberValueDatatype="130" unbalanced="0"/>
    <cacheHierarchy uniqueName="[tbl_ItemList].[Department]" caption="Department" attribute="1" defaultMemberUniqueName="[tbl_ItemList].[Department].[All]" allUniqueName="[tbl_ItemList].[Department].[All]" dimensionUniqueName="[tbl_ItemList]" displayFolder="" count="0" memberValueDatatype="130" unbalanced="0"/>
    <cacheHierarchy uniqueName="[tbl_ItemList].[Unit]" caption="Unit" attribute="1" defaultMemberUniqueName="[tbl_ItemList].[Unit].[All]" allUniqueName="[tbl_ItemList].[Unit].[All]" dimensionUniqueName="[tbl_ItemList]" displayFolder="" count="0" memberValueDatatype="130" unbalanced="0"/>
    <cacheHierarchy uniqueName="[tbl_ItemList].[Unit Price (N)]" caption="Unit Price (N)" attribute="1" defaultMemberUniqueName="[tbl_ItemList].[Unit Price (N)].[All]" allUniqueName="[tbl_ItemList].[Unit Price (N)].[All]" dimensionUniqueName="[tbl_ItemList]" displayFolder="" count="0" memberValueDatatype="20" unbalanced="0"/>
    <cacheHierarchy uniqueName="[tbl_ItemList].[Stock Value (N)]" caption="Stock Value (N)" attribute="1" defaultMemberUniqueName="[tbl_ItemList].[Stock Value (N)].[All]" allUniqueName="[tbl_ItemList].[Stock Value (N)].[All]" dimensionUniqueName="[tbl_ItemList]" displayFolder="" count="0" memberValueDatatype="20" unbalanced="0"/>
    <cacheHierarchy uniqueName="[tbl_ItemList].[Re-Order Qty]" caption="Re-Order Qty" attribute="1" defaultMemberUniqueName="[tbl_ItemList].[Re-Order Qty].[All]" allUniqueName="[tbl_ItemList].[Re-Order Qty].[All]" dimensionUniqueName="[tbl_ItemList]" displayFolder="" count="0" memberValueDatatype="20" unbalanced="0"/>
    <cacheHierarchy uniqueName="[tbl_ItemList].[Lead Time (Days)]" caption="Lead Time (Days)" attribute="1" defaultMemberUniqueName="[tbl_ItemList].[Lead Time (Days)].[All]" allUniqueName="[tbl_ItemList].[Lead Time (Days)].[All]" dimensionUniqueName="[tbl_ItemList]" displayFolder="" count="0" memberValueDatatype="20" unbalanced="0"/>
    <cacheHierarchy uniqueName="[tbl_ItemList].[Remarks]" caption="Remarks" attribute="1" defaultMemberUniqueName="[tbl_ItemList].[Remarks].[All]" allUniqueName="[tbl_ItemList].[Remarks].[All]" dimensionUniqueName="[tbl_ItemList]" displayFolder="" count="0" memberValueDatatype="130" unbalanced="0"/>
    <cacheHierarchy uniqueName="[tbl_ReOrder].[S/N]" caption="S/N" attribute="1" defaultMemberUniqueName="[tbl_ReOrder].[S/N].[All]" allUniqueName="[tbl_ReOrder].[S/N].[All]" dimensionUniqueName="[tbl_ReOrder]" displayFolder="" count="0" memberValueDatatype="20" unbalanced="0"/>
    <cacheHierarchy uniqueName="[tbl_ReOrder].[GL Code]" caption="GL Code" attribute="1" defaultMemberUniqueName="[tbl_ReOrder].[GL Code].[All]" allUniqueName="[tbl_ReOrder].[GL Code].[All]" dimensionUniqueName="[tbl_ReOrder]" displayFolder="" count="0" memberValueDatatype="130" unbalanced="0"/>
    <cacheHierarchy uniqueName="[tbl_ReOrder].[Item Name]" caption="Item Name" attribute="1" defaultMemberUniqueName="[tbl_ReOrder].[Item Name].[All]" allUniqueName="[tbl_ReOrder].[Item Name].[All]" dimensionUniqueName="[tbl_ReOrder]" displayFolder="" count="0" memberValueDatatype="130" unbalanced="0"/>
    <cacheHierarchy uniqueName="[tbl_ReOrder].[Category]" caption="Category" attribute="1" defaultMemberUniqueName="[tbl_ReOrder].[Category].[All]" allUniqueName="[tbl_ReOrder].[Category].[All]" dimensionUniqueName="[tbl_ReOrder]" displayFolder="" count="0" memberValueDatatype="130" unbalanced="0"/>
    <cacheHierarchy uniqueName="[tbl_ReOrder].[Department]" caption="Department" attribute="1" defaultMemberUniqueName="[tbl_ReOrder].[Department].[All]" allUniqueName="[tbl_ReOrder].[Department].[All]" dimensionUniqueName="[tbl_ReOrder]" displayFolder="" count="0" memberValueDatatype="130" unbalanced="0"/>
    <cacheHierarchy uniqueName="[tbl_ReOrder].[Re-Order Level]" caption="Re-Order Level" attribute="1" defaultMemberUniqueName="[tbl_ReOrder].[Re-Order Level].[All]" allUniqueName="[tbl_ReOrder].[Re-Order Level].[All]" dimensionUniqueName="[tbl_ReOrder]" displayFolder="" count="0" memberValueDatatype="20" unbalanced="0"/>
    <cacheHierarchy uniqueName="[tbl_ReOrder].[Current Stock]" caption="Current Stock" attribute="1" defaultMemberUniqueName="[tbl_ReOrder].[Current Stock].[All]" allUniqueName="[tbl_ReOrder].[Current Stock].[All]" dimensionUniqueName="[tbl_ReOrder]" displayFolder="" count="0" memberValueDatatype="20" unbalanced="0"/>
    <cacheHierarchy uniqueName="[tbl_ReOrder].[Variance]" caption="Variance" attribute="1" defaultMemberUniqueName="[tbl_ReOrder].[Variance].[All]" allUniqueName="[tbl_ReOrder].[Variance].[All]" dimensionUniqueName="[tbl_ReOrder]" displayFolder="" count="0" memberValueDatatype="20" unbalanced="0"/>
    <cacheHierarchy uniqueName="[tbl_ReOrder].[Action Required]" caption="Action Required" attribute="1" defaultMemberUniqueName="[tbl_ReOrder].[Action Required].[All]" allUniqueName="[tbl_ReOrder].[Action Required].[All]" dimensionUniqueName="[tbl_ReOrder]" displayFolder="" count="0" memberValueDatatype="130" unbalanced="0"/>
    <cacheHierarchy uniqueName="[tbl_StockStatus].[S/N]" caption="S/N" attribute="1" defaultMemberUniqueName="[tbl_StockStatus].[S/N].[All]" allUniqueName="[tbl_StockStatus].[S/N].[All]" dimensionUniqueName="[tbl_StockStatus]" displayFolder="" count="0" memberValueDatatype="20" unbalanced="0"/>
    <cacheHierarchy uniqueName="[tbl_StockStatus].[GL Code]" caption="GL Code" attribute="1" defaultMemberUniqueName="[tbl_StockStatus].[GL Code].[All]" allUniqueName="[tbl_StockStatus].[GL Code].[All]" dimensionUniqueName="[tbl_StockStatus]" displayFolder="" count="0" memberValueDatatype="130" unbalanced="0"/>
    <cacheHierarchy uniqueName="[tbl_StockStatus].[Item Name]" caption="Item Name" attribute="1" defaultMemberUniqueName="[tbl_StockStatus].[Item Name].[All]" allUniqueName="[tbl_StockStatus].[Item Name].[All]" dimensionUniqueName="[tbl_StockStatus]" displayFolder="" count="0" memberValueDatatype="130" unbalanced="0"/>
    <cacheHierarchy uniqueName="[tbl_StockStatus].[Category]" caption="Category" attribute="1" defaultMemberUniqueName="[tbl_StockStatus].[Category].[All]" allUniqueName="[tbl_StockStatus].[Category].[All]" dimensionUniqueName="[tbl_StockStatus]" displayFolder="" count="0" memberValueDatatype="130" unbalanced="0"/>
    <cacheHierarchy uniqueName="[tbl_StockStatus].[Department]" caption="Department" attribute="1" defaultMemberUniqueName="[tbl_StockStatus].[Department].[All]" allUniqueName="[tbl_StockStatus].[Department].[All]" dimensionUniqueName="[tbl_StockStatus]" displayFolder="" count="0" memberValueDatatype="130" unbalanced="0"/>
    <cacheHierarchy uniqueName="[tbl_StockStatus].[Unit]" caption="Unit" attribute="1" defaultMemberUniqueName="[tbl_StockStatus].[Unit].[All]" allUniqueName="[tbl_StockStatus].[Unit].[All]" dimensionUniqueName="[tbl_StockStatus]" displayFolder="" count="0" memberValueDatatype="130" unbalanced="0"/>
    <cacheHierarchy uniqueName="[tbl_StockStatus].[Opening Stock]" caption="Opening Stock" attribute="1" defaultMemberUniqueName="[tbl_StockStatus].[Opening Stock].[All]" allUniqueName="[tbl_StockStatus].[Opening Stock].[All]" dimensionUniqueName="[tbl_StockStatus]" displayFolder="" count="0" memberValueDatatype="20" unbalanced="0"/>
    <cacheHierarchy uniqueName="[tbl_StockStatus].[Inflow]" caption="Inflow" attribute="1" defaultMemberUniqueName="[tbl_StockStatus].[Inflow].[All]" allUniqueName="[tbl_StockStatus].[Inflow].[All]" dimensionUniqueName="[tbl_StockStatus]" displayFolder="" count="0" memberValueDatatype="20" unbalanced="0"/>
    <cacheHierarchy uniqueName="[tbl_StockStatus].[Outflow]" caption="Outflow" attribute="1" defaultMemberUniqueName="[tbl_StockStatus].[Outflow].[All]" allUniqueName="[tbl_StockStatus].[Outflow].[All]" dimensionUniqueName="[tbl_StockStatus]" displayFolder="" count="0" memberValueDatatype="20" unbalanced="0"/>
    <cacheHierarchy uniqueName="[tbl_StockStatus].[Net Movement]" caption="Net Movement" attribute="1" defaultMemberUniqueName="[tbl_StockStatus].[Net Movement].[All]" allUniqueName="[tbl_StockStatus].[Net Movement].[All]" dimensionUniqueName="[tbl_StockStatus]" displayFolder="" count="0" memberValueDatatype="20" unbalanced="0"/>
    <cacheHierarchy uniqueName="[tbl_StockStatus].[Re-Order Qty]" caption="Re-Order Qty" attribute="1" defaultMemberUniqueName="[tbl_StockStatus].[Re-Order Qty].[All]" allUniqueName="[tbl_StockStatus].[Re-Order Qty].[All]" dimensionUniqueName="[tbl_StockStatus]" displayFolder="" count="0" memberValueDatatype="20" unbalanced="0"/>
    <cacheHierarchy uniqueName="[tbl_StockStatus].[Current Stock]" caption="Current Stock" attribute="1" defaultMemberUniqueName="[tbl_StockStatus].[Current Stock].[All]" allUniqueName="[tbl_StockStatus].[Current Stock].[All]" dimensionUniqueName="[tbl_StockStatus]" displayFolder="" count="0" memberValueDatatype="20" unbalanced="0"/>
    <cacheHierarchy uniqueName="[tbl_StockStatus].[Status]" caption="Status" attribute="1" defaultMemberUniqueName="[tbl_StockStatus].[Status].[All]" allUniqueName="[tbl_StockStatus].[Status].[All]" dimensionUniqueName="[tbl_StockStatus]" displayFolder="" count="0" memberValueDatatype="130" unbalanced="0"/>
    <cacheHierarchy uniqueName="[tbl_StockStatus].[Unit Price (N)]" caption="Unit Price (N)" attribute="1" defaultMemberUniqueName="[tbl_StockStatus].[Unit Price (N)].[All]" allUniqueName="[tbl_StockStatus].[Unit Price (N)].[All]" dimensionUniqueName="[tbl_StockStatus]" displayFolder="" count="0" memberValueDatatype="20" unbalanced="0"/>
    <cacheHierarchy uniqueName="[Measures].[__XL_Count tbl_DailyRecords]" caption="__XL_Count tbl_DailyRecords" measure="1" displayFolder="" measureGroup="tbl_DailyRecords" count="0" hidden="1"/>
    <cacheHierarchy uniqueName="[Measures].[__XL_Count tbl_StockStatus]" caption="__XL_Count tbl_StockStatus" measure="1" displayFolder="" measureGroup="tbl_StockStatus" count="0" hidden="1"/>
    <cacheHierarchy uniqueName="[Measures].[__XL_Count tbl_ItemList]" caption="__XL_Count tbl_ItemList" measure="1" displayFolder="" measureGroup="tbl_ItemList" count="0" hidden="1"/>
    <cacheHierarchy uniqueName="[Measures].[__XL_Count tbl_ReOrder]" caption="__XL_Count tbl_ReOrder" measure="1" displayFolder="" measureGroup="tbl_ReOrder" count="0" hidden="1"/>
    <cacheHierarchy uniqueName="[Measures].[__No measures defined]" caption="__No measures defined" measure="1" displayFolder="" count="0" hidden="1"/>
    <cacheHierarchy uniqueName="[Measures].[Sum of Inflow]" caption="Sum of Inflow" measure="1" displayFolder="" measureGroup="tbl_StockStatus" count="0" hidden="1">
      <extLst>
        <ext xmlns:x15="http://schemas.microsoft.com/office/spreadsheetml/2010/11/main" uri="{B97F6D7D-B522-45F9-BDA1-12C45D357490}">
          <x15:cacheHierarchy aggregatedColumn="40"/>
        </ext>
      </extLst>
    </cacheHierarchy>
    <cacheHierarchy uniqueName="[Measures].[Sum of Outflow]" caption="Sum of Outflow" measure="1" displayFolder="" measureGroup="tbl_StockStatus" count="0" hidden="1">
      <extLst>
        <ext xmlns:x15="http://schemas.microsoft.com/office/spreadsheetml/2010/11/main" uri="{B97F6D7D-B522-45F9-BDA1-12C45D357490}">
          <x15:cacheHierarchy aggregatedColumn="41"/>
        </ext>
      </extLst>
    </cacheHierarchy>
    <cacheHierarchy uniqueName="[Measures].[Count of GL Code]" caption="Count of GL Code" measure="1" displayFolder="" measureGroup="tbl_StockStatus" count="0" hidden="1">
      <extLst>
        <ext xmlns:x15="http://schemas.microsoft.com/office/spreadsheetml/2010/11/main" uri="{B97F6D7D-B522-45F9-BDA1-12C45D357490}">
          <x15:cacheHierarchy aggregatedColumn="34"/>
        </ext>
      </extLst>
    </cacheHierarchy>
    <cacheHierarchy uniqueName="[Measures].[Count of GL Code 2]" caption="Count of GL Code 2" measure="1" displayFolder="" measureGroup="tbl_ItemList" count="0" hidden="1">
      <extLst>
        <ext xmlns:x15="http://schemas.microsoft.com/office/spreadsheetml/2010/11/main" uri="{B97F6D7D-B522-45F9-BDA1-12C45D357490}">
          <x15:cacheHierarchy aggregatedColumn="14"/>
        </ext>
      </extLst>
    </cacheHierarchy>
    <cacheHierarchy uniqueName="[Measures].[Sum of Stock Value (N)]" caption="Sum of Stock Value (N)" measure="1" displayFolder="" measureGroup="tbl_ItemList" count="0" hidden="1">
      <extLst>
        <ext xmlns:x15="http://schemas.microsoft.com/office/spreadsheetml/2010/11/main" uri="{B97F6D7D-B522-45F9-BDA1-12C45D357490}">
          <x15:cacheHierarchy aggregatedColumn="20"/>
        </ext>
      </extLst>
    </cacheHierarchy>
    <cacheHierarchy uniqueName="[Measures].[Sum of QTY]" caption="Sum of QTY" measure="1" displayFolder="" measureGroup="tbl_DailyRecords" count="0" hidden="1">
      <extLst>
        <ext xmlns:x15="http://schemas.microsoft.com/office/spreadsheetml/2010/11/main" uri="{B97F6D7D-B522-45F9-BDA1-12C45D357490}">
          <x15:cacheHierarchy aggregatedColumn="7"/>
        </ext>
      </extLst>
    </cacheHierarchy>
    <cacheHierarchy uniqueName="[Measures].[Count of Line Value]" caption="Count of Line Value" measure="1" displayFolder="" measureGroup="tbl_DailyRecords" count="0" hidden="1">
      <extLst>
        <ext xmlns:x15="http://schemas.microsoft.com/office/spreadsheetml/2010/11/main" uri="{B97F6D7D-B522-45F9-BDA1-12C45D357490}">
          <x15:cacheHierarchy aggregatedColumn="9"/>
        </ext>
      </extLst>
    </cacheHierarchy>
    <cacheHierarchy uniqueName="[Measures].[Count of Unit Price]" caption="Count of Unit Price" measure="1" displayFolder="" measureGroup="tbl_DailyRecords" count="0" hidden="1">
      <extLst>
        <ext xmlns:x15="http://schemas.microsoft.com/office/spreadsheetml/2010/11/main" uri="{B97F6D7D-B522-45F9-BDA1-12C45D357490}">
          <x15:cacheHierarchy aggregatedColumn="8"/>
        </ext>
      </extLst>
    </cacheHierarchy>
    <cacheHierarchy uniqueName="[Measures].[Sum of Line Value]" caption="Sum of Line Value" measure="1" displayFolder="" measureGroup="tbl_DailyRecords" count="0" hidden="1">
      <extLst>
        <ext xmlns:x15="http://schemas.microsoft.com/office/spreadsheetml/2010/11/main" uri="{B97F6D7D-B522-45F9-BDA1-12C45D357490}">
          <x15:cacheHierarchy aggregatedColumn="9"/>
        </ext>
      </extLst>
    </cacheHierarchy>
    <cacheHierarchy uniqueName="[Measures].[Sum of Unit Price]" caption="Sum of Unit Price" measure="1" displayFolder="" measureGroup="tbl_DailyRecords" count="0" hidden="1">
      <extLst>
        <ext xmlns:x15="http://schemas.microsoft.com/office/spreadsheetml/2010/11/main" uri="{B97F6D7D-B522-45F9-BDA1-12C45D357490}">
          <x15:cacheHierarchy aggregatedColumn="8"/>
        </ext>
      </extLst>
    </cacheHierarchy>
    <cacheHierarchy uniqueName="[Measures].[Distinct Count of Line Value]" caption="Distinct Count of Line Value" measure="1" displayFolder="" measureGroup="tbl_DailyRecords" count="0" hidden="1">
      <extLst>
        <ext xmlns:x15="http://schemas.microsoft.com/office/spreadsheetml/2010/11/main" uri="{B97F6D7D-B522-45F9-BDA1-12C45D357490}">
          <x15:cacheHierarchy aggregatedColumn="9"/>
        </ext>
      </extLst>
    </cacheHierarchy>
    <cacheHierarchy uniqueName="[Measures].[Count of Inflow]" caption="Count of Inflow" measure="1" displayFolder="" measureGroup="tbl_StockStatus" count="0" hidden="1">
      <extLst>
        <ext xmlns:x15="http://schemas.microsoft.com/office/spreadsheetml/2010/11/main" uri="{B97F6D7D-B522-45F9-BDA1-12C45D357490}">
          <x15:cacheHierarchy aggregatedColumn="40"/>
        </ext>
      </extLst>
    </cacheHierarchy>
    <cacheHierarchy uniqueName="[Measures].[Count of Outflow]" caption="Count of Outflow" measure="1" displayFolder="" measureGroup="tbl_StockStatus" count="0" hidden="1">
      <extLst>
        <ext xmlns:x15="http://schemas.microsoft.com/office/spreadsheetml/2010/11/main" uri="{B97F6D7D-B522-45F9-BDA1-12C45D357490}">
          <x15:cacheHierarchy aggregatedColumn="41"/>
        </ext>
      </extLst>
    </cacheHierarchy>
    <cacheHierarchy uniqueName="[Measures].[Sum of Unit Price (N)]" caption="Sum of Unit Price (N)" measure="1" displayFolder="" measureGroup="tbl_StockStatus" count="0" hidden="1">
      <extLst>
        <ext xmlns:x15="http://schemas.microsoft.com/office/spreadsheetml/2010/11/main" uri="{B97F6D7D-B522-45F9-BDA1-12C45D357490}">
          <x15:cacheHierarchy aggregatedColumn="46"/>
        </ext>
      </extLst>
    </cacheHierarchy>
    <cacheHierarchy uniqueName="[Measures].[Count of GL Code 3]" caption="Count of GL Code 3" measure="1" displayFolder="" measureGroup="tbl_DailyRecords" count="0" oneField="1" hidden="1">
      <fieldsUsage count="1">
        <fieldUsage x="1"/>
      </fieldsUsage>
      <extLst>
        <ext xmlns:x15="http://schemas.microsoft.com/office/spreadsheetml/2010/11/main" uri="{B97F6D7D-B522-45F9-BDA1-12C45D357490}">
          <x15:cacheHierarchy aggregatedColumn="2"/>
        </ext>
      </extLst>
    </cacheHierarchy>
    <cacheHierarchy uniqueName="[Measures].[Count of Type]" caption="Count of Type" measure="1" displayFolder="" measureGroup="tbl_DailyRecords" count="0" hidden="1">
      <extLst>
        <ext xmlns:x15="http://schemas.microsoft.com/office/spreadsheetml/2010/11/main" uri="{B97F6D7D-B522-45F9-BDA1-12C45D357490}">
          <x15:cacheHierarchy aggregatedColumn="6"/>
        </ext>
      </extLst>
    </cacheHierarchy>
  </cacheHierarchies>
  <kpis count="0"/>
  <dimensions count="5">
    <dimension measure="1" name="Measures" uniqueName="[Measures]" caption="Measures"/>
    <dimension name="tbl_DailyRecords" uniqueName="[tbl_DailyRecords]" caption="tbl_DailyRecords"/>
    <dimension name="tbl_ItemList" uniqueName="[tbl_ItemList]" caption="tbl_ItemList"/>
    <dimension name="tbl_ReOrder" uniqueName="[tbl_ReOrder]" caption="tbl_ReOrder"/>
    <dimension name="tbl_StockStatus" uniqueName="[tbl_StockStatus]" caption="tbl_StockStatus"/>
  </dimensions>
  <measureGroups count="4">
    <measureGroup name="tbl_DailyRecords" caption="tbl_DailyRecords"/>
    <measureGroup name="tbl_ItemList" caption="tbl_ItemList"/>
    <measureGroup name="tbl_ReOrder" caption="tbl_ReOrder"/>
    <measureGroup name="tbl_StockStatus" caption="tbl_StockStatus"/>
  </measureGroups>
  <maps count="8">
    <map measureGroup="0" dimension="1"/>
    <map measureGroup="0" dimension="2"/>
    <map measureGroup="0" dimension="3"/>
    <map measureGroup="0" dimension="4"/>
    <map measureGroup="1" dimension="2"/>
    <map measureGroup="1" dimension="3"/>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CCOUNT OFFICER" refreshedDate="46190.351613541665" createdVersion="8" refreshedVersion="8" minRefreshableVersion="3" recordCount="0" supportSubquery="1" supportAdvancedDrill="1" xr:uid="{58AC21D7-BB40-46B9-A8B2-8318A544666A}">
  <cacheSource type="external" connectionId="1"/>
  <cacheFields count="4">
    <cacheField name="[Measures].[Sum of Line Value]" caption="Sum of Line Value" numFmtId="0" hierarchy="60" level="32767"/>
    <cacheField name="[tbl_DailyRecords].[Type].[Type]" caption="Type" numFmtId="0" hierarchy="6" level="1">
      <sharedItems containsSemiMixedTypes="0" containsNonDate="0" containsString="0"/>
    </cacheField>
    <cacheField name="[tbl_DailyRecords].[Department].[Department]" caption="Department" numFmtId="0" hierarchy="5" level="1">
      <sharedItems containsSemiMixedTypes="0" containsNonDate="0" containsString="0"/>
    </cacheField>
    <cacheField name="[tbl_DailyRecords].[Month].[Month]" caption="Month" numFmtId="0" hierarchy="1" level="1">
      <sharedItems containsSemiMixedTypes="0" containsNonDate="0" containsString="0"/>
    </cacheField>
  </cacheFields>
  <cacheHierarchies count="68">
    <cacheHierarchy uniqueName="[tbl_DailyRecords].[Date]" caption="Date" attribute="1" defaultMemberUniqueName="[tbl_DailyRecords].[Date].[All]" allUniqueName="[tbl_DailyRecords].[Date].[All]" dimensionUniqueName="[tbl_DailyRecords]" displayFolder="" count="0" memberValueDatatype="130" unbalanced="0"/>
    <cacheHierarchy uniqueName="[tbl_DailyRecords].[Month]" caption="Month" attribute="1" defaultMemberUniqueName="[tbl_DailyRecords].[Month].[All]" allUniqueName="[tbl_DailyRecords].[Month].[All]" dimensionUniqueName="[tbl_DailyRecords]" displayFolder="" count="2" memberValueDatatype="130" unbalanced="0">
      <fieldsUsage count="2">
        <fieldUsage x="-1"/>
        <fieldUsage x="3"/>
      </fieldsUsage>
    </cacheHierarchy>
    <cacheHierarchy uniqueName="[tbl_DailyRecords].[GL Code]" caption="GL Code" attribute="1" defaultMemberUniqueName="[tbl_DailyRecords].[GL Code].[All]" allUniqueName="[tbl_DailyRecords].[GL Code].[All]" dimensionUniqueName="[tbl_DailyRecords]" displayFolder="" count="0" memberValueDatatype="130" unbalanced="0"/>
    <cacheHierarchy uniqueName="[tbl_DailyRecords].[Item Name]" caption="Item Name" attribute="1" defaultMemberUniqueName="[tbl_DailyRecords].[Item Name].[All]" allUniqueName="[tbl_DailyRecords].[Item Name].[All]" dimensionUniqueName="[tbl_DailyRecords]" displayFolder="" count="0" memberValueDatatype="130" unbalanced="0"/>
    <cacheHierarchy uniqueName="[tbl_DailyRecords].[Customer / Supplier]" caption="Customer / Supplier" attribute="1" defaultMemberUniqueName="[tbl_DailyRecords].[Customer / Supplier].[All]" allUniqueName="[tbl_DailyRecords].[Customer / Supplier].[All]" dimensionUniqueName="[tbl_DailyRecords]" displayFolder="" count="0" memberValueDatatype="130" unbalanced="0"/>
    <cacheHierarchy uniqueName="[tbl_DailyRecords].[Department]" caption="Department" attribute="1" defaultMemberUniqueName="[tbl_DailyRecords].[Department].[All]" allUniqueName="[tbl_DailyRecords].[Department].[All]" dimensionUniqueName="[tbl_DailyRecords]" displayFolder="" count="2" memberValueDatatype="130" unbalanced="0">
      <fieldsUsage count="2">
        <fieldUsage x="-1"/>
        <fieldUsage x="2"/>
      </fieldsUsage>
    </cacheHierarchy>
    <cacheHierarchy uniqueName="[tbl_DailyRecords].[Type]" caption="Type" attribute="1" defaultMemberUniqueName="[tbl_DailyRecords].[Type].[All]" allUniqueName="[tbl_DailyRecords].[Type].[All]" dimensionUniqueName="[tbl_DailyRecords]" displayFolder="" count="2" memberValueDatatype="130" unbalanced="0">
      <fieldsUsage count="2">
        <fieldUsage x="-1"/>
        <fieldUsage x="1"/>
      </fieldsUsage>
    </cacheHierarchy>
    <cacheHierarchy uniqueName="[tbl_DailyRecords].[QTY]" caption="QTY" attribute="1" defaultMemberUniqueName="[tbl_DailyRecords].[QTY].[All]" allUniqueName="[tbl_DailyRecords].[QTY].[All]" dimensionUniqueName="[tbl_DailyRecords]" displayFolder="" count="0" memberValueDatatype="20" unbalanced="0"/>
    <cacheHierarchy uniqueName="[tbl_DailyRecords].[Unit Price]" caption="Unit Price" attribute="1" defaultMemberUniqueName="[tbl_DailyRecords].[Unit Price].[All]" allUniqueName="[tbl_DailyRecords].[Unit Price].[All]" dimensionUniqueName="[tbl_DailyRecords]" displayFolder="" count="0" memberValueDatatype="20" unbalanced="0"/>
    <cacheHierarchy uniqueName="[tbl_DailyRecords].[Line Value]" caption="Line Value" attribute="1" defaultMemberUniqueName="[tbl_DailyRecords].[Line Value].[All]" allUniqueName="[tbl_DailyRecords].[Line Value].[All]" dimensionUniqueName="[tbl_DailyRecords]" displayFolder="" count="0" memberValueDatatype="20" unbalanced="0"/>
    <cacheHierarchy uniqueName="[tbl_DailyRecords].[Issuer Name]" caption="Issuer Name" attribute="1" defaultMemberUniqueName="[tbl_DailyRecords].[Issuer Name].[All]" allUniqueName="[tbl_DailyRecords].[Issuer Name].[All]" dimensionUniqueName="[tbl_DailyRecords]" displayFolder="" count="0" memberValueDatatype="130" unbalanced="0"/>
    <cacheHierarchy uniqueName="[tbl_DailyRecords].[Receiver Name]" caption="Receiver Name" attribute="1" defaultMemberUniqueName="[tbl_DailyRecords].[Receiver Name].[All]" allUniqueName="[tbl_DailyRecords].[Receiver Name].[All]" dimensionUniqueName="[tbl_DailyRecords]" displayFolder="" count="0" memberValueDatatype="130" unbalanced="0"/>
    <cacheHierarchy uniqueName="[tbl_DailyRecords].[Phone Number]" caption="Phone Number" attribute="1" defaultMemberUniqueName="[tbl_DailyRecords].[Phone Number].[All]" allUniqueName="[tbl_DailyRecords].[Phone Number].[All]" dimensionUniqueName="[tbl_DailyRecords]" displayFolder="" count="0" memberValueDatatype="130" unbalanced="0"/>
    <cacheHierarchy uniqueName="[tbl_ItemList].[S/N]" caption="S/N" attribute="1" defaultMemberUniqueName="[tbl_ItemList].[S/N].[All]" allUniqueName="[tbl_ItemList].[S/N].[All]" dimensionUniqueName="[tbl_ItemList]" displayFolder="" count="0" memberValueDatatype="20" unbalanced="0"/>
    <cacheHierarchy uniqueName="[tbl_ItemList].[GL Code]" caption="GL Code" attribute="1" defaultMemberUniqueName="[tbl_ItemList].[GL Code].[All]" allUniqueName="[tbl_ItemList].[GL Code].[All]" dimensionUniqueName="[tbl_ItemList]" displayFolder="" count="0" memberValueDatatype="130" unbalanced="0"/>
    <cacheHierarchy uniqueName="[tbl_ItemList].[Item Name]" caption="Item Name" attribute="1" defaultMemberUniqueName="[tbl_ItemList].[Item Name].[All]" allUniqueName="[tbl_ItemList].[Item Name].[All]" dimensionUniqueName="[tbl_ItemList]" displayFolder="" count="0" memberValueDatatype="130" unbalanced="0"/>
    <cacheHierarchy uniqueName="[tbl_ItemList].[Category]" caption="Category" attribute="1" defaultMemberUniqueName="[tbl_ItemList].[Category].[All]" allUniqueName="[tbl_ItemList].[Category].[All]" dimensionUniqueName="[tbl_ItemList]" displayFolder="" count="0" memberValueDatatype="130" unbalanced="0"/>
    <cacheHierarchy uniqueName="[tbl_ItemList].[Department]" caption="Department" attribute="1" defaultMemberUniqueName="[tbl_ItemList].[Department].[All]" allUniqueName="[tbl_ItemList].[Department].[All]" dimensionUniqueName="[tbl_ItemList]" displayFolder="" count="0" memberValueDatatype="130" unbalanced="0"/>
    <cacheHierarchy uniqueName="[tbl_ItemList].[Unit]" caption="Unit" attribute="1" defaultMemberUniqueName="[tbl_ItemList].[Unit].[All]" allUniqueName="[tbl_ItemList].[Unit].[All]" dimensionUniqueName="[tbl_ItemList]" displayFolder="" count="0" memberValueDatatype="130" unbalanced="0"/>
    <cacheHierarchy uniqueName="[tbl_ItemList].[Unit Price (N)]" caption="Unit Price (N)" attribute="1" defaultMemberUniqueName="[tbl_ItemList].[Unit Price (N)].[All]" allUniqueName="[tbl_ItemList].[Unit Price (N)].[All]" dimensionUniqueName="[tbl_ItemList]" displayFolder="" count="0" memberValueDatatype="20" unbalanced="0"/>
    <cacheHierarchy uniqueName="[tbl_ItemList].[Stock Value (N)]" caption="Stock Value (N)" attribute="1" defaultMemberUniqueName="[tbl_ItemList].[Stock Value (N)].[All]" allUniqueName="[tbl_ItemList].[Stock Value (N)].[All]" dimensionUniqueName="[tbl_ItemList]" displayFolder="" count="0" memberValueDatatype="20" unbalanced="0"/>
    <cacheHierarchy uniqueName="[tbl_ItemList].[Re-Order Qty]" caption="Re-Order Qty" attribute="1" defaultMemberUniqueName="[tbl_ItemList].[Re-Order Qty].[All]" allUniqueName="[tbl_ItemList].[Re-Order Qty].[All]" dimensionUniqueName="[tbl_ItemList]" displayFolder="" count="0" memberValueDatatype="20" unbalanced="0"/>
    <cacheHierarchy uniqueName="[tbl_ItemList].[Lead Time (Days)]" caption="Lead Time (Days)" attribute="1" defaultMemberUniqueName="[tbl_ItemList].[Lead Time (Days)].[All]" allUniqueName="[tbl_ItemList].[Lead Time (Days)].[All]" dimensionUniqueName="[tbl_ItemList]" displayFolder="" count="0" memberValueDatatype="20" unbalanced="0"/>
    <cacheHierarchy uniqueName="[tbl_ItemList].[Remarks]" caption="Remarks" attribute="1" defaultMemberUniqueName="[tbl_ItemList].[Remarks].[All]" allUniqueName="[tbl_ItemList].[Remarks].[All]" dimensionUniqueName="[tbl_ItemList]" displayFolder="" count="0" memberValueDatatype="130" unbalanced="0"/>
    <cacheHierarchy uniqueName="[tbl_ReOrder].[S/N]" caption="S/N" attribute="1" defaultMemberUniqueName="[tbl_ReOrder].[S/N].[All]" allUniqueName="[tbl_ReOrder].[S/N].[All]" dimensionUniqueName="[tbl_ReOrder]" displayFolder="" count="0" memberValueDatatype="20" unbalanced="0"/>
    <cacheHierarchy uniqueName="[tbl_ReOrder].[GL Code]" caption="GL Code" attribute="1" defaultMemberUniqueName="[tbl_ReOrder].[GL Code].[All]" allUniqueName="[tbl_ReOrder].[GL Code].[All]" dimensionUniqueName="[tbl_ReOrder]" displayFolder="" count="0" memberValueDatatype="130" unbalanced="0"/>
    <cacheHierarchy uniqueName="[tbl_ReOrder].[Item Name]" caption="Item Name" attribute="1" defaultMemberUniqueName="[tbl_ReOrder].[Item Name].[All]" allUniqueName="[tbl_ReOrder].[Item Name].[All]" dimensionUniqueName="[tbl_ReOrder]" displayFolder="" count="0" memberValueDatatype="130" unbalanced="0"/>
    <cacheHierarchy uniqueName="[tbl_ReOrder].[Category]" caption="Category" attribute="1" defaultMemberUniqueName="[tbl_ReOrder].[Category].[All]" allUniqueName="[tbl_ReOrder].[Category].[All]" dimensionUniqueName="[tbl_ReOrder]" displayFolder="" count="0" memberValueDatatype="130" unbalanced="0"/>
    <cacheHierarchy uniqueName="[tbl_ReOrder].[Department]" caption="Department" attribute="1" defaultMemberUniqueName="[tbl_ReOrder].[Department].[All]" allUniqueName="[tbl_ReOrder].[Department].[All]" dimensionUniqueName="[tbl_ReOrder]" displayFolder="" count="0" memberValueDatatype="130" unbalanced="0"/>
    <cacheHierarchy uniqueName="[tbl_ReOrder].[Re-Order Level]" caption="Re-Order Level" attribute="1" defaultMemberUniqueName="[tbl_ReOrder].[Re-Order Level].[All]" allUniqueName="[tbl_ReOrder].[Re-Order Level].[All]" dimensionUniqueName="[tbl_ReOrder]" displayFolder="" count="0" memberValueDatatype="20" unbalanced="0"/>
    <cacheHierarchy uniqueName="[tbl_ReOrder].[Current Stock]" caption="Current Stock" attribute="1" defaultMemberUniqueName="[tbl_ReOrder].[Current Stock].[All]" allUniqueName="[tbl_ReOrder].[Current Stock].[All]" dimensionUniqueName="[tbl_ReOrder]" displayFolder="" count="0" memberValueDatatype="20" unbalanced="0"/>
    <cacheHierarchy uniqueName="[tbl_ReOrder].[Variance]" caption="Variance" attribute="1" defaultMemberUniqueName="[tbl_ReOrder].[Variance].[All]" allUniqueName="[tbl_ReOrder].[Variance].[All]" dimensionUniqueName="[tbl_ReOrder]" displayFolder="" count="0" memberValueDatatype="20" unbalanced="0"/>
    <cacheHierarchy uniqueName="[tbl_ReOrder].[Action Required]" caption="Action Required" attribute="1" defaultMemberUniqueName="[tbl_ReOrder].[Action Required].[All]" allUniqueName="[tbl_ReOrder].[Action Required].[All]" dimensionUniqueName="[tbl_ReOrder]" displayFolder="" count="0" memberValueDatatype="130" unbalanced="0"/>
    <cacheHierarchy uniqueName="[tbl_StockStatus].[S/N]" caption="S/N" attribute="1" defaultMemberUniqueName="[tbl_StockStatus].[S/N].[All]" allUniqueName="[tbl_StockStatus].[S/N].[All]" dimensionUniqueName="[tbl_StockStatus]" displayFolder="" count="0" memberValueDatatype="20" unbalanced="0"/>
    <cacheHierarchy uniqueName="[tbl_StockStatus].[GL Code]" caption="GL Code" attribute="1" defaultMemberUniqueName="[tbl_StockStatus].[GL Code].[All]" allUniqueName="[tbl_StockStatus].[GL Code].[All]" dimensionUniqueName="[tbl_StockStatus]" displayFolder="" count="0" memberValueDatatype="130" unbalanced="0"/>
    <cacheHierarchy uniqueName="[tbl_StockStatus].[Item Name]" caption="Item Name" attribute="1" defaultMemberUniqueName="[tbl_StockStatus].[Item Name].[All]" allUniqueName="[tbl_StockStatus].[Item Name].[All]" dimensionUniqueName="[tbl_StockStatus]" displayFolder="" count="0" memberValueDatatype="130" unbalanced="0"/>
    <cacheHierarchy uniqueName="[tbl_StockStatus].[Category]" caption="Category" attribute="1" defaultMemberUniqueName="[tbl_StockStatus].[Category].[All]" allUniqueName="[tbl_StockStatus].[Category].[All]" dimensionUniqueName="[tbl_StockStatus]" displayFolder="" count="0" memberValueDatatype="130" unbalanced="0"/>
    <cacheHierarchy uniqueName="[tbl_StockStatus].[Department]" caption="Department" attribute="1" defaultMemberUniqueName="[tbl_StockStatus].[Department].[All]" allUniqueName="[tbl_StockStatus].[Department].[All]" dimensionUniqueName="[tbl_StockStatus]" displayFolder="" count="0" memberValueDatatype="130" unbalanced="0"/>
    <cacheHierarchy uniqueName="[tbl_StockStatus].[Unit]" caption="Unit" attribute="1" defaultMemberUniqueName="[tbl_StockStatus].[Unit].[All]" allUniqueName="[tbl_StockStatus].[Unit].[All]" dimensionUniqueName="[tbl_StockStatus]" displayFolder="" count="0" memberValueDatatype="130" unbalanced="0"/>
    <cacheHierarchy uniqueName="[tbl_StockStatus].[Opening Stock]" caption="Opening Stock" attribute="1" defaultMemberUniqueName="[tbl_StockStatus].[Opening Stock].[All]" allUniqueName="[tbl_StockStatus].[Opening Stock].[All]" dimensionUniqueName="[tbl_StockStatus]" displayFolder="" count="0" memberValueDatatype="20" unbalanced="0"/>
    <cacheHierarchy uniqueName="[tbl_StockStatus].[Inflow]" caption="Inflow" attribute="1" defaultMemberUniqueName="[tbl_StockStatus].[Inflow].[All]" allUniqueName="[tbl_StockStatus].[Inflow].[All]" dimensionUniqueName="[tbl_StockStatus]" displayFolder="" count="0" memberValueDatatype="20" unbalanced="0"/>
    <cacheHierarchy uniqueName="[tbl_StockStatus].[Outflow]" caption="Outflow" attribute="1" defaultMemberUniqueName="[tbl_StockStatus].[Outflow].[All]" allUniqueName="[tbl_StockStatus].[Outflow].[All]" dimensionUniqueName="[tbl_StockStatus]" displayFolder="" count="0" memberValueDatatype="20" unbalanced="0"/>
    <cacheHierarchy uniqueName="[tbl_StockStatus].[Net Movement]" caption="Net Movement" attribute="1" defaultMemberUniqueName="[tbl_StockStatus].[Net Movement].[All]" allUniqueName="[tbl_StockStatus].[Net Movement].[All]" dimensionUniqueName="[tbl_StockStatus]" displayFolder="" count="0" memberValueDatatype="20" unbalanced="0"/>
    <cacheHierarchy uniqueName="[tbl_StockStatus].[Re-Order Qty]" caption="Re-Order Qty" attribute="1" defaultMemberUniqueName="[tbl_StockStatus].[Re-Order Qty].[All]" allUniqueName="[tbl_StockStatus].[Re-Order Qty].[All]" dimensionUniqueName="[tbl_StockStatus]" displayFolder="" count="0" memberValueDatatype="20" unbalanced="0"/>
    <cacheHierarchy uniqueName="[tbl_StockStatus].[Current Stock]" caption="Current Stock" attribute="1" defaultMemberUniqueName="[tbl_StockStatus].[Current Stock].[All]" allUniqueName="[tbl_StockStatus].[Current Stock].[All]" dimensionUniqueName="[tbl_StockStatus]" displayFolder="" count="0" memberValueDatatype="20" unbalanced="0"/>
    <cacheHierarchy uniqueName="[tbl_StockStatus].[Status]" caption="Status" attribute="1" defaultMemberUniqueName="[tbl_StockStatus].[Status].[All]" allUniqueName="[tbl_StockStatus].[Status].[All]" dimensionUniqueName="[tbl_StockStatus]" displayFolder="" count="0" memberValueDatatype="130" unbalanced="0"/>
    <cacheHierarchy uniqueName="[tbl_StockStatus].[Unit Price (N)]" caption="Unit Price (N)" attribute="1" defaultMemberUniqueName="[tbl_StockStatus].[Unit Price (N)].[All]" allUniqueName="[tbl_StockStatus].[Unit Price (N)].[All]" dimensionUniqueName="[tbl_StockStatus]" displayFolder="" count="0" memberValueDatatype="20" unbalanced="0"/>
    <cacheHierarchy uniqueName="[Measures].[__XL_Count tbl_DailyRecords]" caption="__XL_Count tbl_DailyRecords" measure="1" displayFolder="" measureGroup="tbl_DailyRecords" count="0" hidden="1"/>
    <cacheHierarchy uniqueName="[Measures].[__XL_Count tbl_StockStatus]" caption="__XL_Count tbl_StockStatus" measure="1" displayFolder="" measureGroup="tbl_StockStatus" count="0" hidden="1"/>
    <cacheHierarchy uniqueName="[Measures].[__XL_Count tbl_ItemList]" caption="__XL_Count tbl_ItemList" measure="1" displayFolder="" measureGroup="tbl_ItemList" count="0" hidden="1"/>
    <cacheHierarchy uniqueName="[Measures].[__XL_Count tbl_ReOrder]" caption="__XL_Count tbl_ReOrder" measure="1" displayFolder="" measureGroup="tbl_ReOrder" count="0" hidden="1"/>
    <cacheHierarchy uniqueName="[Measures].[__No measures defined]" caption="__No measures defined" measure="1" displayFolder="" count="0" hidden="1"/>
    <cacheHierarchy uniqueName="[Measures].[Sum of Inflow]" caption="Sum of Inflow" measure="1" displayFolder="" measureGroup="tbl_StockStatus" count="0" hidden="1">
      <extLst>
        <ext xmlns:x15="http://schemas.microsoft.com/office/spreadsheetml/2010/11/main" uri="{B97F6D7D-B522-45F9-BDA1-12C45D357490}">
          <x15:cacheHierarchy aggregatedColumn="40"/>
        </ext>
      </extLst>
    </cacheHierarchy>
    <cacheHierarchy uniqueName="[Measures].[Sum of Outflow]" caption="Sum of Outflow" measure="1" displayFolder="" measureGroup="tbl_StockStatus" count="0" hidden="1">
      <extLst>
        <ext xmlns:x15="http://schemas.microsoft.com/office/spreadsheetml/2010/11/main" uri="{B97F6D7D-B522-45F9-BDA1-12C45D357490}">
          <x15:cacheHierarchy aggregatedColumn="41"/>
        </ext>
      </extLst>
    </cacheHierarchy>
    <cacheHierarchy uniqueName="[Measures].[Count of GL Code]" caption="Count of GL Code" measure="1" displayFolder="" measureGroup="tbl_StockStatus" count="0" hidden="1">
      <extLst>
        <ext xmlns:x15="http://schemas.microsoft.com/office/spreadsheetml/2010/11/main" uri="{B97F6D7D-B522-45F9-BDA1-12C45D357490}">
          <x15:cacheHierarchy aggregatedColumn="34"/>
        </ext>
      </extLst>
    </cacheHierarchy>
    <cacheHierarchy uniqueName="[Measures].[Count of GL Code 2]" caption="Count of GL Code 2" measure="1" displayFolder="" measureGroup="tbl_ItemList" count="0" hidden="1">
      <extLst>
        <ext xmlns:x15="http://schemas.microsoft.com/office/spreadsheetml/2010/11/main" uri="{B97F6D7D-B522-45F9-BDA1-12C45D357490}">
          <x15:cacheHierarchy aggregatedColumn="14"/>
        </ext>
      </extLst>
    </cacheHierarchy>
    <cacheHierarchy uniqueName="[Measures].[Sum of Stock Value (N)]" caption="Sum of Stock Value (N)" measure="1" displayFolder="" measureGroup="tbl_ItemList" count="0" hidden="1">
      <extLst>
        <ext xmlns:x15="http://schemas.microsoft.com/office/spreadsheetml/2010/11/main" uri="{B97F6D7D-B522-45F9-BDA1-12C45D357490}">
          <x15:cacheHierarchy aggregatedColumn="20"/>
        </ext>
      </extLst>
    </cacheHierarchy>
    <cacheHierarchy uniqueName="[Measures].[Sum of QTY]" caption="Sum of QTY" measure="1" displayFolder="" measureGroup="tbl_DailyRecords" count="0" hidden="1">
      <extLst>
        <ext xmlns:x15="http://schemas.microsoft.com/office/spreadsheetml/2010/11/main" uri="{B97F6D7D-B522-45F9-BDA1-12C45D357490}">
          <x15:cacheHierarchy aggregatedColumn="7"/>
        </ext>
      </extLst>
    </cacheHierarchy>
    <cacheHierarchy uniqueName="[Measures].[Count of Line Value]" caption="Count of Line Value" measure="1" displayFolder="" measureGroup="tbl_DailyRecords" count="0" hidden="1">
      <extLst>
        <ext xmlns:x15="http://schemas.microsoft.com/office/spreadsheetml/2010/11/main" uri="{B97F6D7D-B522-45F9-BDA1-12C45D357490}">
          <x15:cacheHierarchy aggregatedColumn="9"/>
        </ext>
      </extLst>
    </cacheHierarchy>
    <cacheHierarchy uniqueName="[Measures].[Count of Unit Price]" caption="Count of Unit Price" measure="1" displayFolder="" measureGroup="tbl_DailyRecords" count="0" hidden="1">
      <extLst>
        <ext xmlns:x15="http://schemas.microsoft.com/office/spreadsheetml/2010/11/main" uri="{B97F6D7D-B522-45F9-BDA1-12C45D357490}">
          <x15:cacheHierarchy aggregatedColumn="8"/>
        </ext>
      </extLst>
    </cacheHierarchy>
    <cacheHierarchy uniqueName="[Measures].[Sum of Line Value]" caption="Sum of Line Value" measure="1" displayFolder="" measureGroup="tbl_DailyRecords" count="0" oneField="1" hidden="1">
      <fieldsUsage count="1">
        <fieldUsage x="0"/>
      </fieldsUsage>
      <extLst>
        <ext xmlns:x15="http://schemas.microsoft.com/office/spreadsheetml/2010/11/main" uri="{B97F6D7D-B522-45F9-BDA1-12C45D357490}">
          <x15:cacheHierarchy aggregatedColumn="9"/>
        </ext>
      </extLst>
    </cacheHierarchy>
    <cacheHierarchy uniqueName="[Measures].[Sum of Unit Price]" caption="Sum of Unit Price" measure="1" displayFolder="" measureGroup="tbl_DailyRecords" count="0" hidden="1">
      <extLst>
        <ext xmlns:x15="http://schemas.microsoft.com/office/spreadsheetml/2010/11/main" uri="{B97F6D7D-B522-45F9-BDA1-12C45D357490}">
          <x15:cacheHierarchy aggregatedColumn="8"/>
        </ext>
      </extLst>
    </cacheHierarchy>
    <cacheHierarchy uniqueName="[Measures].[Distinct Count of Line Value]" caption="Distinct Count of Line Value" measure="1" displayFolder="" measureGroup="tbl_DailyRecords" count="0" hidden="1">
      <extLst>
        <ext xmlns:x15="http://schemas.microsoft.com/office/spreadsheetml/2010/11/main" uri="{B97F6D7D-B522-45F9-BDA1-12C45D357490}">
          <x15:cacheHierarchy aggregatedColumn="9"/>
        </ext>
      </extLst>
    </cacheHierarchy>
    <cacheHierarchy uniqueName="[Measures].[Count of Inflow]" caption="Count of Inflow" measure="1" displayFolder="" measureGroup="tbl_StockStatus" count="0" hidden="1">
      <extLst>
        <ext xmlns:x15="http://schemas.microsoft.com/office/spreadsheetml/2010/11/main" uri="{B97F6D7D-B522-45F9-BDA1-12C45D357490}">
          <x15:cacheHierarchy aggregatedColumn="40"/>
        </ext>
      </extLst>
    </cacheHierarchy>
    <cacheHierarchy uniqueName="[Measures].[Count of Outflow]" caption="Count of Outflow" measure="1" displayFolder="" measureGroup="tbl_StockStatus" count="0" hidden="1">
      <extLst>
        <ext xmlns:x15="http://schemas.microsoft.com/office/spreadsheetml/2010/11/main" uri="{B97F6D7D-B522-45F9-BDA1-12C45D357490}">
          <x15:cacheHierarchy aggregatedColumn="41"/>
        </ext>
      </extLst>
    </cacheHierarchy>
    <cacheHierarchy uniqueName="[Measures].[Sum of Unit Price (N)]" caption="Sum of Unit Price (N)" measure="1" displayFolder="" measureGroup="tbl_StockStatus" count="0" hidden="1">
      <extLst>
        <ext xmlns:x15="http://schemas.microsoft.com/office/spreadsheetml/2010/11/main" uri="{B97F6D7D-B522-45F9-BDA1-12C45D357490}">
          <x15:cacheHierarchy aggregatedColumn="46"/>
        </ext>
      </extLst>
    </cacheHierarchy>
    <cacheHierarchy uniqueName="[Measures].[Count of GL Code 3]" caption="Count of GL Code 3" measure="1" displayFolder="" measureGroup="tbl_DailyRecords" count="0" hidden="1">
      <extLst>
        <ext xmlns:x15="http://schemas.microsoft.com/office/spreadsheetml/2010/11/main" uri="{B97F6D7D-B522-45F9-BDA1-12C45D357490}">
          <x15:cacheHierarchy aggregatedColumn="2"/>
        </ext>
      </extLst>
    </cacheHierarchy>
    <cacheHierarchy uniqueName="[Measures].[Count of Type]" caption="Count of Type" measure="1" displayFolder="" measureGroup="tbl_DailyRecords" count="0" hidden="1">
      <extLst>
        <ext xmlns:x15="http://schemas.microsoft.com/office/spreadsheetml/2010/11/main" uri="{B97F6D7D-B522-45F9-BDA1-12C45D357490}">
          <x15:cacheHierarchy aggregatedColumn="6"/>
        </ext>
      </extLst>
    </cacheHierarchy>
  </cacheHierarchies>
  <kpis count="0"/>
  <dimensions count="5">
    <dimension measure="1" name="Measures" uniqueName="[Measures]" caption="Measures"/>
    <dimension name="tbl_DailyRecords" uniqueName="[tbl_DailyRecords]" caption="tbl_DailyRecords"/>
    <dimension name="tbl_ItemList" uniqueName="[tbl_ItemList]" caption="tbl_ItemList"/>
    <dimension name="tbl_ReOrder" uniqueName="[tbl_ReOrder]" caption="tbl_ReOrder"/>
    <dimension name="tbl_StockStatus" uniqueName="[tbl_StockStatus]" caption="tbl_StockStatus"/>
  </dimensions>
  <measureGroups count="4">
    <measureGroup name="tbl_DailyRecords" caption="tbl_DailyRecords"/>
    <measureGroup name="tbl_ItemList" caption="tbl_ItemList"/>
    <measureGroup name="tbl_ReOrder" caption="tbl_ReOrder"/>
    <measureGroup name="tbl_StockStatus" caption="tbl_StockStatus"/>
  </measureGroups>
  <maps count="8">
    <map measureGroup="0" dimension="1"/>
    <map measureGroup="0" dimension="2"/>
    <map measureGroup="0" dimension="3"/>
    <map measureGroup="0" dimension="4"/>
    <map measureGroup="1" dimension="2"/>
    <map measureGroup="1" dimension="3"/>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CCOUNT OFFICER" refreshedDate="46190.351614120373" createdVersion="8" refreshedVersion="8" minRefreshableVersion="3" recordCount="0" supportSubquery="1" supportAdvancedDrill="1" xr:uid="{4D5707B2-3104-423D-AD18-037A4EDF548F}">
  <cacheSource type="external" connectionId="1"/>
  <cacheFields count="4">
    <cacheField name="[Measures].[Count of GL Code]" caption="Count of GL Code" numFmtId="0" hierarchy="54" level="32767"/>
    <cacheField name="[tbl_DailyRecords].[Type].[Type]" caption="Type" numFmtId="0" hierarchy="6" level="1">
      <sharedItems containsSemiMixedTypes="0" containsNonDate="0" containsString="0"/>
    </cacheField>
    <cacheField name="[tbl_DailyRecords].[Department].[Department]" caption="Department" numFmtId="0" hierarchy="5" level="1">
      <sharedItems containsSemiMixedTypes="0" containsNonDate="0" containsString="0"/>
    </cacheField>
    <cacheField name="[tbl_DailyRecords].[Month].[Month]" caption="Month" numFmtId="0" hierarchy="1" level="1">
      <sharedItems containsSemiMixedTypes="0" containsNonDate="0" containsString="0"/>
    </cacheField>
  </cacheFields>
  <cacheHierarchies count="68">
    <cacheHierarchy uniqueName="[tbl_DailyRecords].[Date]" caption="Date" attribute="1" defaultMemberUniqueName="[tbl_DailyRecords].[Date].[All]" allUniqueName="[tbl_DailyRecords].[Date].[All]" dimensionUniqueName="[tbl_DailyRecords]" displayFolder="" count="0" memberValueDatatype="130" unbalanced="0"/>
    <cacheHierarchy uniqueName="[tbl_DailyRecords].[Month]" caption="Month" attribute="1" defaultMemberUniqueName="[tbl_DailyRecords].[Month].[All]" allUniqueName="[tbl_DailyRecords].[Month].[All]" dimensionUniqueName="[tbl_DailyRecords]" displayFolder="" count="2" memberValueDatatype="130" unbalanced="0">
      <fieldsUsage count="2">
        <fieldUsage x="-1"/>
        <fieldUsage x="3"/>
      </fieldsUsage>
    </cacheHierarchy>
    <cacheHierarchy uniqueName="[tbl_DailyRecords].[GL Code]" caption="GL Code" attribute="1" defaultMemberUniqueName="[tbl_DailyRecords].[GL Code].[All]" allUniqueName="[tbl_DailyRecords].[GL Code].[All]" dimensionUniqueName="[tbl_DailyRecords]" displayFolder="" count="0" memberValueDatatype="130" unbalanced="0"/>
    <cacheHierarchy uniqueName="[tbl_DailyRecords].[Item Name]" caption="Item Name" attribute="1" defaultMemberUniqueName="[tbl_DailyRecords].[Item Name].[All]" allUniqueName="[tbl_DailyRecords].[Item Name].[All]" dimensionUniqueName="[tbl_DailyRecords]" displayFolder="" count="0" memberValueDatatype="130" unbalanced="0"/>
    <cacheHierarchy uniqueName="[tbl_DailyRecords].[Customer / Supplier]" caption="Customer / Supplier" attribute="1" defaultMemberUniqueName="[tbl_DailyRecords].[Customer / Supplier].[All]" allUniqueName="[tbl_DailyRecords].[Customer / Supplier].[All]" dimensionUniqueName="[tbl_DailyRecords]" displayFolder="" count="0" memberValueDatatype="130" unbalanced="0"/>
    <cacheHierarchy uniqueName="[tbl_DailyRecords].[Department]" caption="Department" attribute="1" defaultMemberUniqueName="[tbl_DailyRecords].[Department].[All]" allUniqueName="[tbl_DailyRecords].[Department].[All]" dimensionUniqueName="[tbl_DailyRecords]" displayFolder="" count="2" memberValueDatatype="130" unbalanced="0">
      <fieldsUsage count="2">
        <fieldUsage x="-1"/>
        <fieldUsage x="2"/>
      </fieldsUsage>
    </cacheHierarchy>
    <cacheHierarchy uniqueName="[tbl_DailyRecords].[Type]" caption="Type" attribute="1" defaultMemberUniqueName="[tbl_DailyRecords].[Type].[All]" allUniqueName="[tbl_DailyRecords].[Type].[All]" dimensionUniqueName="[tbl_DailyRecords]" displayFolder="" count="2" memberValueDatatype="130" unbalanced="0">
      <fieldsUsage count="2">
        <fieldUsage x="-1"/>
        <fieldUsage x="1"/>
      </fieldsUsage>
    </cacheHierarchy>
    <cacheHierarchy uniqueName="[tbl_DailyRecords].[QTY]" caption="QTY" attribute="1" defaultMemberUniqueName="[tbl_DailyRecords].[QTY].[All]" allUniqueName="[tbl_DailyRecords].[QTY].[All]" dimensionUniqueName="[tbl_DailyRecords]" displayFolder="" count="0" memberValueDatatype="20" unbalanced="0"/>
    <cacheHierarchy uniqueName="[tbl_DailyRecords].[Unit Price]" caption="Unit Price" attribute="1" defaultMemberUniqueName="[tbl_DailyRecords].[Unit Price].[All]" allUniqueName="[tbl_DailyRecords].[Unit Price].[All]" dimensionUniqueName="[tbl_DailyRecords]" displayFolder="" count="0" memberValueDatatype="20" unbalanced="0"/>
    <cacheHierarchy uniqueName="[tbl_DailyRecords].[Line Value]" caption="Line Value" attribute="1" defaultMemberUniqueName="[tbl_DailyRecords].[Line Value].[All]" allUniqueName="[tbl_DailyRecords].[Line Value].[All]" dimensionUniqueName="[tbl_DailyRecords]" displayFolder="" count="0" memberValueDatatype="20" unbalanced="0"/>
    <cacheHierarchy uniqueName="[tbl_DailyRecords].[Issuer Name]" caption="Issuer Name" attribute="1" defaultMemberUniqueName="[tbl_DailyRecords].[Issuer Name].[All]" allUniqueName="[tbl_DailyRecords].[Issuer Name].[All]" dimensionUniqueName="[tbl_DailyRecords]" displayFolder="" count="0" memberValueDatatype="130" unbalanced="0"/>
    <cacheHierarchy uniqueName="[tbl_DailyRecords].[Receiver Name]" caption="Receiver Name" attribute="1" defaultMemberUniqueName="[tbl_DailyRecords].[Receiver Name].[All]" allUniqueName="[tbl_DailyRecords].[Receiver Name].[All]" dimensionUniqueName="[tbl_DailyRecords]" displayFolder="" count="0" memberValueDatatype="130" unbalanced="0"/>
    <cacheHierarchy uniqueName="[tbl_DailyRecords].[Phone Number]" caption="Phone Number" attribute="1" defaultMemberUniqueName="[tbl_DailyRecords].[Phone Number].[All]" allUniqueName="[tbl_DailyRecords].[Phone Number].[All]" dimensionUniqueName="[tbl_DailyRecords]" displayFolder="" count="0" memberValueDatatype="130" unbalanced="0"/>
    <cacheHierarchy uniqueName="[tbl_ItemList].[S/N]" caption="S/N" attribute="1" defaultMemberUniqueName="[tbl_ItemList].[S/N].[All]" allUniqueName="[tbl_ItemList].[S/N].[All]" dimensionUniqueName="[tbl_ItemList]" displayFolder="" count="0" memberValueDatatype="20" unbalanced="0"/>
    <cacheHierarchy uniqueName="[tbl_ItemList].[GL Code]" caption="GL Code" attribute="1" defaultMemberUniqueName="[tbl_ItemList].[GL Code].[All]" allUniqueName="[tbl_ItemList].[GL Code].[All]" dimensionUniqueName="[tbl_ItemList]" displayFolder="" count="0" memberValueDatatype="130" unbalanced="0"/>
    <cacheHierarchy uniqueName="[tbl_ItemList].[Item Name]" caption="Item Name" attribute="1" defaultMemberUniqueName="[tbl_ItemList].[Item Name].[All]" allUniqueName="[tbl_ItemList].[Item Name].[All]" dimensionUniqueName="[tbl_ItemList]" displayFolder="" count="0" memberValueDatatype="130" unbalanced="0"/>
    <cacheHierarchy uniqueName="[tbl_ItemList].[Category]" caption="Category" attribute="1" defaultMemberUniqueName="[tbl_ItemList].[Category].[All]" allUniqueName="[tbl_ItemList].[Category].[All]" dimensionUniqueName="[tbl_ItemList]" displayFolder="" count="0" memberValueDatatype="130" unbalanced="0"/>
    <cacheHierarchy uniqueName="[tbl_ItemList].[Department]" caption="Department" attribute="1" defaultMemberUniqueName="[tbl_ItemList].[Department].[All]" allUniqueName="[tbl_ItemList].[Department].[All]" dimensionUniqueName="[tbl_ItemList]" displayFolder="" count="0" memberValueDatatype="130" unbalanced="0"/>
    <cacheHierarchy uniqueName="[tbl_ItemList].[Unit]" caption="Unit" attribute="1" defaultMemberUniqueName="[tbl_ItemList].[Unit].[All]" allUniqueName="[tbl_ItemList].[Unit].[All]" dimensionUniqueName="[tbl_ItemList]" displayFolder="" count="0" memberValueDatatype="130" unbalanced="0"/>
    <cacheHierarchy uniqueName="[tbl_ItemList].[Unit Price (N)]" caption="Unit Price (N)" attribute="1" defaultMemberUniqueName="[tbl_ItemList].[Unit Price (N)].[All]" allUniqueName="[tbl_ItemList].[Unit Price (N)].[All]" dimensionUniqueName="[tbl_ItemList]" displayFolder="" count="0" memberValueDatatype="20" unbalanced="0"/>
    <cacheHierarchy uniqueName="[tbl_ItemList].[Stock Value (N)]" caption="Stock Value (N)" attribute="1" defaultMemberUniqueName="[tbl_ItemList].[Stock Value (N)].[All]" allUniqueName="[tbl_ItemList].[Stock Value (N)].[All]" dimensionUniqueName="[tbl_ItemList]" displayFolder="" count="0" memberValueDatatype="20" unbalanced="0"/>
    <cacheHierarchy uniqueName="[tbl_ItemList].[Re-Order Qty]" caption="Re-Order Qty" attribute="1" defaultMemberUniqueName="[tbl_ItemList].[Re-Order Qty].[All]" allUniqueName="[tbl_ItemList].[Re-Order Qty].[All]" dimensionUniqueName="[tbl_ItemList]" displayFolder="" count="0" memberValueDatatype="20" unbalanced="0"/>
    <cacheHierarchy uniqueName="[tbl_ItemList].[Lead Time (Days)]" caption="Lead Time (Days)" attribute="1" defaultMemberUniqueName="[tbl_ItemList].[Lead Time (Days)].[All]" allUniqueName="[tbl_ItemList].[Lead Time (Days)].[All]" dimensionUniqueName="[tbl_ItemList]" displayFolder="" count="0" memberValueDatatype="20" unbalanced="0"/>
    <cacheHierarchy uniqueName="[tbl_ItemList].[Remarks]" caption="Remarks" attribute="1" defaultMemberUniqueName="[tbl_ItemList].[Remarks].[All]" allUniqueName="[tbl_ItemList].[Remarks].[All]" dimensionUniqueName="[tbl_ItemList]" displayFolder="" count="0" memberValueDatatype="130" unbalanced="0"/>
    <cacheHierarchy uniqueName="[tbl_ReOrder].[S/N]" caption="S/N" attribute="1" defaultMemberUniqueName="[tbl_ReOrder].[S/N].[All]" allUniqueName="[tbl_ReOrder].[S/N].[All]" dimensionUniqueName="[tbl_ReOrder]" displayFolder="" count="0" memberValueDatatype="20" unbalanced="0"/>
    <cacheHierarchy uniqueName="[tbl_ReOrder].[GL Code]" caption="GL Code" attribute="1" defaultMemberUniqueName="[tbl_ReOrder].[GL Code].[All]" allUniqueName="[tbl_ReOrder].[GL Code].[All]" dimensionUniqueName="[tbl_ReOrder]" displayFolder="" count="0" memberValueDatatype="130" unbalanced="0"/>
    <cacheHierarchy uniqueName="[tbl_ReOrder].[Item Name]" caption="Item Name" attribute="1" defaultMemberUniqueName="[tbl_ReOrder].[Item Name].[All]" allUniqueName="[tbl_ReOrder].[Item Name].[All]" dimensionUniqueName="[tbl_ReOrder]" displayFolder="" count="0" memberValueDatatype="130" unbalanced="0"/>
    <cacheHierarchy uniqueName="[tbl_ReOrder].[Category]" caption="Category" attribute="1" defaultMemberUniqueName="[tbl_ReOrder].[Category].[All]" allUniqueName="[tbl_ReOrder].[Category].[All]" dimensionUniqueName="[tbl_ReOrder]" displayFolder="" count="0" memberValueDatatype="130" unbalanced="0"/>
    <cacheHierarchy uniqueName="[tbl_ReOrder].[Department]" caption="Department" attribute="1" defaultMemberUniqueName="[tbl_ReOrder].[Department].[All]" allUniqueName="[tbl_ReOrder].[Department].[All]" dimensionUniqueName="[tbl_ReOrder]" displayFolder="" count="0" memberValueDatatype="130" unbalanced="0"/>
    <cacheHierarchy uniqueName="[tbl_ReOrder].[Re-Order Level]" caption="Re-Order Level" attribute="1" defaultMemberUniqueName="[tbl_ReOrder].[Re-Order Level].[All]" allUniqueName="[tbl_ReOrder].[Re-Order Level].[All]" dimensionUniqueName="[tbl_ReOrder]" displayFolder="" count="0" memberValueDatatype="20" unbalanced="0"/>
    <cacheHierarchy uniqueName="[tbl_ReOrder].[Current Stock]" caption="Current Stock" attribute="1" defaultMemberUniqueName="[tbl_ReOrder].[Current Stock].[All]" allUniqueName="[tbl_ReOrder].[Current Stock].[All]" dimensionUniqueName="[tbl_ReOrder]" displayFolder="" count="0" memberValueDatatype="20" unbalanced="0"/>
    <cacheHierarchy uniqueName="[tbl_ReOrder].[Variance]" caption="Variance" attribute="1" defaultMemberUniqueName="[tbl_ReOrder].[Variance].[All]" allUniqueName="[tbl_ReOrder].[Variance].[All]" dimensionUniqueName="[tbl_ReOrder]" displayFolder="" count="0" memberValueDatatype="20" unbalanced="0"/>
    <cacheHierarchy uniqueName="[tbl_ReOrder].[Action Required]" caption="Action Required" attribute="1" defaultMemberUniqueName="[tbl_ReOrder].[Action Required].[All]" allUniqueName="[tbl_ReOrder].[Action Required].[All]" dimensionUniqueName="[tbl_ReOrder]" displayFolder="" count="0" memberValueDatatype="130" unbalanced="0"/>
    <cacheHierarchy uniqueName="[tbl_StockStatus].[S/N]" caption="S/N" attribute="1" defaultMemberUniqueName="[tbl_StockStatus].[S/N].[All]" allUniqueName="[tbl_StockStatus].[S/N].[All]" dimensionUniqueName="[tbl_StockStatus]" displayFolder="" count="0" memberValueDatatype="20" unbalanced="0"/>
    <cacheHierarchy uniqueName="[tbl_StockStatus].[GL Code]" caption="GL Code" attribute="1" defaultMemberUniqueName="[tbl_StockStatus].[GL Code].[All]" allUniqueName="[tbl_StockStatus].[GL Code].[All]" dimensionUniqueName="[tbl_StockStatus]" displayFolder="" count="0" memberValueDatatype="130" unbalanced="0"/>
    <cacheHierarchy uniqueName="[tbl_StockStatus].[Item Name]" caption="Item Name" attribute="1" defaultMemberUniqueName="[tbl_StockStatus].[Item Name].[All]" allUniqueName="[tbl_StockStatus].[Item Name].[All]" dimensionUniqueName="[tbl_StockStatus]" displayFolder="" count="0" memberValueDatatype="130" unbalanced="0"/>
    <cacheHierarchy uniqueName="[tbl_StockStatus].[Category]" caption="Category" attribute="1" defaultMemberUniqueName="[tbl_StockStatus].[Category].[All]" allUniqueName="[tbl_StockStatus].[Category].[All]" dimensionUniqueName="[tbl_StockStatus]" displayFolder="" count="0" memberValueDatatype="130" unbalanced="0"/>
    <cacheHierarchy uniqueName="[tbl_StockStatus].[Department]" caption="Department" attribute="1" defaultMemberUniqueName="[tbl_StockStatus].[Department].[All]" allUniqueName="[tbl_StockStatus].[Department].[All]" dimensionUniqueName="[tbl_StockStatus]" displayFolder="" count="0" memberValueDatatype="130" unbalanced="0"/>
    <cacheHierarchy uniqueName="[tbl_StockStatus].[Unit]" caption="Unit" attribute="1" defaultMemberUniqueName="[tbl_StockStatus].[Unit].[All]" allUniqueName="[tbl_StockStatus].[Unit].[All]" dimensionUniqueName="[tbl_StockStatus]" displayFolder="" count="0" memberValueDatatype="130" unbalanced="0"/>
    <cacheHierarchy uniqueName="[tbl_StockStatus].[Opening Stock]" caption="Opening Stock" attribute="1" defaultMemberUniqueName="[tbl_StockStatus].[Opening Stock].[All]" allUniqueName="[tbl_StockStatus].[Opening Stock].[All]" dimensionUniqueName="[tbl_StockStatus]" displayFolder="" count="0" memberValueDatatype="20" unbalanced="0"/>
    <cacheHierarchy uniqueName="[tbl_StockStatus].[Inflow]" caption="Inflow" attribute="1" defaultMemberUniqueName="[tbl_StockStatus].[Inflow].[All]" allUniqueName="[tbl_StockStatus].[Inflow].[All]" dimensionUniqueName="[tbl_StockStatus]" displayFolder="" count="0" memberValueDatatype="20" unbalanced="0"/>
    <cacheHierarchy uniqueName="[tbl_StockStatus].[Outflow]" caption="Outflow" attribute="1" defaultMemberUniqueName="[tbl_StockStatus].[Outflow].[All]" allUniqueName="[tbl_StockStatus].[Outflow].[All]" dimensionUniqueName="[tbl_StockStatus]" displayFolder="" count="0" memberValueDatatype="20" unbalanced="0"/>
    <cacheHierarchy uniqueName="[tbl_StockStatus].[Net Movement]" caption="Net Movement" attribute="1" defaultMemberUniqueName="[tbl_StockStatus].[Net Movement].[All]" allUniqueName="[tbl_StockStatus].[Net Movement].[All]" dimensionUniqueName="[tbl_StockStatus]" displayFolder="" count="0" memberValueDatatype="20" unbalanced="0"/>
    <cacheHierarchy uniqueName="[tbl_StockStatus].[Re-Order Qty]" caption="Re-Order Qty" attribute="1" defaultMemberUniqueName="[tbl_StockStatus].[Re-Order Qty].[All]" allUniqueName="[tbl_StockStatus].[Re-Order Qty].[All]" dimensionUniqueName="[tbl_StockStatus]" displayFolder="" count="0" memberValueDatatype="20" unbalanced="0"/>
    <cacheHierarchy uniqueName="[tbl_StockStatus].[Current Stock]" caption="Current Stock" attribute="1" defaultMemberUniqueName="[tbl_StockStatus].[Current Stock].[All]" allUniqueName="[tbl_StockStatus].[Current Stock].[All]" dimensionUniqueName="[tbl_StockStatus]" displayFolder="" count="0" memberValueDatatype="20" unbalanced="0"/>
    <cacheHierarchy uniqueName="[tbl_StockStatus].[Status]" caption="Status" attribute="1" defaultMemberUniqueName="[tbl_StockStatus].[Status].[All]" allUniqueName="[tbl_StockStatus].[Status].[All]" dimensionUniqueName="[tbl_StockStatus]" displayFolder="" count="0" memberValueDatatype="130" unbalanced="0"/>
    <cacheHierarchy uniqueName="[tbl_StockStatus].[Unit Price (N)]" caption="Unit Price (N)" attribute="1" defaultMemberUniqueName="[tbl_StockStatus].[Unit Price (N)].[All]" allUniqueName="[tbl_StockStatus].[Unit Price (N)].[All]" dimensionUniqueName="[tbl_StockStatus]" displayFolder="" count="0" memberValueDatatype="20" unbalanced="0"/>
    <cacheHierarchy uniqueName="[Measures].[__XL_Count tbl_DailyRecords]" caption="__XL_Count tbl_DailyRecords" measure="1" displayFolder="" measureGroup="tbl_DailyRecords" count="0" hidden="1"/>
    <cacheHierarchy uniqueName="[Measures].[__XL_Count tbl_StockStatus]" caption="__XL_Count tbl_StockStatus" measure="1" displayFolder="" measureGroup="tbl_StockStatus" count="0" hidden="1"/>
    <cacheHierarchy uniqueName="[Measures].[__XL_Count tbl_ItemList]" caption="__XL_Count tbl_ItemList" measure="1" displayFolder="" measureGroup="tbl_ItemList" count="0" hidden="1"/>
    <cacheHierarchy uniqueName="[Measures].[__XL_Count tbl_ReOrder]" caption="__XL_Count tbl_ReOrder" measure="1" displayFolder="" measureGroup="tbl_ReOrder" count="0" hidden="1"/>
    <cacheHierarchy uniqueName="[Measures].[__No measures defined]" caption="__No measures defined" measure="1" displayFolder="" count="0" hidden="1"/>
    <cacheHierarchy uniqueName="[Measures].[Sum of Inflow]" caption="Sum of Inflow" measure="1" displayFolder="" measureGroup="tbl_StockStatus" count="0" hidden="1">
      <extLst>
        <ext xmlns:x15="http://schemas.microsoft.com/office/spreadsheetml/2010/11/main" uri="{B97F6D7D-B522-45F9-BDA1-12C45D357490}">
          <x15:cacheHierarchy aggregatedColumn="40"/>
        </ext>
      </extLst>
    </cacheHierarchy>
    <cacheHierarchy uniqueName="[Measures].[Sum of Outflow]" caption="Sum of Outflow" measure="1" displayFolder="" measureGroup="tbl_StockStatus" count="0" hidden="1">
      <extLst>
        <ext xmlns:x15="http://schemas.microsoft.com/office/spreadsheetml/2010/11/main" uri="{B97F6D7D-B522-45F9-BDA1-12C45D357490}">
          <x15:cacheHierarchy aggregatedColumn="41"/>
        </ext>
      </extLst>
    </cacheHierarchy>
    <cacheHierarchy uniqueName="[Measures].[Count of GL Code]" caption="Count of GL Code" measure="1" displayFolder="" measureGroup="tbl_StockStatus" count="0" oneField="1" hidden="1">
      <fieldsUsage count="1">
        <fieldUsage x="0"/>
      </fieldsUsage>
      <extLst>
        <ext xmlns:x15="http://schemas.microsoft.com/office/spreadsheetml/2010/11/main" uri="{B97F6D7D-B522-45F9-BDA1-12C45D357490}">
          <x15:cacheHierarchy aggregatedColumn="34"/>
        </ext>
      </extLst>
    </cacheHierarchy>
    <cacheHierarchy uniqueName="[Measures].[Count of GL Code 2]" caption="Count of GL Code 2" measure="1" displayFolder="" measureGroup="tbl_ItemList" count="0" hidden="1">
      <extLst>
        <ext xmlns:x15="http://schemas.microsoft.com/office/spreadsheetml/2010/11/main" uri="{B97F6D7D-B522-45F9-BDA1-12C45D357490}">
          <x15:cacheHierarchy aggregatedColumn="14"/>
        </ext>
      </extLst>
    </cacheHierarchy>
    <cacheHierarchy uniqueName="[Measures].[Sum of Stock Value (N)]" caption="Sum of Stock Value (N)" measure="1" displayFolder="" measureGroup="tbl_ItemList" count="0" hidden="1">
      <extLst>
        <ext xmlns:x15="http://schemas.microsoft.com/office/spreadsheetml/2010/11/main" uri="{B97F6D7D-B522-45F9-BDA1-12C45D357490}">
          <x15:cacheHierarchy aggregatedColumn="20"/>
        </ext>
      </extLst>
    </cacheHierarchy>
    <cacheHierarchy uniqueName="[Measures].[Sum of QTY]" caption="Sum of QTY" measure="1" displayFolder="" measureGroup="tbl_DailyRecords" count="0" hidden="1">
      <extLst>
        <ext xmlns:x15="http://schemas.microsoft.com/office/spreadsheetml/2010/11/main" uri="{B97F6D7D-B522-45F9-BDA1-12C45D357490}">
          <x15:cacheHierarchy aggregatedColumn="7"/>
        </ext>
      </extLst>
    </cacheHierarchy>
    <cacheHierarchy uniqueName="[Measures].[Count of Line Value]" caption="Count of Line Value" measure="1" displayFolder="" measureGroup="tbl_DailyRecords" count="0" hidden="1">
      <extLst>
        <ext xmlns:x15="http://schemas.microsoft.com/office/spreadsheetml/2010/11/main" uri="{B97F6D7D-B522-45F9-BDA1-12C45D357490}">
          <x15:cacheHierarchy aggregatedColumn="9"/>
        </ext>
      </extLst>
    </cacheHierarchy>
    <cacheHierarchy uniqueName="[Measures].[Count of Unit Price]" caption="Count of Unit Price" measure="1" displayFolder="" measureGroup="tbl_DailyRecords" count="0" hidden="1">
      <extLst>
        <ext xmlns:x15="http://schemas.microsoft.com/office/spreadsheetml/2010/11/main" uri="{B97F6D7D-B522-45F9-BDA1-12C45D357490}">
          <x15:cacheHierarchy aggregatedColumn="8"/>
        </ext>
      </extLst>
    </cacheHierarchy>
    <cacheHierarchy uniqueName="[Measures].[Sum of Line Value]" caption="Sum of Line Value" measure="1" displayFolder="" measureGroup="tbl_DailyRecords" count="0" hidden="1">
      <extLst>
        <ext xmlns:x15="http://schemas.microsoft.com/office/spreadsheetml/2010/11/main" uri="{B97F6D7D-B522-45F9-BDA1-12C45D357490}">
          <x15:cacheHierarchy aggregatedColumn="9"/>
        </ext>
      </extLst>
    </cacheHierarchy>
    <cacheHierarchy uniqueName="[Measures].[Sum of Unit Price]" caption="Sum of Unit Price" measure="1" displayFolder="" measureGroup="tbl_DailyRecords" count="0" hidden="1">
      <extLst>
        <ext xmlns:x15="http://schemas.microsoft.com/office/spreadsheetml/2010/11/main" uri="{B97F6D7D-B522-45F9-BDA1-12C45D357490}">
          <x15:cacheHierarchy aggregatedColumn="8"/>
        </ext>
      </extLst>
    </cacheHierarchy>
    <cacheHierarchy uniqueName="[Measures].[Distinct Count of Line Value]" caption="Distinct Count of Line Value" measure="1" displayFolder="" measureGroup="tbl_DailyRecords" count="0" hidden="1">
      <extLst>
        <ext xmlns:x15="http://schemas.microsoft.com/office/spreadsheetml/2010/11/main" uri="{B97F6D7D-B522-45F9-BDA1-12C45D357490}">
          <x15:cacheHierarchy aggregatedColumn="9"/>
        </ext>
      </extLst>
    </cacheHierarchy>
    <cacheHierarchy uniqueName="[Measures].[Count of Inflow]" caption="Count of Inflow" measure="1" displayFolder="" measureGroup="tbl_StockStatus" count="0" hidden="1">
      <extLst>
        <ext xmlns:x15="http://schemas.microsoft.com/office/spreadsheetml/2010/11/main" uri="{B97F6D7D-B522-45F9-BDA1-12C45D357490}">
          <x15:cacheHierarchy aggregatedColumn="40"/>
        </ext>
      </extLst>
    </cacheHierarchy>
    <cacheHierarchy uniqueName="[Measures].[Count of Outflow]" caption="Count of Outflow" measure="1" displayFolder="" measureGroup="tbl_StockStatus" count="0" hidden="1">
      <extLst>
        <ext xmlns:x15="http://schemas.microsoft.com/office/spreadsheetml/2010/11/main" uri="{B97F6D7D-B522-45F9-BDA1-12C45D357490}">
          <x15:cacheHierarchy aggregatedColumn="41"/>
        </ext>
      </extLst>
    </cacheHierarchy>
    <cacheHierarchy uniqueName="[Measures].[Sum of Unit Price (N)]" caption="Sum of Unit Price (N)" measure="1" displayFolder="" measureGroup="tbl_StockStatus" count="0" hidden="1">
      <extLst>
        <ext xmlns:x15="http://schemas.microsoft.com/office/spreadsheetml/2010/11/main" uri="{B97F6D7D-B522-45F9-BDA1-12C45D357490}">
          <x15:cacheHierarchy aggregatedColumn="46"/>
        </ext>
      </extLst>
    </cacheHierarchy>
    <cacheHierarchy uniqueName="[Measures].[Count of GL Code 3]" caption="Count of GL Code 3" measure="1" displayFolder="" measureGroup="tbl_DailyRecords" count="0" hidden="1">
      <extLst>
        <ext xmlns:x15="http://schemas.microsoft.com/office/spreadsheetml/2010/11/main" uri="{B97F6D7D-B522-45F9-BDA1-12C45D357490}">
          <x15:cacheHierarchy aggregatedColumn="2"/>
        </ext>
      </extLst>
    </cacheHierarchy>
    <cacheHierarchy uniqueName="[Measures].[Count of Type]" caption="Count of Type" measure="1" displayFolder="" measureGroup="tbl_DailyRecords" count="0" hidden="1">
      <extLst>
        <ext xmlns:x15="http://schemas.microsoft.com/office/spreadsheetml/2010/11/main" uri="{B97F6D7D-B522-45F9-BDA1-12C45D357490}">
          <x15:cacheHierarchy aggregatedColumn="6"/>
        </ext>
      </extLst>
    </cacheHierarchy>
  </cacheHierarchies>
  <kpis count="0"/>
  <dimensions count="5">
    <dimension measure="1" name="Measures" uniqueName="[Measures]" caption="Measures"/>
    <dimension name="tbl_DailyRecords" uniqueName="[tbl_DailyRecords]" caption="tbl_DailyRecords"/>
    <dimension name="tbl_ItemList" uniqueName="[tbl_ItemList]" caption="tbl_ItemList"/>
    <dimension name="tbl_ReOrder" uniqueName="[tbl_ReOrder]" caption="tbl_ReOrder"/>
    <dimension name="tbl_StockStatus" uniqueName="[tbl_StockStatus]" caption="tbl_StockStatus"/>
  </dimensions>
  <measureGroups count="4">
    <measureGroup name="tbl_DailyRecords" caption="tbl_DailyRecords"/>
    <measureGroup name="tbl_ItemList" caption="tbl_ItemList"/>
    <measureGroup name="tbl_ReOrder" caption="tbl_ReOrder"/>
    <measureGroup name="tbl_StockStatus" caption="tbl_StockStatus"/>
  </measureGroups>
  <maps count="8">
    <map measureGroup="0" dimension="1"/>
    <map measureGroup="0" dimension="2"/>
    <map measureGroup="0" dimension="3"/>
    <map measureGroup="0" dimension="4"/>
    <map measureGroup="1" dimension="2"/>
    <map measureGroup="1" dimension="3"/>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CCOUNT OFFICER" refreshedDate="46190.351615046297" createdVersion="8" refreshedVersion="8" minRefreshableVersion="3" recordCount="0" supportSubquery="1" supportAdvancedDrill="1" xr:uid="{C1047075-5B5B-4B96-B777-42535E6D2158}">
  <cacheSource type="external" connectionId="1"/>
  <cacheFields count="5">
    <cacheField name="[tbl_ItemList].[Remarks].[Remarks]" caption="Remarks" numFmtId="0" hierarchy="23" level="1">
      <sharedItems containsSemiMixedTypes="0" containsNonDate="0" containsString="0"/>
    </cacheField>
    <cacheField name="[Measures].[Sum of Stock Value (N)]" caption="Sum of Stock Value (N)" numFmtId="0" hierarchy="56" level="32767"/>
    <cacheField name="[tbl_DailyRecords].[Type].[Type]" caption="Type" numFmtId="0" hierarchy="6" level="1">
      <sharedItems containsSemiMixedTypes="0" containsNonDate="0" containsString="0"/>
    </cacheField>
    <cacheField name="[tbl_DailyRecords].[Department].[Department]" caption="Department" numFmtId="0" hierarchy="5" level="1">
      <sharedItems containsSemiMixedTypes="0" containsNonDate="0" containsString="0"/>
    </cacheField>
    <cacheField name="[tbl_DailyRecords].[Month].[Month]" caption="Month" numFmtId="0" hierarchy="1" level="1">
      <sharedItems containsSemiMixedTypes="0" containsNonDate="0" containsString="0"/>
    </cacheField>
  </cacheFields>
  <cacheHierarchies count="68">
    <cacheHierarchy uniqueName="[tbl_DailyRecords].[Date]" caption="Date" attribute="1" defaultMemberUniqueName="[tbl_DailyRecords].[Date].[All]" allUniqueName="[tbl_DailyRecords].[Date].[All]" dimensionUniqueName="[tbl_DailyRecords]" displayFolder="" count="0" memberValueDatatype="130" unbalanced="0"/>
    <cacheHierarchy uniqueName="[tbl_DailyRecords].[Month]" caption="Month" attribute="1" defaultMemberUniqueName="[tbl_DailyRecords].[Month].[All]" allUniqueName="[tbl_DailyRecords].[Month].[All]" dimensionUniqueName="[tbl_DailyRecords]" displayFolder="" count="2" memberValueDatatype="130" unbalanced="0">
      <fieldsUsage count="2">
        <fieldUsage x="-1"/>
        <fieldUsage x="4"/>
      </fieldsUsage>
    </cacheHierarchy>
    <cacheHierarchy uniqueName="[tbl_DailyRecords].[GL Code]" caption="GL Code" attribute="1" defaultMemberUniqueName="[tbl_DailyRecords].[GL Code].[All]" allUniqueName="[tbl_DailyRecords].[GL Code].[All]" dimensionUniqueName="[tbl_DailyRecords]" displayFolder="" count="0" memberValueDatatype="130" unbalanced="0"/>
    <cacheHierarchy uniqueName="[tbl_DailyRecords].[Item Name]" caption="Item Name" attribute="1" defaultMemberUniqueName="[tbl_DailyRecords].[Item Name].[All]" allUniqueName="[tbl_DailyRecords].[Item Name].[All]" dimensionUniqueName="[tbl_DailyRecords]" displayFolder="" count="0" memberValueDatatype="130" unbalanced="0"/>
    <cacheHierarchy uniqueName="[tbl_DailyRecords].[Customer / Supplier]" caption="Customer / Supplier" attribute="1" defaultMemberUniqueName="[tbl_DailyRecords].[Customer / Supplier].[All]" allUniqueName="[tbl_DailyRecords].[Customer / Supplier].[All]" dimensionUniqueName="[tbl_DailyRecords]" displayFolder="" count="0" memberValueDatatype="130" unbalanced="0"/>
    <cacheHierarchy uniqueName="[tbl_DailyRecords].[Department]" caption="Department" attribute="1" defaultMemberUniqueName="[tbl_DailyRecords].[Department].[All]" allUniqueName="[tbl_DailyRecords].[Department].[All]" dimensionUniqueName="[tbl_DailyRecords]" displayFolder="" count="2" memberValueDatatype="130" unbalanced="0">
      <fieldsUsage count="2">
        <fieldUsage x="-1"/>
        <fieldUsage x="3"/>
      </fieldsUsage>
    </cacheHierarchy>
    <cacheHierarchy uniqueName="[tbl_DailyRecords].[Type]" caption="Type" attribute="1" defaultMemberUniqueName="[tbl_DailyRecords].[Type].[All]" allUniqueName="[tbl_DailyRecords].[Type].[All]" dimensionUniqueName="[tbl_DailyRecords]" displayFolder="" count="2" memberValueDatatype="130" unbalanced="0">
      <fieldsUsage count="2">
        <fieldUsage x="-1"/>
        <fieldUsage x="2"/>
      </fieldsUsage>
    </cacheHierarchy>
    <cacheHierarchy uniqueName="[tbl_DailyRecords].[QTY]" caption="QTY" attribute="1" defaultMemberUniqueName="[tbl_DailyRecords].[QTY].[All]" allUniqueName="[tbl_DailyRecords].[QTY].[All]" dimensionUniqueName="[tbl_DailyRecords]" displayFolder="" count="0" memberValueDatatype="20" unbalanced="0"/>
    <cacheHierarchy uniqueName="[tbl_DailyRecords].[Unit Price]" caption="Unit Price" attribute="1" defaultMemberUniqueName="[tbl_DailyRecords].[Unit Price].[All]" allUniqueName="[tbl_DailyRecords].[Unit Price].[All]" dimensionUniqueName="[tbl_DailyRecords]" displayFolder="" count="0" memberValueDatatype="20" unbalanced="0"/>
    <cacheHierarchy uniqueName="[tbl_DailyRecords].[Line Value]" caption="Line Value" attribute="1" defaultMemberUniqueName="[tbl_DailyRecords].[Line Value].[All]" allUniqueName="[tbl_DailyRecords].[Line Value].[All]" dimensionUniqueName="[tbl_DailyRecords]" displayFolder="" count="0" memberValueDatatype="20" unbalanced="0"/>
    <cacheHierarchy uniqueName="[tbl_DailyRecords].[Issuer Name]" caption="Issuer Name" attribute="1" defaultMemberUniqueName="[tbl_DailyRecords].[Issuer Name].[All]" allUniqueName="[tbl_DailyRecords].[Issuer Name].[All]" dimensionUniqueName="[tbl_DailyRecords]" displayFolder="" count="0" memberValueDatatype="130" unbalanced="0"/>
    <cacheHierarchy uniqueName="[tbl_DailyRecords].[Receiver Name]" caption="Receiver Name" attribute="1" defaultMemberUniqueName="[tbl_DailyRecords].[Receiver Name].[All]" allUniqueName="[tbl_DailyRecords].[Receiver Name].[All]" dimensionUniqueName="[tbl_DailyRecords]" displayFolder="" count="0" memberValueDatatype="130" unbalanced="0"/>
    <cacheHierarchy uniqueName="[tbl_DailyRecords].[Phone Number]" caption="Phone Number" attribute="1" defaultMemberUniqueName="[tbl_DailyRecords].[Phone Number].[All]" allUniqueName="[tbl_DailyRecords].[Phone Number].[All]" dimensionUniqueName="[tbl_DailyRecords]" displayFolder="" count="0" memberValueDatatype="130" unbalanced="0"/>
    <cacheHierarchy uniqueName="[tbl_ItemList].[S/N]" caption="S/N" attribute="1" defaultMemberUniqueName="[tbl_ItemList].[S/N].[All]" allUniqueName="[tbl_ItemList].[S/N].[All]" dimensionUniqueName="[tbl_ItemList]" displayFolder="" count="0" memberValueDatatype="20" unbalanced="0"/>
    <cacheHierarchy uniqueName="[tbl_ItemList].[GL Code]" caption="GL Code" attribute="1" defaultMemberUniqueName="[tbl_ItemList].[GL Code].[All]" allUniqueName="[tbl_ItemList].[GL Code].[All]" dimensionUniqueName="[tbl_ItemList]" displayFolder="" count="0" memberValueDatatype="130" unbalanced="0"/>
    <cacheHierarchy uniqueName="[tbl_ItemList].[Item Name]" caption="Item Name" attribute="1" defaultMemberUniqueName="[tbl_ItemList].[Item Name].[All]" allUniqueName="[tbl_ItemList].[Item Name].[All]" dimensionUniqueName="[tbl_ItemList]" displayFolder="" count="0" memberValueDatatype="130" unbalanced="0"/>
    <cacheHierarchy uniqueName="[tbl_ItemList].[Category]" caption="Category" attribute="1" defaultMemberUniqueName="[tbl_ItemList].[Category].[All]" allUniqueName="[tbl_ItemList].[Category].[All]" dimensionUniqueName="[tbl_ItemList]" displayFolder="" count="0" memberValueDatatype="130" unbalanced="0"/>
    <cacheHierarchy uniqueName="[tbl_ItemList].[Department]" caption="Department" attribute="1" defaultMemberUniqueName="[tbl_ItemList].[Department].[All]" allUniqueName="[tbl_ItemList].[Department].[All]" dimensionUniqueName="[tbl_ItemList]" displayFolder="" count="0" memberValueDatatype="130" unbalanced="0"/>
    <cacheHierarchy uniqueName="[tbl_ItemList].[Unit]" caption="Unit" attribute="1" defaultMemberUniqueName="[tbl_ItemList].[Unit].[All]" allUniqueName="[tbl_ItemList].[Unit].[All]" dimensionUniqueName="[tbl_ItemList]" displayFolder="" count="0" memberValueDatatype="130" unbalanced="0"/>
    <cacheHierarchy uniqueName="[tbl_ItemList].[Unit Price (N)]" caption="Unit Price (N)" attribute="1" defaultMemberUniqueName="[tbl_ItemList].[Unit Price (N)].[All]" allUniqueName="[tbl_ItemList].[Unit Price (N)].[All]" dimensionUniqueName="[tbl_ItemList]" displayFolder="" count="0" memberValueDatatype="20" unbalanced="0"/>
    <cacheHierarchy uniqueName="[tbl_ItemList].[Stock Value (N)]" caption="Stock Value (N)" attribute="1" defaultMemberUniqueName="[tbl_ItemList].[Stock Value (N)].[All]" allUniqueName="[tbl_ItemList].[Stock Value (N)].[All]" dimensionUniqueName="[tbl_ItemList]" displayFolder="" count="0" memberValueDatatype="20" unbalanced="0"/>
    <cacheHierarchy uniqueName="[tbl_ItemList].[Re-Order Qty]" caption="Re-Order Qty" attribute="1" defaultMemberUniqueName="[tbl_ItemList].[Re-Order Qty].[All]" allUniqueName="[tbl_ItemList].[Re-Order Qty].[All]" dimensionUniqueName="[tbl_ItemList]" displayFolder="" count="0" memberValueDatatype="20" unbalanced="0"/>
    <cacheHierarchy uniqueName="[tbl_ItemList].[Lead Time (Days)]" caption="Lead Time (Days)" attribute="1" defaultMemberUniqueName="[tbl_ItemList].[Lead Time (Days)].[All]" allUniqueName="[tbl_ItemList].[Lead Time (Days)].[All]" dimensionUniqueName="[tbl_ItemList]" displayFolder="" count="0" memberValueDatatype="20" unbalanced="0"/>
    <cacheHierarchy uniqueName="[tbl_ItemList].[Remarks]" caption="Remarks" attribute="1" defaultMemberUniqueName="[tbl_ItemList].[Remarks].[All]" allUniqueName="[tbl_ItemList].[Remarks].[All]" dimensionUniqueName="[tbl_ItemList]" displayFolder="" count="2" memberValueDatatype="130" unbalanced="0">
      <fieldsUsage count="2">
        <fieldUsage x="-1"/>
        <fieldUsage x="0"/>
      </fieldsUsage>
    </cacheHierarchy>
    <cacheHierarchy uniqueName="[tbl_ReOrder].[S/N]" caption="S/N" attribute="1" defaultMemberUniqueName="[tbl_ReOrder].[S/N].[All]" allUniqueName="[tbl_ReOrder].[S/N].[All]" dimensionUniqueName="[tbl_ReOrder]" displayFolder="" count="0" memberValueDatatype="20" unbalanced="0"/>
    <cacheHierarchy uniqueName="[tbl_ReOrder].[GL Code]" caption="GL Code" attribute="1" defaultMemberUniqueName="[tbl_ReOrder].[GL Code].[All]" allUniqueName="[tbl_ReOrder].[GL Code].[All]" dimensionUniqueName="[tbl_ReOrder]" displayFolder="" count="0" memberValueDatatype="130" unbalanced="0"/>
    <cacheHierarchy uniqueName="[tbl_ReOrder].[Item Name]" caption="Item Name" attribute="1" defaultMemberUniqueName="[tbl_ReOrder].[Item Name].[All]" allUniqueName="[tbl_ReOrder].[Item Name].[All]" dimensionUniqueName="[tbl_ReOrder]" displayFolder="" count="0" memberValueDatatype="130" unbalanced="0"/>
    <cacheHierarchy uniqueName="[tbl_ReOrder].[Category]" caption="Category" attribute="1" defaultMemberUniqueName="[tbl_ReOrder].[Category].[All]" allUniqueName="[tbl_ReOrder].[Category].[All]" dimensionUniqueName="[tbl_ReOrder]" displayFolder="" count="0" memberValueDatatype="130" unbalanced="0"/>
    <cacheHierarchy uniqueName="[tbl_ReOrder].[Department]" caption="Department" attribute="1" defaultMemberUniqueName="[tbl_ReOrder].[Department].[All]" allUniqueName="[tbl_ReOrder].[Department].[All]" dimensionUniqueName="[tbl_ReOrder]" displayFolder="" count="0" memberValueDatatype="130" unbalanced="0"/>
    <cacheHierarchy uniqueName="[tbl_ReOrder].[Re-Order Level]" caption="Re-Order Level" attribute="1" defaultMemberUniqueName="[tbl_ReOrder].[Re-Order Level].[All]" allUniqueName="[tbl_ReOrder].[Re-Order Level].[All]" dimensionUniqueName="[tbl_ReOrder]" displayFolder="" count="0" memberValueDatatype="20" unbalanced="0"/>
    <cacheHierarchy uniqueName="[tbl_ReOrder].[Current Stock]" caption="Current Stock" attribute="1" defaultMemberUniqueName="[tbl_ReOrder].[Current Stock].[All]" allUniqueName="[tbl_ReOrder].[Current Stock].[All]" dimensionUniqueName="[tbl_ReOrder]" displayFolder="" count="0" memberValueDatatype="20" unbalanced="0"/>
    <cacheHierarchy uniqueName="[tbl_ReOrder].[Variance]" caption="Variance" attribute="1" defaultMemberUniqueName="[tbl_ReOrder].[Variance].[All]" allUniqueName="[tbl_ReOrder].[Variance].[All]" dimensionUniqueName="[tbl_ReOrder]" displayFolder="" count="0" memberValueDatatype="20" unbalanced="0"/>
    <cacheHierarchy uniqueName="[tbl_ReOrder].[Action Required]" caption="Action Required" attribute="1" defaultMemberUniqueName="[tbl_ReOrder].[Action Required].[All]" allUniqueName="[tbl_ReOrder].[Action Required].[All]" dimensionUniqueName="[tbl_ReOrder]" displayFolder="" count="0" memberValueDatatype="130" unbalanced="0"/>
    <cacheHierarchy uniqueName="[tbl_StockStatus].[S/N]" caption="S/N" attribute="1" defaultMemberUniqueName="[tbl_StockStatus].[S/N].[All]" allUniqueName="[tbl_StockStatus].[S/N].[All]" dimensionUniqueName="[tbl_StockStatus]" displayFolder="" count="0" memberValueDatatype="20" unbalanced="0"/>
    <cacheHierarchy uniqueName="[tbl_StockStatus].[GL Code]" caption="GL Code" attribute="1" defaultMemberUniqueName="[tbl_StockStatus].[GL Code].[All]" allUniqueName="[tbl_StockStatus].[GL Code].[All]" dimensionUniqueName="[tbl_StockStatus]" displayFolder="" count="0" memberValueDatatype="130" unbalanced="0"/>
    <cacheHierarchy uniqueName="[tbl_StockStatus].[Item Name]" caption="Item Name" attribute="1" defaultMemberUniqueName="[tbl_StockStatus].[Item Name].[All]" allUniqueName="[tbl_StockStatus].[Item Name].[All]" dimensionUniqueName="[tbl_StockStatus]" displayFolder="" count="0" memberValueDatatype="130" unbalanced="0"/>
    <cacheHierarchy uniqueName="[tbl_StockStatus].[Category]" caption="Category" attribute="1" defaultMemberUniqueName="[tbl_StockStatus].[Category].[All]" allUniqueName="[tbl_StockStatus].[Category].[All]" dimensionUniqueName="[tbl_StockStatus]" displayFolder="" count="0" memberValueDatatype="130" unbalanced="0"/>
    <cacheHierarchy uniqueName="[tbl_StockStatus].[Department]" caption="Department" attribute="1" defaultMemberUniqueName="[tbl_StockStatus].[Department].[All]" allUniqueName="[tbl_StockStatus].[Department].[All]" dimensionUniqueName="[tbl_StockStatus]" displayFolder="" count="0" memberValueDatatype="130" unbalanced="0"/>
    <cacheHierarchy uniqueName="[tbl_StockStatus].[Unit]" caption="Unit" attribute="1" defaultMemberUniqueName="[tbl_StockStatus].[Unit].[All]" allUniqueName="[tbl_StockStatus].[Unit].[All]" dimensionUniqueName="[tbl_StockStatus]" displayFolder="" count="0" memberValueDatatype="130" unbalanced="0"/>
    <cacheHierarchy uniqueName="[tbl_StockStatus].[Opening Stock]" caption="Opening Stock" attribute="1" defaultMemberUniqueName="[tbl_StockStatus].[Opening Stock].[All]" allUniqueName="[tbl_StockStatus].[Opening Stock].[All]" dimensionUniqueName="[tbl_StockStatus]" displayFolder="" count="0" memberValueDatatype="20" unbalanced="0"/>
    <cacheHierarchy uniqueName="[tbl_StockStatus].[Inflow]" caption="Inflow" attribute="1" defaultMemberUniqueName="[tbl_StockStatus].[Inflow].[All]" allUniqueName="[tbl_StockStatus].[Inflow].[All]" dimensionUniqueName="[tbl_StockStatus]" displayFolder="" count="0" memberValueDatatype="20" unbalanced="0"/>
    <cacheHierarchy uniqueName="[tbl_StockStatus].[Outflow]" caption="Outflow" attribute="1" defaultMemberUniqueName="[tbl_StockStatus].[Outflow].[All]" allUniqueName="[tbl_StockStatus].[Outflow].[All]" dimensionUniqueName="[tbl_StockStatus]" displayFolder="" count="0" memberValueDatatype="20" unbalanced="0"/>
    <cacheHierarchy uniqueName="[tbl_StockStatus].[Net Movement]" caption="Net Movement" attribute="1" defaultMemberUniqueName="[tbl_StockStatus].[Net Movement].[All]" allUniqueName="[tbl_StockStatus].[Net Movement].[All]" dimensionUniqueName="[tbl_StockStatus]" displayFolder="" count="0" memberValueDatatype="20" unbalanced="0"/>
    <cacheHierarchy uniqueName="[tbl_StockStatus].[Re-Order Qty]" caption="Re-Order Qty" attribute="1" defaultMemberUniqueName="[tbl_StockStatus].[Re-Order Qty].[All]" allUniqueName="[tbl_StockStatus].[Re-Order Qty].[All]" dimensionUniqueName="[tbl_StockStatus]" displayFolder="" count="0" memberValueDatatype="20" unbalanced="0"/>
    <cacheHierarchy uniqueName="[tbl_StockStatus].[Current Stock]" caption="Current Stock" attribute="1" defaultMemberUniqueName="[tbl_StockStatus].[Current Stock].[All]" allUniqueName="[tbl_StockStatus].[Current Stock].[All]" dimensionUniqueName="[tbl_StockStatus]" displayFolder="" count="0" memberValueDatatype="20" unbalanced="0"/>
    <cacheHierarchy uniqueName="[tbl_StockStatus].[Status]" caption="Status" attribute="1" defaultMemberUniqueName="[tbl_StockStatus].[Status].[All]" allUniqueName="[tbl_StockStatus].[Status].[All]" dimensionUniqueName="[tbl_StockStatus]" displayFolder="" count="0" memberValueDatatype="130" unbalanced="0"/>
    <cacheHierarchy uniqueName="[tbl_StockStatus].[Unit Price (N)]" caption="Unit Price (N)" attribute="1" defaultMemberUniqueName="[tbl_StockStatus].[Unit Price (N)].[All]" allUniqueName="[tbl_StockStatus].[Unit Price (N)].[All]" dimensionUniqueName="[tbl_StockStatus]" displayFolder="" count="0" memberValueDatatype="20" unbalanced="0"/>
    <cacheHierarchy uniqueName="[Measures].[__XL_Count tbl_DailyRecords]" caption="__XL_Count tbl_DailyRecords" measure="1" displayFolder="" measureGroup="tbl_DailyRecords" count="0" hidden="1"/>
    <cacheHierarchy uniqueName="[Measures].[__XL_Count tbl_StockStatus]" caption="__XL_Count tbl_StockStatus" measure="1" displayFolder="" measureGroup="tbl_StockStatus" count="0" hidden="1"/>
    <cacheHierarchy uniqueName="[Measures].[__XL_Count tbl_ItemList]" caption="__XL_Count tbl_ItemList" measure="1" displayFolder="" measureGroup="tbl_ItemList" count="0" hidden="1"/>
    <cacheHierarchy uniqueName="[Measures].[__XL_Count tbl_ReOrder]" caption="__XL_Count tbl_ReOrder" measure="1" displayFolder="" measureGroup="tbl_ReOrder" count="0" hidden="1"/>
    <cacheHierarchy uniqueName="[Measures].[__No measures defined]" caption="__No measures defined" measure="1" displayFolder="" count="0" hidden="1"/>
    <cacheHierarchy uniqueName="[Measures].[Sum of Inflow]" caption="Sum of Inflow" measure="1" displayFolder="" measureGroup="tbl_StockStatus" count="0" hidden="1">
      <extLst>
        <ext xmlns:x15="http://schemas.microsoft.com/office/spreadsheetml/2010/11/main" uri="{B97F6D7D-B522-45F9-BDA1-12C45D357490}">
          <x15:cacheHierarchy aggregatedColumn="40"/>
        </ext>
      </extLst>
    </cacheHierarchy>
    <cacheHierarchy uniqueName="[Measures].[Sum of Outflow]" caption="Sum of Outflow" measure="1" displayFolder="" measureGroup="tbl_StockStatus" count="0" hidden="1">
      <extLst>
        <ext xmlns:x15="http://schemas.microsoft.com/office/spreadsheetml/2010/11/main" uri="{B97F6D7D-B522-45F9-BDA1-12C45D357490}">
          <x15:cacheHierarchy aggregatedColumn="41"/>
        </ext>
      </extLst>
    </cacheHierarchy>
    <cacheHierarchy uniqueName="[Measures].[Count of GL Code]" caption="Count of GL Code" measure="1" displayFolder="" measureGroup="tbl_StockStatus" count="0" hidden="1">
      <extLst>
        <ext xmlns:x15="http://schemas.microsoft.com/office/spreadsheetml/2010/11/main" uri="{B97F6D7D-B522-45F9-BDA1-12C45D357490}">
          <x15:cacheHierarchy aggregatedColumn="34"/>
        </ext>
      </extLst>
    </cacheHierarchy>
    <cacheHierarchy uniqueName="[Measures].[Count of GL Code 2]" caption="Count of GL Code 2" measure="1" displayFolder="" measureGroup="tbl_ItemList" count="0" hidden="1">
      <extLst>
        <ext xmlns:x15="http://schemas.microsoft.com/office/spreadsheetml/2010/11/main" uri="{B97F6D7D-B522-45F9-BDA1-12C45D357490}">
          <x15:cacheHierarchy aggregatedColumn="14"/>
        </ext>
      </extLst>
    </cacheHierarchy>
    <cacheHierarchy uniqueName="[Measures].[Sum of Stock Value (N)]" caption="Sum of Stock Value (N)" measure="1" displayFolder="" measureGroup="tbl_ItemList" count="0" oneField="1" hidden="1">
      <fieldsUsage count="1">
        <fieldUsage x="1"/>
      </fieldsUsage>
      <extLst>
        <ext xmlns:x15="http://schemas.microsoft.com/office/spreadsheetml/2010/11/main" uri="{B97F6D7D-B522-45F9-BDA1-12C45D357490}">
          <x15:cacheHierarchy aggregatedColumn="20"/>
        </ext>
      </extLst>
    </cacheHierarchy>
    <cacheHierarchy uniqueName="[Measures].[Sum of QTY]" caption="Sum of QTY" measure="1" displayFolder="" measureGroup="tbl_DailyRecords" count="0" hidden="1">
      <extLst>
        <ext xmlns:x15="http://schemas.microsoft.com/office/spreadsheetml/2010/11/main" uri="{B97F6D7D-B522-45F9-BDA1-12C45D357490}">
          <x15:cacheHierarchy aggregatedColumn="7"/>
        </ext>
      </extLst>
    </cacheHierarchy>
    <cacheHierarchy uniqueName="[Measures].[Count of Line Value]" caption="Count of Line Value" measure="1" displayFolder="" measureGroup="tbl_DailyRecords" count="0" hidden="1">
      <extLst>
        <ext xmlns:x15="http://schemas.microsoft.com/office/spreadsheetml/2010/11/main" uri="{B97F6D7D-B522-45F9-BDA1-12C45D357490}">
          <x15:cacheHierarchy aggregatedColumn="9"/>
        </ext>
      </extLst>
    </cacheHierarchy>
    <cacheHierarchy uniqueName="[Measures].[Count of Unit Price]" caption="Count of Unit Price" measure="1" displayFolder="" measureGroup="tbl_DailyRecords" count="0" hidden="1">
      <extLst>
        <ext xmlns:x15="http://schemas.microsoft.com/office/spreadsheetml/2010/11/main" uri="{B97F6D7D-B522-45F9-BDA1-12C45D357490}">
          <x15:cacheHierarchy aggregatedColumn="8"/>
        </ext>
      </extLst>
    </cacheHierarchy>
    <cacheHierarchy uniqueName="[Measures].[Sum of Line Value]" caption="Sum of Line Value" measure="1" displayFolder="" measureGroup="tbl_DailyRecords" count="0" hidden="1">
      <extLst>
        <ext xmlns:x15="http://schemas.microsoft.com/office/spreadsheetml/2010/11/main" uri="{B97F6D7D-B522-45F9-BDA1-12C45D357490}">
          <x15:cacheHierarchy aggregatedColumn="9"/>
        </ext>
      </extLst>
    </cacheHierarchy>
    <cacheHierarchy uniqueName="[Measures].[Sum of Unit Price]" caption="Sum of Unit Price" measure="1" displayFolder="" measureGroup="tbl_DailyRecords" count="0" hidden="1">
      <extLst>
        <ext xmlns:x15="http://schemas.microsoft.com/office/spreadsheetml/2010/11/main" uri="{B97F6D7D-B522-45F9-BDA1-12C45D357490}">
          <x15:cacheHierarchy aggregatedColumn="8"/>
        </ext>
      </extLst>
    </cacheHierarchy>
    <cacheHierarchy uniqueName="[Measures].[Distinct Count of Line Value]" caption="Distinct Count of Line Value" measure="1" displayFolder="" measureGroup="tbl_DailyRecords" count="0" hidden="1">
      <extLst>
        <ext xmlns:x15="http://schemas.microsoft.com/office/spreadsheetml/2010/11/main" uri="{B97F6D7D-B522-45F9-BDA1-12C45D357490}">
          <x15:cacheHierarchy aggregatedColumn="9"/>
        </ext>
      </extLst>
    </cacheHierarchy>
    <cacheHierarchy uniqueName="[Measures].[Count of Inflow]" caption="Count of Inflow" measure="1" displayFolder="" measureGroup="tbl_StockStatus" count="0" hidden="1">
      <extLst>
        <ext xmlns:x15="http://schemas.microsoft.com/office/spreadsheetml/2010/11/main" uri="{B97F6D7D-B522-45F9-BDA1-12C45D357490}">
          <x15:cacheHierarchy aggregatedColumn="40"/>
        </ext>
      </extLst>
    </cacheHierarchy>
    <cacheHierarchy uniqueName="[Measures].[Count of Outflow]" caption="Count of Outflow" measure="1" displayFolder="" measureGroup="tbl_StockStatus" count="0" hidden="1">
      <extLst>
        <ext xmlns:x15="http://schemas.microsoft.com/office/spreadsheetml/2010/11/main" uri="{B97F6D7D-B522-45F9-BDA1-12C45D357490}">
          <x15:cacheHierarchy aggregatedColumn="41"/>
        </ext>
      </extLst>
    </cacheHierarchy>
    <cacheHierarchy uniqueName="[Measures].[Sum of Unit Price (N)]" caption="Sum of Unit Price (N)" measure="1" displayFolder="" measureGroup="tbl_StockStatus" count="0" hidden="1">
      <extLst>
        <ext xmlns:x15="http://schemas.microsoft.com/office/spreadsheetml/2010/11/main" uri="{B97F6D7D-B522-45F9-BDA1-12C45D357490}">
          <x15:cacheHierarchy aggregatedColumn="46"/>
        </ext>
      </extLst>
    </cacheHierarchy>
    <cacheHierarchy uniqueName="[Measures].[Count of GL Code 3]" caption="Count of GL Code 3" measure="1" displayFolder="" measureGroup="tbl_DailyRecords" count="0" hidden="1">
      <extLst>
        <ext xmlns:x15="http://schemas.microsoft.com/office/spreadsheetml/2010/11/main" uri="{B97F6D7D-B522-45F9-BDA1-12C45D357490}">
          <x15:cacheHierarchy aggregatedColumn="2"/>
        </ext>
      </extLst>
    </cacheHierarchy>
    <cacheHierarchy uniqueName="[Measures].[Count of Type]" caption="Count of Type" measure="1" displayFolder="" measureGroup="tbl_DailyRecords" count="0" hidden="1">
      <extLst>
        <ext xmlns:x15="http://schemas.microsoft.com/office/spreadsheetml/2010/11/main" uri="{B97F6D7D-B522-45F9-BDA1-12C45D357490}">
          <x15:cacheHierarchy aggregatedColumn="6"/>
        </ext>
      </extLst>
    </cacheHierarchy>
  </cacheHierarchies>
  <kpis count="0"/>
  <dimensions count="5">
    <dimension measure="1" name="Measures" uniqueName="[Measures]" caption="Measures"/>
    <dimension name="tbl_DailyRecords" uniqueName="[tbl_DailyRecords]" caption="tbl_DailyRecords"/>
    <dimension name="tbl_ItemList" uniqueName="[tbl_ItemList]" caption="tbl_ItemList"/>
    <dimension name="tbl_ReOrder" uniqueName="[tbl_ReOrder]" caption="tbl_ReOrder"/>
    <dimension name="tbl_StockStatus" uniqueName="[tbl_StockStatus]" caption="tbl_StockStatus"/>
  </dimensions>
  <measureGroups count="4">
    <measureGroup name="tbl_DailyRecords" caption="tbl_DailyRecords"/>
    <measureGroup name="tbl_ItemList" caption="tbl_ItemList"/>
    <measureGroup name="tbl_ReOrder" caption="tbl_ReOrder"/>
    <measureGroup name="tbl_StockStatus" caption="tbl_StockStatus"/>
  </measureGroups>
  <maps count="8">
    <map measureGroup="0" dimension="1"/>
    <map measureGroup="0" dimension="2"/>
    <map measureGroup="0" dimension="3"/>
    <map measureGroup="0" dimension="4"/>
    <map measureGroup="1" dimension="2"/>
    <map measureGroup="1" dimension="3"/>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CCOUNT OFFICER" refreshedDate="46190.35161597222" createdVersion="8" refreshedVersion="8" minRefreshableVersion="3" recordCount="0" supportSubquery="1" supportAdvancedDrill="1" xr:uid="{096E93CD-3ECF-40CF-8CE5-381BE52D91F4}">
  <cacheSource type="external" connectionId="1"/>
  <cacheFields count="5">
    <cacheField name="[Measures].[Sum of Line Value]" caption="Sum of Line Value" numFmtId="0" hierarchy="60" level="32767"/>
    <cacheField name="[tbl_StockStatus].[Category].[Category]" caption="Category" numFmtId="0" hierarchy="36" level="1">
      <sharedItems count="23">
        <s v="Accessories"/>
        <s v="Antibiotics"/>
        <s v="Antidiabetics"/>
        <s v="Antihistamines"/>
        <s v="Antihypertensives"/>
        <s v="Antimalarials"/>
        <s v="Baking Essentials"/>
        <s v="Batteries"/>
        <s v="Beverages"/>
        <s v="Canned Foods"/>
        <s v="Consumables"/>
        <s v="Cooking Oils"/>
        <s v="Dairy"/>
        <s v="GI &amp; Antidiarrhoeal"/>
        <s v="Household"/>
        <s v="Infection Control"/>
        <s v="Instant Foods"/>
        <s v="Office Stationery"/>
        <s v="OTC Analgesics"/>
        <s v="Personal Care"/>
        <s v="PPE"/>
        <s v="Vitamins &amp; Supplements"/>
        <s v="Wound Care"/>
      </sharedItems>
    </cacheField>
    <cacheField name="[tbl_DailyRecords].[Type].[Type]" caption="Type" numFmtId="0" hierarchy="6" level="1">
      <sharedItems containsSemiMixedTypes="0" containsNonDate="0" containsString="0"/>
    </cacheField>
    <cacheField name="[tbl_DailyRecords].[Department].[Department]" caption="Department" numFmtId="0" hierarchy="5" level="1">
      <sharedItems containsSemiMixedTypes="0" containsNonDate="0" containsString="0"/>
    </cacheField>
    <cacheField name="[tbl_DailyRecords].[Month].[Month]" caption="Month" numFmtId="0" hierarchy="1" level="1">
      <sharedItems containsSemiMixedTypes="0" containsNonDate="0" containsString="0"/>
    </cacheField>
  </cacheFields>
  <cacheHierarchies count="68">
    <cacheHierarchy uniqueName="[tbl_DailyRecords].[Date]" caption="Date" attribute="1" defaultMemberUniqueName="[tbl_DailyRecords].[Date].[All]" allUniqueName="[tbl_DailyRecords].[Date].[All]" dimensionUniqueName="[tbl_DailyRecords]" displayFolder="" count="0" memberValueDatatype="130" unbalanced="0"/>
    <cacheHierarchy uniqueName="[tbl_DailyRecords].[Month]" caption="Month" attribute="1" defaultMemberUniqueName="[tbl_DailyRecords].[Month].[All]" allUniqueName="[tbl_DailyRecords].[Month].[All]" dimensionUniqueName="[tbl_DailyRecords]" displayFolder="" count="2" memberValueDatatype="130" unbalanced="0">
      <fieldsUsage count="2">
        <fieldUsage x="-1"/>
        <fieldUsage x="4"/>
      </fieldsUsage>
    </cacheHierarchy>
    <cacheHierarchy uniqueName="[tbl_DailyRecords].[GL Code]" caption="GL Code" attribute="1" defaultMemberUniqueName="[tbl_DailyRecords].[GL Code].[All]" allUniqueName="[tbl_DailyRecords].[GL Code].[All]" dimensionUniqueName="[tbl_DailyRecords]" displayFolder="" count="0" memberValueDatatype="130" unbalanced="0"/>
    <cacheHierarchy uniqueName="[tbl_DailyRecords].[Item Name]" caption="Item Name" attribute="1" defaultMemberUniqueName="[tbl_DailyRecords].[Item Name].[All]" allUniqueName="[tbl_DailyRecords].[Item Name].[All]" dimensionUniqueName="[tbl_DailyRecords]" displayFolder="" count="0" memberValueDatatype="130" unbalanced="0"/>
    <cacheHierarchy uniqueName="[tbl_DailyRecords].[Customer / Supplier]" caption="Customer / Supplier" attribute="1" defaultMemberUniqueName="[tbl_DailyRecords].[Customer / Supplier].[All]" allUniqueName="[tbl_DailyRecords].[Customer / Supplier].[All]" dimensionUniqueName="[tbl_DailyRecords]" displayFolder="" count="0" memberValueDatatype="130" unbalanced="0"/>
    <cacheHierarchy uniqueName="[tbl_DailyRecords].[Department]" caption="Department" attribute="1" defaultMemberUniqueName="[tbl_DailyRecords].[Department].[All]" allUniqueName="[tbl_DailyRecords].[Department].[All]" dimensionUniqueName="[tbl_DailyRecords]" displayFolder="" count="2" memberValueDatatype="130" unbalanced="0">
      <fieldsUsage count="2">
        <fieldUsage x="-1"/>
        <fieldUsage x="3"/>
      </fieldsUsage>
    </cacheHierarchy>
    <cacheHierarchy uniqueName="[tbl_DailyRecords].[Type]" caption="Type" attribute="1" defaultMemberUniqueName="[tbl_DailyRecords].[Type].[All]" allUniqueName="[tbl_DailyRecords].[Type].[All]" dimensionUniqueName="[tbl_DailyRecords]" displayFolder="" count="2" memberValueDatatype="130" unbalanced="0">
      <fieldsUsage count="2">
        <fieldUsage x="-1"/>
        <fieldUsage x="2"/>
      </fieldsUsage>
    </cacheHierarchy>
    <cacheHierarchy uniqueName="[tbl_DailyRecords].[QTY]" caption="QTY" attribute="1" defaultMemberUniqueName="[tbl_DailyRecords].[QTY].[All]" allUniqueName="[tbl_DailyRecords].[QTY].[All]" dimensionUniqueName="[tbl_DailyRecords]" displayFolder="" count="0" memberValueDatatype="20" unbalanced="0"/>
    <cacheHierarchy uniqueName="[tbl_DailyRecords].[Unit Price]" caption="Unit Price" attribute="1" defaultMemberUniqueName="[tbl_DailyRecords].[Unit Price].[All]" allUniqueName="[tbl_DailyRecords].[Unit Price].[All]" dimensionUniqueName="[tbl_DailyRecords]" displayFolder="" count="0" memberValueDatatype="20" unbalanced="0"/>
    <cacheHierarchy uniqueName="[tbl_DailyRecords].[Line Value]" caption="Line Value" attribute="1" defaultMemberUniqueName="[tbl_DailyRecords].[Line Value].[All]" allUniqueName="[tbl_DailyRecords].[Line Value].[All]" dimensionUniqueName="[tbl_DailyRecords]" displayFolder="" count="0" memberValueDatatype="20" unbalanced="0"/>
    <cacheHierarchy uniqueName="[tbl_DailyRecords].[Issuer Name]" caption="Issuer Name" attribute="1" defaultMemberUniqueName="[tbl_DailyRecords].[Issuer Name].[All]" allUniqueName="[tbl_DailyRecords].[Issuer Name].[All]" dimensionUniqueName="[tbl_DailyRecords]" displayFolder="" count="0" memberValueDatatype="130" unbalanced="0"/>
    <cacheHierarchy uniqueName="[tbl_DailyRecords].[Receiver Name]" caption="Receiver Name" attribute="1" defaultMemberUniqueName="[tbl_DailyRecords].[Receiver Name].[All]" allUniqueName="[tbl_DailyRecords].[Receiver Name].[All]" dimensionUniqueName="[tbl_DailyRecords]" displayFolder="" count="0" memberValueDatatype="130" unbalanced="0"/>
    <cacheHierarchy uniqueName="[tbl_DailyRecords].[Phone Number]" caption="Phone Number" attribute="1" defaultMemberUniqueName="[tbl_DailyRecords].[Phone Number].[All]" allUniqueName="[tbl_DailyRecords].[Phone Number].[All]" dimensionUniqueName="[tbl_DailyRecords]" displayFolder="" count="0" memberValueDatatype="130" unbalanced="0"/>
    <cacheHierarchy uniqueName="[tbl_ItemList].[S/N]" caption="S/N" attribute="1" defaultMemberUniqueName="[tbl_ItemList].[S/N].[All]" allUniqueName="[tbl_ItemList].[S/N].[All]" dimensionUniqueName="[tbl_ItemList]" displayFolder="" count="0" memberValueDatatype="20" unbalanced="0"/>
    <cacheHierarchy uniqueName="[tbl_ItemList].[GL Code]" caption="GL Code" attribute="1" defaultMemberUniqueName="[tbl_ItemList].[GL Code].[All]" allUniqueName="[tbl_ItemList].[GL Code].[All]" dimensionUniqueName="[tbl_ItemList]" displayFolder="" count="0" memberValueDatatype="130" unbalanced="0"/>
    <cacheHierarchy uniqueName="[tbl_ItemList].[Item Name]" caption="Item Name" attribute="1" defaultMemberUniqueName="[tbl_ItemList].[Item Name].[All]" allUniqueName="[tbl_ItemList].[Item Name].[All]" dimensionUniqueName="[tbl_ItemList]" displayFolder="" count="0" memberValueDatatype="130" unbalanced="0"/>
    <cacheHierarchy uniqueName="[tbl_ItemList].[Category]" caption="Category" attribute="1" defaultMemberUniqueName="[tbl_ItemList].[Category].[All]" allUniqueName="[tbl_ItemList].[Category].[All]" dimensionUniqueName="[tbl_ItemList]" displayFolder="" count="0" memberValueDatatype="130" unbalanced="0"/>
    <cacheHierarchy uniqueName="[tbl_ItemList].[Department]" caption="Department" attribute="1" defaultMemberUniqueName="[tbl_ItemList].[Department].[All]" allUniqueName="[tbl_ItemList].[Department].[All]" dimensionUniqueName="[tbl_ItemList]" displayFolder="" count="0" memberValueDatatype="130" unbalanced="0"/>
    <cacheHierarchy uniqueName="[tbl_ItemList].[Unit]" caption="Unit" attribute="1" defaultMemberUniqueName="[tbl_ItemList].[Unit].[All]" allUniqueName="[tbl_ItemList].[Unit].[All]" dimensionUniqueName="[tbl_ItemList]" displayFolder="" count="0" memberValueDatatype="130" unbalanced="0"/>
    <cacheHierarchy uniqueName="[tbl_ItemList].[Unit Price (N)]" caption="Unit Price (N)" attribute="1" defaultMemberUniqueName="[tbl_ItemList].[Unit Price (N)].[All]" allUniqueName="[tbl_ItemList].[Unit Price (N)].[All]" dimensionUniqueName="[tbl_ItemList]" displayFolder="" count="0" memberValueDatatype="20" unbalanced="0"/>
    <cacheHierarchy uniqueName="[tbl_ItemList].[Stock Value (N)]" caption="Stock Value (N)" attribute="1" defaultMemberUniqueName="[tbl_ItemList].[Stock Value (N)].[All]" allUniqueName="[tbl_ItemList].[Stock Value (N)].[All]" dimensionUniqueName="[tbl_ItemList]" displayFolder="" count="0" memberValueDatatype="20" unbalanced="0"/>
    <cacheHierarchy uniqueName="[tbl_ItemList].[Re-Order Qty]" caption="Re-Order Qty" attribute="1" defaultMemberUniqueName="[tbl_ItemList].[Re-Order Qty].[All]" allUniqueName="[tbl_ItemList].[Re-Order Qty].[All]" dimensionUniqueName="[tbl_ItemList]" displayFolder="" count="0" memberValueDatatype="20" unbalanced="0"/>
    <cacheHierarchy uniqueName="[tbl_ItemList].[Lead Time (Days)]" caption="Lead Time (Days)" attribute="1" defaultMemberUniqueName="[tbl_ItemList].[Lead Time (Days)].[All]" allUniqueName="[tbl_ItemList].[Lead Time (Days)].[All]" dimensionUniqueName="[tbl_ItemList]" displayFolder="" count="0" memberValueDatatype="20" unbalanced="0"/>
    <cacheHierarchy uniqueName="[tbl_ItemList].[Remarks]" caption="Remarks" attribute="1" defaultMemberUniqueName="[tbl_ItemList].[Remarks].[All]" allUniqueName="[tbl_ItemList].[Remarks].[All]" dimensionUniqueName="[tbl_ItemList]" displayFolder="" count="0" memberValueDatatype="130" unbalanced="0"/>
    <cacheHierarchy uniqueName="[tbl_ReOrder].[S/N]" caption="S/N" attribute="1" defaultMemberUniqueName="[tbl_ReOrder].[S/N].[All]" allUniqueName="[tbl_ReOrder].[S/N].[All]" dimensionUniqueName="[tbl_ReOrder]" displayFolder="" count="0" memberValueDatatype="20" unbalanced="0"/>
    <cacheHierarchy uniqueName="[tbl_ReOrder].[GL Code]" caption="GL Code" attribute="1" defaultMemberUniqueName="[tbl_ReOrder].[GL Code].[All]" allUniqueName="[tbl_ReOrder].[GL Code].[All]" dimensionUniqueName="[tbl_ReOrder]" displayFolder="" count="0" memberValueDatatype="130" unbalanced="0"/>
    <cacheHierarchy uniqueName="[tbl_ReOrder].[Item Name]" caption="Item Name" attribute="1" defaultMemberUniqueName="[tbl_ReOrder].[Item Name].[All]" allUniqueName="[tbl_ReOrder].[Item Name].[All]" dimensionUniqueName="[tbl_ReOrder]" displayFolder="" count="0" memberValueDatatype="130" unbalanced="0"/>
    <cacheHierarchy uniqueName="[tbl_ReOrder].[Category]" caption="Category" attribute="1" defaultMemberUniqueName="[tbl_ReOrder].[Category].[All]" allUniqueName="[tbl_ReOrder].[Category].[All]" dimensionUniqueName="[tbl_ReOrder]" displayFolder="" count="0" memberValueDatatype="130" unbalanced="0"/>
    <cacheHierarchy uniqueName="[tbl_ReOrder].[Department]" caption="Department" attribute="1" defaultMemberUniqueName="[tbl_ReOrder].[Department].[All]" allUniqueName="[tbl_ReOrder].[Department].[All]" dimensionUniqueName="[tbl_ReOrder]" displayFolder="" count="0" memberValueDatatype="130" unbalanced="0"/>
    <cacheHierarchy uniqueName="[tbl_ReOrder].[Re-Order Level]" caption="Re-Order Level" attribute="1" defaultMemberUniqueName="[tbl_ReOrder].[Re-Order Level].[All]" allUniqueName="[tbl_ReOrder].[Re-Order Level].[All]" dimensionUniqueName="[tbl_ReOrder]" displayFolder="" count="0" memberValueDatatype="20" unbalanced="0"/>
    <cacheHierarchy uniqueName="[tbl_ReOrder].[Current Stock]" caption="Current Stock" attribute="1" defaultMemberUniqueName="[tbl_ReOrder].[Current Stock].[All]" allUniqueName="[tbl_ReOrder].[Current Stock].[All]" dimensionUniqueName="[tbl_ReOrder]" displayFolder="" count="0" memberValueDatatype="20" unbalanced="0"/>
    <cacheHierarchy uniqueName="[tbl_ReOrder].[Variance]" caption="Variance" attribute="1" defaultMemberUniqueName="[tbl_ReOrder].[Variance].[All]" allUniqueName="[tbl_ReOrder].[Variance].[All]" dimensionUniqueName="[tbl_ReOrder]" displayFolder="" count="0" memberValueDatatype="20" unbalanced="0"/>
    <cacheHierarchy uniqueName="[tbl_ReOrder].[Action Required]" caption="Action Required" attribute="1" defaultMemberUniqueName="[tbl_ReOrder].[Action Required].[All]" allUniqueName="[tbl_ReOrder].[Action Required].[All]" dimensionUniqueName="[tbl_ReOrder]" displayFolder="" count="0" memberValueDatatype="130" unbalanced="0"/>
    <cacheHierarchy uniqueName="[tbl_StockStatus].[S/N]" caption="S/N" attribute="1" defaultMemberUniqueName="[tbl_StockStatus].[S/N].[All]" allUniqueName="[tbl_StockStatus].[S/N].[All]" dimensionUniqueName="[tbl_StockStatus]" displayFolder="" count="0" memberValueDatatype="20" unbalanced="0"/>
    <cacheHierarchy uniqueName="[tbl_StockStatus].[GL Code]" caption="GL Code" attribute="1" defaultMemberUniqueName="[tbl_StockStatus].[GL Code].[All]" allUniqueName="[tbl_StockStatus].[GL Code].[All]" dimensionUniqueName="[tbl_StockStatus]" displayFolder="" count="0" memberValueDatatype="130" unbalanced="0"/>
    <cacheHierarchy uniqueName="[tbl_StockStatus].[Item Name]" caption="Item Name" attribute="1" defaultMemberUniqueName="[tbl_StockStatus].[Item Name].[All]" allUniqueName="[tbl_StockStatus].[Item Name].[All]" dimensionUniqueName="[tbl_StockStatus]" displayFolder="" count="0" memberValueDatatype="130" unbalanced="0"/>
    <cacheHierarchy uniqueName="[tbl_StockStatus].[Category]" caption="Category" attribute="1" defaultMemberUniqueName="[tbl_StockStatus].[Category].[All]" allUniqueName="[tbl_StockStatus].[Category].[All]" dimensionUniqueName="[tbl_StockStatus]" displayFolder="" count="2" memberValueDatatype="130" unbalanced="0">
      <fieldsUsage count="2">
        <fieldUsage x="-1"/>
        <fieldUsage x="1"/>
      </fieldsUsage>
    </cacheHierarchy>
    <cacheHierarchy uniqueName="[tbl_StockStatus].[Department]" caption="Department" attribute="1" defaultMemberUniqueName="[tbl_StockStatus].[Department].[All]" allUniqueName="[tbl_StockStatus].[Department].[All]" dimensionUniqueName="[tbl_StockStatus]" displayFolder="" count="0" memberValueDatatype="130" unbalanced="0"/>
    <cacheHierarchy uniqueName="[tbl_StockStatus].[Unit]" caption="Unit" attribute="1" defaultMemberUniqueName="[tbl_StockStatus].[Unit].[All]" allUniqueName="[tbl_StockStatus].[Unit].[All]" dimensionUniqueName="[tbl_StockStatus]" displayFolder="" count="0" memberValueDatatype="130" unbalanced="0"/>
    <cacheHierarchy uniqueName="[tbl_StockStatus].[Opening Stock]" caption="Opening Stock" attribute="1" defaultMemberUniqueName="[tbl_StockStatus].[Opening Stock].[All]" allUniqueName="[tbl_StockStatus].[Opening Stock].[All]" dimensionUniqueName="[tbl_StockStatus]" displayFolder="" count="0" memberValueDatatype="20" unbalanced="0"/>
    <cacheHierarchy uniqueName="[tbl_StockStatus].[Inflow]" caption="Inflow" attribute="1" defaultMemberUniqueName="[tbl_StockStatus].[Inflow].[All]" allUniqueName="[tbl_StockStatus].[Inflow].[All]" dimensionUniqueName="[tbl_StockStatus]" displayFolder="" count="0" memberValueDatatype="20" unbalanced="0"/>
    <cacheHierarchy uniqueName="[tbl_StockStatus].[Outflow]" caption="Outflow" attribute="1" defaultMemberUniqueName="[tbl_StockStatus].[Outflow].[All]" allUniqueName="[tbl_StockStatus].[Outflow].[All]" dimensionUniqueName="[tbl_StockStatus]" displayFolder="" count="0" memberValueDatatype="20" unbalanced="0"/>
    <cacheHierarchy uniqueName="[tbl_StockStatus].[Net Movement]" caption="Net Movement" attribute="1" defaultMemberUniqueName="[tbl_StockStatus].[Net Movement].[All]" allUniqueName="[tbl_StockStatus].[Net Movement].[All]" dimensionUniqueName="[tbl_StockStatus]" displayFolder="" count="0" memberValueDatatype="20" unbalanced="0"/>
    <cacheHierarchy uniqueName="[tbl_StockStatus].[Re-Order Qty]" caption="Re-Order Qty" attribute="1" defaultMemberUniqueName="[tbl_StockStatus].[Re-Order Qty].[All]" allUniqueName="[tbl_StockStatus].[Re-Order Qty].[All]" dimensionUniqueName="[tbl_StockStatus]" displayFolder="" count="0" memberValueDatatype="20" unbalanced="0"/>
    <cacheHierarchy uniqueName="[tbl_StockStatus].[Current Stock]" caption="Current Stock" attribute="1" defaultMemberUniqueName="[tbl_StockStatus].[Current Stock].[All]" allUniqueName="[tbl_StockStatus].[Current Stock].[All]" dimensionUniqueName="[tbl_StockStatus]" displayFolder="" count="0" memberValueDatatype="20" unbalanced="0"/>
    <cacheHierarchy uniqueName="[tbl_StockStatus].[Status]" caption="Status" attribute="1" defaultMemberUniqueName="[tbl_StockStatus].[Status].[All]" allUniqueName="[tbl_StockStatus].[Status].[All]" dimensionUniqueName="[tbl_StockStatus]" displayFolder="" count="0" memberValueDatatype="130" unbalanced="0"/>
    <cacheHierarchy uniqueName="[tbl_StockStatus].[Unit Price (N)]" caption="Unit Price (N)" attribute="1" defaultMemberUniqueName="[tbl_StockStatus].[Unit Price (N)].[All]" allUniqueName="[tbl_StockStatus].[Unit Price (N)].[All]" dimensionUniqueName="[tbl_StockStatus]" displayFolder="" count="0" memberValueDatatype="20" unbalanced="0"/>
    <cacheHierarchy uniqueName="[Measures].[__XL_Count tbl_DailyRecords]" caption="__XL_Count tbl_DailyRecords" measure="1" displayFolder="" measureGroup="tbl_DailyRecords" count="0" hidden="1"/>
    <cacheHierarchy uniqueName="[Measures].[__XL_Count tbl_StockStatus]" caption="__XL_Count tbl_StockStatus" measure="1" displayFolder="" measureGroup="tbl_StockStatus" count="0" hidden="1"/>
    <cacheHierarchy uniqueName="[Measures].[__XL_Count tbl_ItemList]" caption="__XL_Count tbl_ItemList" measure="1" displayFolder="" measureGroup="tbl_ItemList" count="0" hidden="1"/>
    <cacheHierarchy uniqueName="[Measures].[__XL_Count tbl_ReOrder]" caption="__XL_Count tbl_ReOrder" measure="1" displayFolder="" measureGroup="tbl_ReOrder" count="0" hidden="1"/>
    <cacheHierarchy uniqueName="[Measures].[__No measures defined]" caption="__No measures defined" measure="1" displayFolder="" count="0" hidden="1"/>
    <cacheHierarchy uniqueName="[Measures].[Sum of Inflow]" caption="Sum of Inflow" measure="1" displayFolder="" measureGroup="tbl_StockStatus" count="0" hidden="1">
      <extLst>
        <ext xmlns:x15="http://schemas.microsoft.com/office/spreadsheetml/2010/11/main" uri="{B97F6D7D-B522-45F9-BDA1-12C45D357490}">
          <x15:cacheHierarchy aggregatedColumn="40"/>
        </ext>
      </extLst>
    </cacheHierarchy>
    <cacheHierarchy uniqueName="[Measures].[Sum of Outflow]" caption="Sum of Outflow" measure="1" displayFolder="" measureGroup="tbl_StockStatus" count="0" hidden="1">
      <extLst>
        <ext xmlns:x15="http://schemas.microsoft.com/office/spreadsheetml/2010/11/main" uri="{B97F6D7D-B522-45F9-BDA1-12C45D357490}">
          <x15:cacheHierarchy aggregatedColumn="41"/>
        </ext>
      </extLst>
    </cacheHierarchy>
    <cacheHierarchy uniqueName="[Measures].[Count of GL Code]" caption="Count of GL Code" measure="1" displayFolder="" measureGroup="tbl_StockStatus" count="0" hidden="1">
      <extLst>
        <ext xmlns:x15="http://schemas.microsoft.com/office/spreadsheetml/2010/11/main" uri="{B97F6D7D-B522-45F9-BDA1-12C45D357490}">
          <x15:cacheHierarchy aggregatedColumn="34"/>
        </ext>
      </extLst>
    </cacheHierarchy>
    <cacheHierarchy uniqueName="[Measures].[Count of GL Code 2]" caption="Count of GL Code 2" measure="1" displayFolder="" measureGroup="tbl_ItemList" count="0" hidden="1">
      <extLst>
        <ext xmlns:x15="http://schemas.microsoft.com/office/spreadsheetml/2010/11/main" uri="{B97F6D7D-B522-45F9-BDA1-12C45D357490}">
          <x15:cacheHierarchy aggregatedColumn="14"/>
        </ext>
      </extLst>
    </cacheHierarchy>
    <cacheHierarchy uniqueName="[Measures].[Sum of Stock Value (N)]" caption="Sum of Stock Value (N)" measure="1" displayFolder="" measureGroup="tbl_ItemList" count="0" hidden="1">
      <extLst>
        <ext xmlns:x15="http://schemas.microsoft.com/office/spreadsheetml/2010/11/main" uri="{B97F6D7D-B522-45F9-BDA1-12C45D357490}">
          <x15:cacheHierarchy aggregatedColumn="20"/>
        </ext>
      </extLst>
    </cacheHierarchy>
    <cacheHierarchy uniqueName="[Measures].[Sum of QTY]" caption="Sum of QTY" measure="1" displayFolder="" measureGroup="tbl_DailyRecords" count="0" hidden="1">
      <extLst>
        <ext xmlns:x15="http://schemas.microsoft.com/office/spreadsheetml/2010/11/main" uri="{B97F6D7D-B522-45F9-BDA1-12C45D357490}">
          <x15:cacheHierarchy aggregatedColumn="7"/>
        </ext>
      </extLst>
    </cacheHierarchy>
    <cacheHierarchy uniqueName="[Measures].[Count of Line Value]" caption="Count of Line Value" measure="1" displayFolder="" measureGroup="tbl_DailyRecords" count="0" hidden="1">
      <extLst>
        <ext xmlns:x15="http://schemas.microsoft.com/office/spreadsheetml/2010/11/main" uri="{B97F6D7D-B522-45F9-BDA1-12C45D357490}">
          <x15:cacheHierarchy aggregatedColumn="9"/>
        </ext>
      </extLst>
    </cacheHierarchy>
    <cacheHierarchy uniqueName="[Measures].[Count of Unit Price]" caption="Count of Unit Price" measure="1" displayFolder="" measureGroup="tbl_DailyRecords" count="0" hidden="1">
      <extLst>
        <ext xmlns:x15="http://schemas.microsoft.com/office/spreadsheetml/2010/11/main" uri="{B97F6D7D-B522-45F9-BDA1-12C45D357490}">
          <x15:cacheHierarchy aggregatedColumn="8"/>
        </ext>
      </extLst>
    </cacheHierarchy>
    <cacheHierarchy uniqueName="[Measures].[Sum of Line Value]" caption="Sum of Line Value" measure="1" displayFolder="" measureGroup="tbl_DailyRecords" count="0" oneField="1" hidden="1">
      <fieldsUsage count="1">
        <fieldUsage x="0"/>
      </fieldsUsage>
      <extLst>
        <ext xmlns:x15="http://schemas.microsoft.com/office/spreadsheetml/2010/11/main" uri="{B97F6D7D-B522-45F9-BDA1-12C45D357490}">
          <x15:cacheHierarchy aggregatedColumn="9"/>
        </ext>
      </extLst>
    </cacheHierarchy>
    <cacheHierarchy uniqueName="[Measures].[Sum of Unit Price]" caption="Sum of Unit Price" measure="1" displayFolder="" measureGroup="tbl_DailyRecords" count="0" hidden="1">
      <extLst>
        <ext xmlns:x15="http://schemas.microsoft.com/office/spreadsheetml/2010/11/main" uri="{B97F6D7D-B522-45F9-BDA1-12C45D357490}">
          <x15:cacheHierarchy aggregatedColumn="8"/>
        </ext>
      </extLst>
    </cacheHierarchy>
    <cacheHierarchy uniqueName="[Measures].[Distinct Count of Line Value]" caption="Distinct Count of Line Value" measure="1" displayFolder="" measureGroup="tbl_DailyRecords" count="0" hidden="1">
      <extLst>
        <ext xmlns:x15="http://schemas.microsoft.com/office/spreadsheetml/2010/11/main" uri="{B97F6D7D-B522-45F9-BDA1-12C45D357490}">
          <x15:cacheHierarchy aggregatedColumn="9"/>
        </ext>
      </extLst>
    </cacheHierarchy>
    <cacheHierarchy uniqueName="[Measures].[Count of Inflow]" caption="Count of Inflow" measure="1" displayFolder="" measureGroup="tbl_StockStatus" count="0" hidden="1">
      <extLst>
        <ext xmlns:x15="http://schemas.microsoft.com/office/spreadsheetml/2010/11/main" uri="{B97F6D7D-B522-45F9-BDA1-12C45D357490}">
          <x15:cacheHierarchy aggregatedColumn="40"/>
        </ext>
      </extLst>
    </cacheHierarchy>
    <cacheHierarchy uniqueName="[Measures].[Count of Outflow]" caption="Count of Outflow" measure="1" displayFolder="" measureGroup="tbl_StockStatus" count="0" hidden="1">
      <extLst>
        <ext xmlns:x15="http://schemas.microsoft.com/office/spreadsheetml/2010/11/main" uri="{B97F6D7D-B522-45F9-BDA1-12C45D357490}">
          <x15:cacheHierarchy aggregatedColumn="41"/>
        </ext>
      </extLst>
    </cacheHierarchy>
    <cacheHierarchy uniqueName="[Measures].[Sum of Unit Price (N)]" caption="Sum of Unit Price (N)" measure="1" displayFolder="" measureGroup="tbl_StockStatus" count="0" hidden="1">
      <extLst>
        <ext xmlns:x15="http://schemas.microsoft.com/office/spreadsheetml/2010/11/main" uri="{B97F6D7D-B522-45F9-BDA1-12C45D357490}">
          <x15:cacheHierarchy aggregatedColumn="46"/>
        </ext>
      </extLst>
    </cacheHierarchy>
    <cacheHierarchy uniqueName="[Measures].[Count of GL Code 3]" caption="Count of GL Code 3" measure="1" displayFolder="" measureGroup="tbl_DailyRecords" count="0" hidden="1">
      <extLst>
        <ext xmlns:x15="http://schemas.microsoft.com/office/spreadsheetml/2010/11/main" uri="{B97F6D7D-B522-45F9-BDA1-12C45D357490}">
          <x15:cacheHierarchy aggregatedColumn="2"/>
        </ext>
      </extLst>
    </cacheHierarchy>
    <cacheHierarchy uniqueName="[Measures].[Count of Type]" caption="Count of Type" measure="1" displayFolder="" measureGroup="tbl_DailyRecords" count="0" hidden="1">
      <extLst>
        <ext xmlns:x15="http://schemas.microsoft.com/office/spreadsheetml/2010/11/main" uri="{B97F6D7D-B522-45F9-BDA1-12C45D357490}">
          <x15:cacheHierarchy aggregatedColumn="6"/>
        </ext>
      </extLst>
    </cacheHierarchy>
  </cacheHierarchies>
  <kpis count="0"/>
  <dimensions count="5">
    <dimension measure="1" name="Measures" uniqueName="[Measures]" caption="Measures"/>
    <dimension name="tbl_DailyRecords" uniqueName="[tbl_DailyRecords]" caption="tbl_DailyRecords"/>
    <dimension name="tbl_ItemList" uniqueName="[tbl_ItemList]" caption="tbl_ItemList"/>
    <dimension name="tbl_ReOrder" uniqueName="[tbl_ReOrder]" caption="tbl_ReOrder"/>
    <dimension name="tbl_StockStatus" uniqueName="[tbl_StockStatus]" caption="tbl_StockStatus"/>
  </dimensions>
  <measureGroups count="4">
    <measureGroup name="tbl_DailyRecords" caption="tbl_DailyRecords"/>
    <measureGroup name="tbl_ItemList" caption="tbl_ItemList"/>
    <measureGroup name="tbl_ReOrder" caption="tbl_ReOrder"/>
    <measureGroup name="tbl_StockStatus" caption="tbl_StockStatus"/>
  </measureGroups>
  <maps count="8">
    <map measureGroup="0" dimension="1"/>
    <map measureGroup="0" dimension="2"/>
    <map measureGroup="0" dimension="3"/>
    <map measureGroup="0" dimension="4"/>
    <map measureGroup="1" dimension="2"/>
    <map measureGroup="1" dimension="3"/>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CCOUNT OFFICER" refreshedDate="46190.351616666667" createdVersion="8" refreshedVersion="8" minRefreshableVersion="3" recordCount="0" supportSubquery="1" supportAdvancedDrill="1" xr:uid="{27DFD129-6EBC-4026-9416-77C1452CFBEC}">
  <cacheSource type="external" connectionId="1"/>
  <cacheFields count="4">
    <cacheField name="[Measures].[Count of GL Code 3]" caption="Count of GL Code 3" numFmtId="0" hierarchy="66" level="32767"/>
    <cacheField name="[tbl_DailyRecords].[Type].[Type]" caption="Type" numFmtId="0" hierarchy="6" level="1">
      <sharedItems containsSemiMixedTypes="0" containsNonDate="0" containsString="0"/>
    </cacheField>
    <cacheField name="[tbl_DailyRecords].[Department].[Department]" caption="Department" numFmtId="0" hierarchy="5" level="1">
      <sharedItems containsSemiMixedTypes="0" containsNonDate="0" containsString="0"/>
    </cacheField>
    <cacheField name="[tbl_DailyRecords].[Month].[Month]" caption="Month" numFmtId="0" hierarchy="1" level="1">
      <sharedItems containsSemiMixedTypes="0" containsNonDate="0" containsString="0"/>
    </cacheField>
  </cacheFields>
  <cacheHierarchies count="68">
    <cacheHierarchy uniqueName="[tbl_DailyRecords].[Date]" caption="Date" attribute="1" defaultMemberUniqueName="[tbl_DailyRecords].[Date].[All]" allUniqueName="[tbl_DailyRecords].[Date].[All]" dimensionUniqueName="[tbl_DailyRecords]" displayFolder="" count="0" memberValueDatatype="130" unbalanced="0"/>
    <cacheHierarchy uniqueName="[tbl_DailyRecords].[Month]" caption="Month" attribute="1" defaultMemberUniqueName="[tbl_DailyRecords].[Month].[All]" allUniqueName="[tbl_DailyRecords].[Month].[All]" dimensionUniqueName="[tbl_DailyRecords]" displayFolder="" count="2" memberValueDatatype="130" unbalanced="0">
      <fieldsUsage count="2">
        <fieldUsage x="-1"/>
        <fieldUsage x="3"/>
      </fieldsUsage>
    </cacheHierarchy>
    <cacheHierarchy uniqueName="[tbl_DailyRecords].[GL Code]" caption="GL Code" attribute="1" defaultMemberUniqueName="[tbl_DailyRecords].[GL Code].[All]" allUniqueName="[tbl_DailyRecords].[GL Code].[All]" dimensionUniqueName="[tbl_DailyRecords]" displayFolder="" count="0" memberValueDatatype="130" unbalanced="0"/>
    <cacheHierarchy uniqueName="[tbl_DailyRecords].[Item Name]" caption="Item Name" attribute="1" defaultMemberUniqueName="[tbl_DailyRecords].[Item Name].[All]" allUniqueName="[tbl_DailyRecords].[Item Name].[All]" dimensionUniqueName="[tbl_DailyRecords]" displayFolder="" count="0" memberValueDatatype="130" unbalanced="0"/>
    <cacheHierarchy uniqueName="[tbl_DailyRecords].[Customer / Supplier]" caption="Customer / Supplier" attribute="1" defaultMemberUniqueName="[tbl_DailyRecords].[Customer / Supplier].[All]" allUniqueName="[tbl_DailyRecords].[Customer / Supplier].[All]" dimensionUniqueName="[tbl_DailyRecords]" displayFolder="" count="0" memberValueDatatype="130" unbalanced="0"/>
    <cacheHierarchy uniqueName="[tbl_DailyRecords].[Department]" caption="Department" attribute="1" defaultMemberUniqueName="[tbl_DailyRecords].[Department].[All]" allUniqueName="[tbl_DailyRecords].[Department].[All]" dimensionUniqueName="[tbl_DailyRecords]" displayFolder="" count="2" memberValueDatatype="130" unbalanced="0">
      <fieldsUsage count="2">
        <fieldUsage x="-1"/>
        <fieldUsage x="2"/>
      </fieldsUsage>
    </cacheHierarchy>
    <cacheHierarchy uniqueName="[tbl_DailyRecords].[Type]" caption="Type" attribute="1" defaultMemberUniqueName="[tbl_DailyRecords].[Type].[All]" allUniqueName="[tbl_DailyRecords].[Type].[All]" dimensionUniqueName="[tbl_DailyRecords]" displayFolder="" count="2" memberValueDatatype="130" unbalanced="0">
      <fieldsUsage count="2">
        <fieldUsage x="-1"/>
        <fieldUsage x="1"/>
      </fieldsUsage>
    </cacheHierarchy>
    <cacheHierarchy uniqueName="[tbl_DailyRecords].[QTY]" caption="QTY" attribute="1" defaultMemberUniqueName="[tbl_DailyRecords].[QTY].[All]" allUniqueName="[tbl_DailyRecords].[QTY].[All]" dimensionUniqueName="[tbl_DailyRecords]" displayFolder="" count="0" memberValueDatatype="20" unbalanced="0"/>
    <cacheHierarchy uniqueName="[tbl_DailyRecords].[Unit Price]" caption="Unit Price" attribute="1" defaultMemberUniqueName="[tbl_DailyRecords].[Unit Price].[All]" allUniqueName="[tbl_DailyRecords].[Unit Price].[All]" dimensionUniqueName="[tbl_DailyRecords]" displayFolder="" count="0" memberValueDatatype="20" unbalanced="0"/>
    <cacheHierarchy uniqueName="[tbl_DailyRecords].[Line Value]" caption="Line Value" attribute="1" defaultMemberUniqueName="[tbl_DailyRecords].[Line Value].[All]" allUniqueName="[tbl_DailyRecords].[Line Value].[All]" dimensionUniqueName="[tbl_DailyRecords]" displayFolder="" count="0" memberValueDatatype="20" unbalanced="0"/>
    <cacheHierarchy uniqueName="[tbl_DailyRecords].[Issuer Name]" caption="Issuer Name" attribute="1" defaultMemberUniqueName="[tbl_DailyRecords].[Issuer Name].[All]" allUniqueName="[tbl_DailyRecords].[Issuer Name].[All]" dimensionUniqueName="[tbl_DailyRecords]" displayFolder="" count="0" memberValueDatatype="130" unbalanced="0"/>
    <cacheHierarchy uniqueName="[tbl_DailyRecords].[Receiver Name]" caption="Receiver Name" attribute="1" defaultMemberUniqueName="[tbl_DailyRecords].[Receiver Name].[All]" allUniqueName="[tbl_DailyRecords].[Receiver Name].[All]" dimensionUniqueName="[tbl_DailyRecords]" displayFolder="" count="0" memberValueDatatype="130" unbalanced="0"/>
    <cacheHierarchy uniqueName="[tbl_DailyRecords].[Phone Number]" caption="Phone Number" attribute="1" defaultMemberUniqueName="[tbl_DailyRecords].[Phone Number].[All]" allUniqueName="[tbl_DailyRecords].[Phone Number].[All]" dimensionUniqueName="[tbl_DailyRecords]" displayFolder="" count="0" memberValueDatatype="130" unbalanced="0"/>
    <cacheHierarchy uniqueName="[tbl_ItemList].[S/N]" caption="S/N" attribute="1" defaultMemberUniqueName="[tbl_ItemList].[S/N].[All]" allUniqueName="[tbl_ItemList].[S/N].[All]" dimensionUniqueName="[tbl_ItemList]" displayFolder="" count="0" memberValueDatatype="20" unbalanced="0"/>
    <cacheHierarchy uniqueName="[tbl_ItemList].[GL Code]" caption="GL Code" attribute="1" defaultMemberUniqueName="[tbl_ItemList].[GL Code].[All]" allUniqueName="[tbl_ItemList].[GL Code].[All]" dimensionUniqueName="[tbl_ItemList]" displayFolder="" count="0" memberValueDatatype="130" unbalanced="0"/>
    <cacheHierarchy uniqueName="[tbl_ItemList].[Item Name]" caption="Item Name" attribute="1" defaultMemberUniqueName="[tbl_ItemList].[Item Name].[All]" allUniqueName="[tbl_ItemList].[Item Name].[All]" dimensionUniqueName="[tbl_ItemList]" displayFolder="" count="0" memberValueDatatype="130" unbalanced="0"/>
    <cacheHierarchy uniqueName="[tbl_ItemList].[Category]" caption="Category" attribute="1" defaultMemberUniqueName="[tbl_ItemList].[Category].[All]" allUniqueName="[tbl_ItemList].[Category].[All]" dimensionUniqueName="[tbl_ItemList]" displayFolder="" count="0" memberValueDatatype="130" unbalanced="0"/>
    <cacheHierarchy uniqueName="[tbl_ItemList].[Department]" caption="Department" attribute="1" defaultMemberUniqueName="[tbl_ItemList].[Department].[All]" allUniqueName="[tbl_ItemList].[Department].[All]" dimensionUniqueName="[tbl_ItemList]" displayFolder="" count="0" memberValueDatatype="130" unbalanced="0"/>
    <cacheHierarchy uniqueName="[tbl_ItemList].[Unit]" caption="Unit" attribute="1" defaultMemberUniqueName="[tbl_ItemList].[Unit].[All]" allUniqueName="[tbl_ItemList].[Unit].[All]" dimensionUniqueName="[tbl_ItemList]" displayFolder="" count="0" memberValueDatatype="130" unbalanced="0"/>
    <cacheHierarchy uniqueName="[tbl_ItemList].[Unit Price (N)]" caption="Unit Price (N)" attribute="1" defaultMemberUniqueName="[tbl_ItemList].[Unit Price (N)].[All]" allUniqueName="[tbl_ItemList].[Unit Price (N)].[All]" dimensionUniqueName="[tbl_ItemList]" displayFolder="" count="0" memberValueDatatype="20" unbalanced="0"/>
    <cacheHierarchy uniqueName="[tbl_ItemList].[Stock Value (N)]" caption="Stock Value (N)" attribute="1" defaultMemberUniqueName="[tbl_ItemList].[Stock Value (N)].[All]" allUniqueName="[tbl_ItemList].[Stock Value (N)].[All]" dimensionUniqueName="[tbl_ItemList]" displayFolder="" count="0" memberValueDatatype="20" unbalanced="0"/>
    <cacheHierarchy uniqueName="[tbl_ItemList].[Re-Order Qty]" caption="Re-Order Qty" attribute="1" defaultMemberUniqueName="[tbl_ItemList].[Re-Order Qty].[All]" allUniqueName="[tbl_ItemList].[Re-Order Qty].[All]" dimensionUniqueName="[tbl_ItemList]" displayFolder="" count="0" memberValueDatatype="20" unbalanced="0"/>
    <cacheHierarchy uniqueName="[tbl_ItemList].[Lead Time (Days)]" caption="Lead Time (Days)" attribute="1" defaultMemberUniqueName="[tbl_ItemList].[Lead Time (Days)].[All]" allUniqueName="[tbl_ItemList].[Lead Time (Days)].[All]" dimensionUniqueName="[tbl_ItemList]" displayFolder="" count="0" memberValueDatatype="20" unbalanced="0"/>
    <cacheHierarchy uniqueName="[tbl_ItemList].[Remarks]" caption="Remarks" attribute="1" defaultMemberUniqueName="[tbl_ItemList].[Remarks].[All]" allUniqueName="[tbl_ItemList].[Remarks].[All]" dimensionUniqueName="[tbl_ItemList]" displayFolder="" count="0" memberValueDatatype="130" unbalanced="0"/>
    <cacheHierarchy uniqueName="[tbl_ReOrder].[S/N]" caption="S/N" attribute="1" defaultMemberUniqueName="[tbl_ReOrder].[S/N].[All]" allUniqueName="[tbl_ReOrder].[S/N].[All]" dimensionUniqueName="[tbl_ReOrder]" displayFolder="" count="0" memberValueDatatype="20" unbalanced="0"/>
    <cacheHierarchy uniqueName="[tbl_ReOrder].[GL Code]" caption="GL Code" attribute="1" defaultMemberUniqueName="[tbl_ReOrder].[GL Code].[All]" allUniqueName="[tbl_ReOrder].[GL Code].[All]" dimensionUniqueName="[tbl_ReOrder]" displayFolder="" count="0" memberValueDatatype="130" unbalanced="0"/>
    <cacheHierarchy uniqueName="[tbl_ReOrder].[Item Name]" caption="Item Name" attribute="1" defaultMemberUniqueName="[tbl_ReOrder].[Item Name].[All]" allUniqueName="[tbl_ReOrder].[Item Name].[All]" dimensionUniqueName="[tbl_ReOrder]" displayFolder="" count="0" memberValueDatatype="130" unbalanced="0"/>
    <cacheHierarchy uniqueName="[tbl_ReOrder].[Category]" caption="Category" attribute="1" defaultMemberUniqueName="[tbl_ReOrder].[Category].[All]" allUniqueName="[tbl_ReOrder].[Category].[All]" dimensionUniqueName="[tbl_ReOrder]" displayFolder="" count="0" memberValueDatatype="130" unbalanced="0"/>
    <cacheHierarchy uniqueName="[tbl_ReOrder].[Department]" caption="Department" attribute="1" defaultMemberUniqueName="[tbl_ReOrder].[Department].[All]" allUniqueName="[tbl_ReOrder].[Department].[All]" dimensionUniqueName="[tbl_ReOrder]" displayFolder="" count="0" memberValueDatatype="130" unbalanced="0"/>
    <cacheHierarchy uniqueName="[tbl_ReOrder].[Re-Order Level]" caption="Re-Order Level" attribute="1" defaultMemberUniqueName="[tbl_ReOrder].[Re-Order Level].[All]" allUniqueName="[tbl_ReOrder].[Re-Order Level].[All]" dimensionUniqueName="[tbl_ReOrder]" displayFolder="" count="0" memberValueDatatype="20" unbalanced="0"/>
    <cacheHierarchy uniqueName="[tbl_ReOrder].[Current Stock]" caption="Current Stock" attribute="1" defaultMemberUniqueName="[tbl_ReOrder].[Current Stock].[All]" allUniqueName="[tbl_ReOrder].[Current Stock].[All]" dimensionUniqueName="[tbl_ReOrder]" displayFolder="" count="0" memberValueDatatype="20" unbalanced="0"/>
    <cacheHierarchy uniqueName="[tbl_ReOrder].[Variance]" caption="Variance" attribute="1" defaultMemberUniqueName="[tbl_ReOrder].[Variance].[All]" allUniqueName="[tbl_ReOrder].[Variance].[All]" dimensionUniqueName="[tbl_ReOrder]" displayFolder="" count="0" memberValueDatatype="20" unbalanced="0"/>
    <cacheHierarchy uniqueName="[tbl_ReOrder].[Action Required]" caption="Action Required" attribute="1" defaultMemberUniqueName="[tbl_ReOrder].[Action Required].[All]" allUniqueName="[tbl_ReOrder].[Action Required].[All]" dimensionUniqueName="[tbl_ReOrder]" displayFolder="" count="0" memberValueDatatype="130" unbalanced="0"/>
    <cacheHierarchy uniqueName="[tbl_StockStatus].[S/N]" caption="S/N" attribute="1" defaultMemberUniqueName="[tbl_StockStatus].[S/N].[All]" allUniqueName="[tbl_StockStatus].[S/N].[All]" dimensionUniqueName="[tbl_StockStatus]" displayFolder="" count="0" memberValueDatatype="20" unbalanced="0"/>
    <cacheHierarchy uniqueName="[tbl_StockStatus].[GL Code]" caption="GL Code" attribute="1" defaultMemberUniqueName="[tbl_StockStatus].[GL Code].[All]" allUniqueName="[tbl_StockStatus].[GL Code].[All]" dimensionUniqueName="[tbl_StockStatus]" displayFolder="" count="0" memberValueDatatype="130" unbalanced="0"/>
    <cacheHierarchy uniqueName="[tbl_StockStatus].[Item Name]" caption="Item Name" attribute="1" defaultMemberUniqueName="[tbl_StockStatus].[Item Name].[All]" allUniqueName="[tbl_StockStatus].[Item Name].[All]" dimensionUniqueName="[tbl_StockStatus]" displayFolder="" count="0" memberValueDatatype="130" unbalanced="0"/>
    <cacheHierarchy uniqueName="[tbl_StockStatus].[Category]" caption="Category" attribute="1" defaultMemberUniqueName="[tbl_StockStatus].[Category].[All]" allUniqueName="[tbl_StockStatus].[Category].[All]" dimensionUniqueName="[tbl_StockStatus]" displayFolder="" count="0" memberValueDatatype="130" unbalanced="0"/>
    <cacheHierarchy uniqueName="[tbl_StockStatus].[Department]" caption="Department" attribute="1" defaultMemberUniqueName="[tbl_StockStatus].[Department].[All]" allUniqueName="[tbl_StockStatus].[Department].[All]" dimensionUniqueName="[tbl_StockStatus]" displayFolder="" count="0" memberValueDatatype="130" unbalanced="0"/>
    <cacheHierarchy uniqueName="[tbl_StockStatus].[Unit]" caption="Unit" attribute="1" defaultMemberUniqueName="[tbl_StockStatus].[Unit].[All]" allUniqueName="[tbl_StockStatus].[Unit].[All]" dimensionUniqueName="[tbl_StockStatus]" displayFolder="" count="0" memberValueDatatype="130" unbalanced="0"/>
    <cacheHierarchy uniqueName="[tbl_StockStatus].[Opening Stock]" caption="Opening Stock" attribute="1" defaultMemberUniqueName="[tbl_StockStatus].[Opening Stock].[All]" allUniqueName="[tbl_StockStatus].[Opening Stock].[All]" dimensionUniqueName="[tbl_StockStatus]" displayFolder="" count="0" memberValueDatatype="20" unbalanced="0"/>
    <cacheHierarchy uniqueName="[tbl_StockStatus].[Inflow]" caption="Inflow" attribute="1" defaultMemberUniqueName="[tbl_StockStatus].[Inflow].[All]" allUniqueName="[tbl_StockStatus].[Inflow].[All]" dimensionUniqueName="[tbl_StockStatus]" displayFolder="" count="0" memberValueDatatype="20" unbalanced="0"/>
    <cacheHierarchy uniqueName="[tbl_StockStatus].[Outflow]" caption="Outflow" attribute="1" defaultMemberUniqueName="[tbl_StockStatus].[Outflow].[All]" allUniqueName="[tbl_StockStatus].[Outflow].[All]" dimensionUniqueName="[tbl_StockStatus]" displayFolder="" count="0" memberValueDatatype="20" unbalanced="0"/>
    <cacheHierarchy uniqueName="[tbl_StockStatus].[Net Movement]" caption="Net Movement" attribute="1" defaultMemberUniqueName="[tbl_StockStatus].[Net Movement].[All]" allUniqueName="[tbl_StockStatus].[Net Movement].[All]" dimensionUniqueName="[tbl_StockStatus]" displayFolder="" count="0" memberValueDatatype="20" unbalanced="0"/>
    <cacheHierarchy uniqueName="[tbl_StockStatus].[Re-Order Qty]" caption="Re-Order Qty" attribute="1" defaultMemberUniqueName="[tbl_StockStatus].[Re-Order Qty].[All]" allUniqueName="[tbl_StockStatus].[Re-Order Qty].[All]" dimensionUniqueName="[tbl_StockStatus]" displayFolder="" count="0" memberValueDatatype="20" unbalanced="0"/>
    <cacheHierarchy uniqueName="[tbl_StockStatus].[Current Stock]" caption="Current Stock" attribute="1" defaultMemberUniqueName="[tbl_StockStatus].[Current Stock].[All]" allUniqueName="[tbl_StockStatus].[Current Stock].[All]" dimensionUniqueName="[tbl_StockStatus]" displayFolder="" count="0" memberValueDatatype="20" unbalanced="0"/>
    <cacheHierarchy uniqueName="[tbl_StockStatus].[Status]" caption="Status" attribute="1" defaultMemberUniqueName="[tbl_StockStatus].[Status].[All]" allUniqueName="[tbl_StockStatus].[Status].[All]" dimensionUniqueName="[tbl_StockStatus]" displayFolder="" count="0" memberValueDatatype="130" unbalanced="0"/>
    <cacheHierarchy uniqueName="[tbl_StockStatus].[Unit Price (N)]" caption="Unit Price (N)" attribute="1" defaultMemberUniqueName="[tbl_StockStatus].[Unit Price (N)].[All]" allUniqueName="[tbl_StockStatus].[Unit Price (N)].[All]" dimensionUniqueName="[tbl_StockStatus]" displayFolder="" count="0" memberValueDatatype="20" unbalanced="0"/>
    <cacheHierarchy uniqueName="[Measures].[__XL_Count tbl_DailyRecords]" caption="__XL_Count tbl_DailyRecords" measure="1" displayFolder="" measureGroup="tbl_DailyRecords" count="0" hidden="1"/>
    <cacheHierarchy uniqueName="[Measures].[__XL_Count tbl_StockStatus]" caption="__XL_Count tbl_StockStatus" measure="1" displayFolder="" measureGroup="tbl_StockStatus" count="0" hidden="1"/>
    <cacheHierarchy uniqueName="[Measures].[__XL_Count tbl_ItemList]" caption="__XL_Count tbl_ItemList" measure="1" displayFolder="" measureGroup="tbl_ItemList" count="0" hidden="1"/>
    <cacheHierarchy uniqueName="[Measures].[__XL_Count tbl_ReOrder]" caption="__XL_Count tbl_ReOrder" measure="1" displayFolder="" measureGroup="tbl_ReOrder" count="0" hidden="1"/>
    <cacheHierarchy uniqueName="[Measures].[__No measures defined]" caption="__No measures defined" measure="1" displayFolder="" count="0" hidden="1"/>
    <cacheHierarchy uniqueName="[Measures].[Sum of Inflow]" caption="Sum of Inflow" measure="1" displayFolder="" measureGroup="tbl_StockStatus" count="0" hidden="1">
      <extLst>
        <ext xmlns:x15="http://schemas.microsoft.com/office/spreadsheetml/2010/11/main" uri="{B97F6D7D-B522-45F9-BDA1-12C45D357490}">
          <x15:cacheHierarchy aggregatedColumn="40"/>
        </ext>
      </extLst>
    </cacheHierarchy>
    <cacheHierarchy uniqueName="[Measures].[Sum of Outflow]" caption="Sum of Outflow" measure="1" displayFolder="" measureGroup="tbl_StockStatus" count="0" hidden="1">
      <extLst>
        <ext xmlns:x15="http://schemas.microsoft.com/office/spreadsheetml/2010/11/main" uri="{B97F6D7D-B522-45F9-BDA1-12C45D357490}">
          <x15:cacheHierarchy aggregatedColumn="41"/>
        </ext>
      </extLst>
    </cacheHierarchy>
    <cacheHierarchy uniqueName="[Measures].[Count of GL Code]" caption="Count of GL Code" measure="1" displayFolder="" measureGroup="tbl_StockStatus" count="0" hidden="1">
      <extLst>
        <ext xmlns:x15="http://schemas.microsoft.com/office/spreadsheetml/2010/11/main" uri="{B97F6D7D-B522-45F9-BDA1-12C45D357490}">
          <x15:cacheHierarchy aggregatedColumn="34"/>
        </ext>
      </extLst>
    </cacheHierarchy>
    <cacheHierarchy uniqueName="[Measures].[Count of GL Code 2]" caption="Count of GL Code 2" measure="1" displayFolder="" measureGroup="tbl_ItemList" count="0" hidden="1">
      <extLst>
        <ext xmlns:x15="http://schemas.microsoft.com/office/spreadsheetml/2010/11/main" uri="{B97F6D7D-B522-45F9-BDA1-12C45D357490}">
          <x15:cacheHierarchy aggregatedColumn="14"/>
        </ext>
      </extLst>
    </cacheHierarchy>
    <cacheHierarchy uniqueName="[Measures].[Sum of Stock Value (N)]" caption="Sum of Stock Value (N)" measure="1" displayFolder="" measureGroup="tbl_ItemList" count="0" hidden="1">
      <extLst>
        <ext xmlns:x15="http://schemas.microsoft.com/office/spreadsheetml/2010/11/main" uri="{B97F6D7D-B522-45F9-BDA1-12C45D357490}">
          <x15:cacheHierarchy aggregatedColumn="20"/>
        </ext>
      </extLst>
    </cacheHierarchy>
    <cacheHierarchy uniqueName="[Measures].[Sum of QTY]" caption="Sum of QTY" measure="1" displayFolder="" measureGroup="tbl_DailyRecords" count="0" hidden="1">
      <extLst>
        <ext xmlns:x15="http://schemas.microsoft.com/office/spreadsheetml/2010/11/main" uri="{B97F6D7D-B522-45F9-BDA1-12C45D357490}">
          <x15:cacheHierarchy aggregatedColumn="7"/>
        </ext>
      </extLst>
    </cacheHierarchy>
    <cacheHierarchy uniqueName="[Measures].[Count of Line Value]" caption="Count of Line Value" measure="1" displayFolder="" measureGroup="tbl_DailyRecords" count="0" hidden="1">
      <extLst>
        <ext xmlns:x15="http://schemas.microsoft.com/office/spreadsheetml/2010/11/main" uri="{B97F6D7D-B522-45F9-BDA1-12C45D357490}">
          <x15:cacheHierarchy aggregatedColumn="9"/>
        </ext>
      </extLst>
    </cacheHierarchy>
    <cacheHierarchy uniqueName="[Measures].[Count of Unit Price]" caption="Count of Unit Price" measure="1" displayFolder="" measureGroup="tbl_DailyRecords" count="0" hidden="1">
      <extLst>
        <ext xmlns:x15="http://schemas.microsoft.com/office/spreadsheetml/2010/11/main" uri="{B97F6D7D-B522-45F9-BDA1-12C45D357490}">
          <x15:cacheHierarchy aggregatedColumn="8"/>
        </ext>
      </extLst>
    </cacheHierarchy>
    <cacheHierarchy uniqueName="[Measures].[Sum of Line Value]" caption="Sum of Line Value" measure="1" displayFolder="" measureGroup="tbl_DailyRecords" count="0" hidden="1">
      <extLst>
        <ext xmlns:x15="http://schemas.microsoft.com/office/spreadsheetml/2010/11/main" uri="{B97F6D7D-B522-45F9-BDA1-12C45D357490}">
          <x15:cacheHierarchy aggregatedColumn="9"/>
        </ext>
      </extLst>
    </cacheHierarchy>
    <cacheHierarchy uniqueName="[Measures].[Sum of Unit Price]" caption="Sum of Unit Price" measure="1" displayFolder="" measureGroup="tbl_DailyRecords" count="0" hidden="1">
      <extLst>
        <ext xmlns:x15="http://schemas.microsoft.com/office/spreadsheetml/2010/11/main" uri="{B97F6D7D-B522-45F9-BDA1-12C45D357490}">
          <x15:cacheHierarchy aggregatedColumn="8"/>
        </ext>
      </extLst>
    </cacheHierarchy>
    <cacheHierarchy uniqueName="[Measures].[Distinct Count of Line Value]" caption="Distinct Count of Line Value" measure="1" displayFolder="" measureGroup="tbl_DailyRecords" count="0" hidden="1">
      <extLst>
        <ext xmlns:x15="http://schemas.microsoft.com/office/spreadsheetml/2010/11/main" uri="{B97F6D7D-B522-45F9-BDA1-12C45D357490}">
          <x15:cacheHierarchy aggregatedColumn="9"/>
        </ext>
      </extLst>
    </cacheHierarchy>
    <cacheHierarchy uniqueName="[Measures].[Count of Inflow]" caption="Count of Inflow" measure="1" displayFolder="" measureGroup="tbl_StockStatus" count="0" hidden="1">
      <extLst>
        <ext xmlns:x15="http://schemas.microsoft.com/office/spreadsheetml/2010/11/main" uri="{B97F6D7D-B522-45F9-BDA1-12C45D357490}">
          <x15:cacheHierarchy aggregatedColumn="40"/>
        </ext>
      </extLst>
    </cacheHierarchy>
    <cacheHierarchy uniqueName="[Measures].[Count of Outflow]" caption="Count of Outflow" measure="1" displayFolder="" measureGroup="tbl_StockStatus" count="0" hidden="1">
      <extLst>
        <ext xmlns:x15="http://schemas.microsoft.com/office/spreadsheetml/2010/11/main" uri="{B97F6D7D-B522-45F9-BDA1-12C45D357490}">
          <x15:cacheHierarchy aggregatedColumn="41"/>
        </ext>
      </extLst>
    </cacheHierarchy>
    <cacheHierarchy uniqueName="[Measures].[Sum of Unit Price (N)]" caption="Sum of Unit Price (N)" measure="1" displayFolder="" measureGroup="tbl_StockStatus" count="0" hidden="1">
      <extLst>
        <ext xmlns:x15="http://schemas.microsoft.com/office/spreadsheetml/2010/11/main" uri="{B97F6D7D-B522-45F9-BDA1-12C45D357490}">
          <x15:cacheHierarchy aggregatedColumn="46"/>
        </ext>
      </extLst>
    </cacheHierarchy>
    <cacheHierarchy uniqueName="[Measures].[Count of GL Code 3]" caption="Count of GL Code 3" measure="1" displayFolder="" measureGroup="tbl_DailyRecords" count="0" oneField="1" hidden="1">
      <fieldsUsage count="1">
        <fieldUsage x="0"/>
      </fieldsUsage>
      <extLst>
        <ext xmlns:x15="http://schemas.microsoft.com/office/spreadsheetml/2010/11/main" uri="{B97F6D7D-B522-45F9-BDA1-12C45D357490}">
          <x15:cacheHierarchy aggregatedColumn="2"/>
        </ext>
      </extLst>
    </cacheHierarchy>
    <cacheHierarchy uniqueName="[Measures].[Count of Type]" caption="Count of Type" measure="1" displayFolder="" measureGroup="tbl_DailyRecords" count="0" hidden="1">
      <extLst>
        <ext xmlns:x15="http://schemas.microsoft.com/office/spreadsheetml/2010/11/main" uri="{B97F6D7D-B522-45F9-BDA1-12C45D357490}">
          <x15:cacheHierarchy aggregatedColumn="6"/>
        </ext>
      </extLst>
    </cacheHierarchy>
  </cacheHierarchies>
  <kpis count="0"/>
  <dimensions count="5">
    <dimension measure="1" name="Measures" uniqueName="[Measures]" caption="Measures"/>
    <dimension name="tbl_DailyRecords" uniqueName="[tbl_DailyRecords]" caption="tbl_DailyRecords"/>
    <dimension name="tbl_ItemList" uniqueName="[tbl_ItemList]" caption="tbl_ItemList"/>
    <dimension name="tbl_ReOrder" uniqueName="[tbl_ReOrder]" caption="tbl_ReOrder"/>
    <dimension name="tbl_StockStatus" uniqueName="[tbl_StockStatus]" caption="tbl_StockStatus"/>
  </dimensions>
  <measureGroups count="4">
    <measureGroup name="tbl_DailyRecords" caption="tbl_DailyRecords"/>
    <measureGroup name="tbl_ItemList" caption="tbl_ItemList"/>
    <measureGroup name="tbl_ReOrder" caption="tbl_ReOrder"/>
    <measureGroup name="tbl_StockStatus" caption="tbl_StockStatus"/>
  </measureGroups>
  <maps count="8">
    <map measureGroup="0" dimension="1"/>
    <map measureGroup="0" dimension="2"/>
    <map measureGroup="0" dimension="3"/>
    <map measureGroup="0" dimension="4"/>
    <map measureGroup="1" dimension="2"/>
    <map measureGroup="1" dimension="3"/>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CCOUNT OFFICER" refreshedDate="46190.351617361113" createdVersion="8" refreshedVersion="8" minRefreshableVersion="3" recordCount="0" supportSubquery="1" supportAdvancedDrill="1" xr:uid="{AEF571A9-7520-4196-BB8C-1023830A2E6A}">
  <cacheSource type="external" connectionId="1"/>
  <cacheFields count="5">
    <cacheField name="[Measures].[Count of GL Code 2]" caption="Count of GL Code 2" numFmtId="0" hierarchy="55" level="32767"/>
    <cacheField name="[tbl_ItemList].[Remarks].[Remarks]" caption="Remarks" numFmtId="0" hierarchy="23" level="1">
      <sharedItems containsSemiMixedTypes="0" containsNonDate="0" containsString="0"/>
    </cacheField>
    <cacheField name="[tbl_DailyRecords].[Type].[Type]" caption="Type" numFmtId="0" hierarchy="6" level="1">
      <sharedItems containsSemiMixedTypes="0" containsNonDate="0" containsString="0"/>
    </cacheField>
    <cacheField name="[tbl_DailyRecords].[Department].[Department]" caption="Department" numFmtId="0" hierarchy="5" level="1">
      <sharedItems containsSemiMixedTypes="0" containsNonDate="0" containsString="0"/>
    </cacheField>
    <cacheField name="[tbl_DailyRecords].[Month].[Month]" caption="Month" numFmtId="0" hierarchy="1" level="1">
      <sharedItems containsSemiMixedTypes="0" containsNonDate="0" containsString="0"/>
    </cacheField>
  </cacheFields>
  <cacheHierarchies count="68">
    <cacheHierarchy uniqueName="[tbl_DailyRecords].[Date]" caption="Date" attribute="1" defaultMemberUniqueName="[tbl_DailyRecords].[Date].[All]" allUniqueName="[tbl_DailyRecords].[Date].[All]" dimensionUniqueName="[tbl_DailyRecords]" displayFolder="" count="0" memberValueDatatype="130" unbalanced="0"/>
    <cacheHierarchy uniqueName="[tbl_DailyRecords].[Month]" caption="Month" attribute="1" defaultMemberUniqueName="[tbl_DailyRecords].[Month].[All]" allUniqueName="[tbl_DailyRecords].[Month].[All]" dimensionUniqueName="[tbl_DailyRecords]" displayFolder="" count="2" memberValueDatatype="130" unbalanced="0">
      <fieldsUsage count="2">
        <fieldUsage x="-1"/>
        <fieldUsage x="4"/>
      </fieldsUsage>
    </cacheHierarchy>
    <cacheHierarchy uniqueName="[tbl_DailyRecords].[GL Code]" caption="GL Code" attribute="1" defaultMemberUniqueName="[tbl_DailyRecords].[GL Code].[All]" allUniqueName="[tbl_DailyRecords].[GL Code].[All]" dimensionUniqueName="[tbl_DailyRecords]" displayFolder="" count="0" memberValueDatatype="130" unbalanced="0"/>
    <cacheHierarchy uniqueName="[tbl_DailyRecords].[Item Name]" caption="Item Name" attribute="1" defaultMemberUniqueName="[tbl_DailyRecords].[Item Name].[All]" allUniqueName="[tbl_DailyRecords].[Item Name].[All]" dimensionUniqueName="[tbl_DailyRecords]" displayFolder="" count="0" memberValueDatatype="130" unbalanced="0"/>
    <cacheHierarchy uniqueName="[tbl_DailyRecords].[Customer / Supplier]" caption="Customer / Supplier" attribute="1" defaultMemberUniqueName="[tbl_DailyRecords].[Customer / Supplier].[All]" allUniqueName="[tbl_DailyRecords].[Customer / Supplier].[All]" dimensionUniqueName="[tbl_DailyRecords]" displayFolder="" count="0" memberValueDatatype="130" unbalanced="0"/>
    <cacheHierarchy uniqueName="[tbl_DailyRecords].[Department]" caption="Department" attribute="1" defaultMemberUniqueName="[tbl_DailyRecords].[Department].[All]" allUniqueName="[tbl_DailyRecords].[Department].[All]" dimensionUniqueName="[tbl_DailyRecords]" displayFolder="" count="2" memberValueDatatype="130" unbalanced="0">
      <fieldsUsage count="2">
        <fieldUsage x="-1"/>
        <fieldUsage x="3"/>
      </fieldsUsage>
    </cacheHierarchy>
    <cacheHierarchy uniqueName="[tbl_DailyRecords].[Type]" caption="Type" attribute="1" defaultMemberUniqueName="[tbl_DailyRecords].[Type].[All]" allUniqueName="[tbl_DailyRecords].[Type].[All]" dimensionUniqueName="[tbl_DailyRecords]" displayFolder="" count="2" memberValueDatatype="130" unbalanced="0">
      <fieldsUsage count="2">
        <fieldUsage x="-1"/>
        <fieldUsage x="2"/>
      </fieldsUsage>
    </cacheHierarchy>
    <cacheHierarchy uniqueName="[tbl_DailyRecords].[QTY]" caption="QTY" attribute="1" defaultMemberUniqueName="[tbl_DailyRecords].[QTY].[All]" allUniqueName="[tbl_DailyRecords].[QTY].[All]" dimensionUniqueName="[tbl_DailyRecords]" displayFolder="" count="0" memberValueDatatype="20" unbalanced="0"/>
    <cacheHierarchy uniqueName="[tbl_DailyRecords].[Unit Price]" caption="Unit Price" attribute="1" defaultMemberUniqueName="[tbl_DailyRecords].[Unit Price].[All]" allUniqueName="[tbl_DailyRecords].[Unit Price].[All]" dimensionUniqueName="[tbl_DailyRecords]" displayFolder="" count="0" memberValueDatatype="20" unbalanced="0"/>
    <cacheHierarchy uniqueName="[tbl_DailyRecords].[Line Value]" caption="Line Value" attribute="1" defaultMemberUniqueName="[tbl_DailyRecords].[Line Value].[All]" allUniqueName="[tbl_DailyRecords].[Line Value].[All]" dimensionUniqueName="[tbl_DailyRecords]" displayFolder="" count="0" memberValueDatatype="20" unbalanced="0"/>
    <cacheHierarchy uniqueName="[tbl_DailyRecords].[Issuer Name]" caption="Issuer Name" attribute="1" defaultMemberUniqueName="[tbl_DailyRecords].[Issuer Name].[All]" allUniqueName="[tbl_DailyRecords].[Issuer Name].[All]" dimensionUniqueName="[tbl_DailyRecords]" displayFolder="" count="0" memberValueDatatype="130" unbalanced="0"/>
    <cacheHierarchy uniqueName="[tbl_DailyRecords].[Receiver Name]" caption="Receiver Name" attribute="1" defaultMemberUniqueName="[tbl_DailyRecords].[Receiver Name].[All]" allUniqueName="[tbl_DailyRecords].[Receiver Name].[All]" dimensionUniqueName="[tbl_DailyRecords]" displayFolder="" count="0" memberValueDatatype="130" unbalanced="0"/>
    <cacheHierarchy uniqueName="[tbl_DailyRecords].[Phone Number]" caption="Phone Number" attribute="1" defaultMemberUniqueName="[tbl_DailyRecords].[Phone Number].[All]" allUniqueName="[tbl_DailyRecords].[Phone Number].[All]" dimensionUniqueName="[tbl_DailyRecords]" displayFolder="" count="0" memberValueDatatype="130" unbalanced="0"/>
    <cacheHierarchy uniqueName="[tbl_ItemList].[S/N]" caption="S/N" attribute="1" defaultMemberUniqueName="[tbl_ItemList].[S/N].[All]" allUniqueName="[tbl_ItemList].[S/N].[All]" dimensionUniqueName="[tbl_ItemList]" displayFolder="" count="0" memberValueDatatype="20" unbalanced="0"/>
    <cacheHierarchy uniqueName="[tbl_ItemList].[GL Code]" caption="GL Code" attribute="1" defaultMemberUniqueName="[tbl_ItemList].[GL Code].[All]" allUniqueName="[tbl_ItemList].[GL Code].[All]" dimensionUniqueName="[tbl_ItemList]" displayFolder="" count="0" memberValueDatatype="130" unbalanced="0"/>
    <cacheHierarchy uniqueName="[tbl_ItemList].[Item Name]" caption="Item Name" attribute="1" defaultMemberUniqueName="[tbl_ItemList].[Item Name].[All]" allUniqueName="[tbl_ItemList].[Item Name].[All]" dimensionUniqueName="[tbl_ItemList]" displayFolder="" count="0" memberValueDatatype="130" unbalanced="0"/>
    <cacheHierarchy uniqueName="[tbl_ItemList].[Category]" caption="Category" attribute="1" defaultMemberUniqueName="[tbl_ItemList].[Category].[All]" allUniqueName="[tbl_ItemList].[Category].[All]" dimensionUniqueName="[tbl_ItemList]" displayFolder="" count="0" memberValueDatatype="130" unbalanced="0"/>
    <cacheHierarchy uniqueName="[tbl_ItemList].[Department]" caption="Department" attribute="1" defaultMemberUniqueName="[tbl_ItemList].[Department].[All]" allUniqueName="[tbl_ItemList].[Department].[All]" dimensionUniqueName="[tbl_ItemList]" displayFolder="" count="0" memberValueDatatype="130" unbalanced="0"/>
    <cacheHierarchy uniqueName="[tbl_ItemList].[Unit]" caption="Unit" attribute="1" defaultMemberUniqueName="[tbl_ItemList].[Unit].[All]" allUniqueName="[tbl_ItemList].[Unit].[All]" dimensionUniqueName="[tbl_ItemList]" displayFolder="" count="0" memberValueDatatype="130" unbalanced="0"/>
    <cacheHierarchy uniqueName="[tbl_ItemList].[Unit Price (N)]" caption="Unit Price (N)" attribute="1" defaultMemberUniqueName="[tbl_ItemList].[Unit Price (N)].[All]" allUniqueName="[tbl_ItemList].[Unit Price (N)].[All]" dimensionUniqueName="[tbl_ItemList]" displayFolder="" count="0" memberValueDatatype="20" unbalanced="0"/>
    <cacheHierarchy uniqueName="[tbl_ItemList].[Stock Value (N)]" caption="Stock Value (N)" attribute="1" defaultMemberUniqueName="[tbl_ItemList].[Stock Value (N)].[All]" allUniqueName="[tbl_ItemList].[Stock Value (N)].[All]" dimensionUniqueName="[tbl_ItemList]" displayFolder="" count="0" memberValueDatatype="20" unbalanced="0"/>
    <cacheHierarchy uniqueName="[tbl_ItemList].[Re-Order Qty]" caption="Re-Order Qty" attribute="1" defaultMemberUniqueName="[tbl_ItemList].[Re-Order Qty].[All]" allUniqueName="[tbl_ItemList].[Re-Order Qty].[All]" dimensionUniqueName="[tbl_ItemList]" displayFolder="" count="0" memberValueDatatype="20" unbalanced="0"/>
    <cacheHierarchy uniqueName="[tbl_ItemList].[Lead Time (Days)]" caption="Lead Time (Days)" attribute="1" defaultMemberUniqueName="[tbl_ItemList].[Lead Time (Days)].[All]" allUniqueName="[tbl_ItemList].[Lead Time (Days)].[All]" dimensionUniqueName="[tbl_ItemList]" displayFolder="" count="0" memberValueDatatype="20" unbalanced="0"/>
    <cacheHierarchy uniqueName="[tbl_ItemList].[Remarks]" caption="Remarks" attribute="1" defaultMemberUniqueName="[tbl_ItemList].[Remarks].[All]" allUniqueName="[tbl_ItemList].[Remarks].[All]" dimensionUniqueName="[tbl_ItemList]" displayFolder="" count="2" memberValueDatatype="130" unbalanced="0">
      <fieldsUsage count="2">
        <fieldUsage x="-1"/>
        <fieldUsage x="1"/>
      </fieldsUsage>
    </cacheHierarchy>
    <cacheHierarchy uniqueName="[tbl_ReOrder].[S/N]" caption="S/N" attribute="1" defaultMemberUniqueName="[tbl_ReOrder].[S/N].[All]" allUniqueName="[tbl_ReOrder].[S/N].[All]" dimensionUniqueName="[tbl_ReOrder]" displayFolder="" count="0" memberValueDatatype="20" unbalanced="0"/>
    <cacheHierarchy uniqueName="[tbl_ReOrder].[GL Code]" caption="GL Code" attribute="1" defaultMemberUniqueName="[tbl_ReOrder].[GL Code].[All]" allUniqueName="[tbl_ReOrder].[GL Code].[All]" dimensionUniqueName="[tbl_ReOrder]" displayFolder="" count="0" memberValueDatatype="130" unbalanced="0"/>
    <cacheHierarchy uniqueName="[tbl_ReOrder].[Item Name]" caption="Item Name" attribute="1" defaultMemberUniqueName="[tbl_ReOrder].[Item Name].[All]" allUniqueName="[tbl_ReOrder].[Item Name].[All]" dimensionUniqueName="[tbl_ReOrder]" displayFolder="" count="0" memberValueDatatype="130" unbalanced="0"/>
    <cacheHierarchy uniqueName="[tbl_ReOrder].[Category]" caption="Category" attribute="1" defaultMemberUniqueName="[tbl_ReOrder].[Category].[All]" allUniqueName="[tbl_ReOrder].[Category].[All]" dimensionUniqueName="[tbl_ReOrder]" displayFolder="" count="0" memberValueDatatype="130" unbalanced="0"/>
    <cacheHierarchy uniqueName="[tbl_ReOrder].[Department]" caption="Department" attribute="1" defaultMemberUniqueName="[tbl_ReOrder].[Department].[All]" allUniqueName="[tbl_ReOrder].[Department].[All]" dimensionUniqueName="[tbl_ReOrder]" displayFolder="" count="0" memberValueDatatype="130" unbalanced="0"/>
    <cacheHierarchy uniqueName="[tbl_ReOrder].[Re-Order Level]" caption="Re-Order Level" attribute="1" defaultMemberUniqueName="[tbl_ReOrder].[Re-Order Level].[All]" allUniqueName="[tbl_ReOrder].[Re-Order Level].[All]" dimensionUniqueName="[tbl_ReOrder]" displayFolder="" count="0" memberValueDatatype="20" unbalanced="0"/>
    <cacheHierarchy uniqueName="[tbl_ReOrder].[Current Stock]" caption="Current Stock" attribute="1" defaultMemberUniqueName="[tbl_ReOrder].[Current Stock].[All]" allUniqueName="[tbl_ReOrder].[Current Stock].[All]" dimensionUniqueName="[tbl_ReOrder]" displayFolder="" count="0" memberValueDatatype="20" unbalanced="0"/>
    <cacheHierarchy uniqueName="[tbl_ReOrder].[Variance]" caption="Variance" attribute="1" defaultMemberUniqueName="[tbl_ReOrder].[Variance].[All]" allUniqueName="[tbl_ReOrder].[Variance].[All]" dimensionUniqueName="[tbl_ReOrder]" displayFolder="" count="0" memberValueDatatype="20" unbalanced="0"/>
    <cacheHierarchy uniqueName="[tbl_ReOrder].[Action Required]" caption="Action Required" attribute="1" defaultMemberUniqueName="[tbl_ReOrder].[Action Required].[All]" allUniqueName="[tbl_ReOrder].[Action Required].[All]" dimensionUniqueName="[tbl_ReOrder]" displayFolder="" count="0" memberValueDatatype="130" unbalanced="0"/>
    <cacheHierarchy uniqueName="[tbl_StockStatus].[S/N]" caption="S/N" attribute="1" defaultMemberUniqueName="[tbl_StockStatus].[S/N].[All]" allUniqueName="[tbl_StockStatus].[S/N].[All]" dimensionUniqueName="[tbl_StockStatus]" displayFolder="" count="0" memberValueDatatype="20" unbalanced="0"/>
    <cacheHierarchy uniqueName="[tbl_StockStatus].[GL Code]" caption="GL Code" attribute="1" defaultMemberUniqueName="[tbl_StockStatus].[GL Code].[All]" allUniqueName="[tbl_StockStatus].[GL Code].[All]" dimensionUniqueName="[tbl_StockStatus]" displayFolder="" count="0" memberValueDatatype="130" unbalanced="0"/>
    <cacheHierarchy uniqueName="[tbl_StockStatus].[Item Name]" caption="Item Name" attribute="1" defaultMemberUniqueName="[tbl_StockStatus].[Item Name].[All]" allUniqueName="[tbl_StockStatus].[Item Name].[All]" dimensionUniqueName="[tbl_StockStatus]" displayFolder="" count="0" memberValueDatatype="130" unbalanced="0"/>
    <cacheHierarchy uniqueName="[tbl_StockStatus].[Category]" caption="Category" attribute="1" defaultMemberUniqueName="[tbl_StockStatus].[Category].[All]" allUniqueName="[tbl_StockStatus].[Category].[All]" dimensionUniqueName="[tbl_StockStatus]" displayFolder="" count="0" memberValueDatatype="130" unbalanced="0"/>
    <cacheHierarchy uniqueName="[tbl_StockStatus].[Department]" caption="Department" attribute="1" defaultMemberUniqueName="[tbl_StockStatus].[Department].[All]" allUniqueName="[tbl_StockStatus].[Department].[All]" dimensionUniqueName="[tbl_StockStatus]" displayFolder="" count="0" memberValueDatatype="130" unbalanced="0"/>
    <cacheHierarchy uniqueName="[tbl_StockStatus].[Unit]" caption="Unit" attribute="1" defaultMemberUniqueName="[tbl_StockStatus].[Unit].[All]" allUniqueName="[tbl_StockStatus].[Unit].[All]" dimensionUniqueName="[tbl_StockStatus]" displayFolder="" count="0" memberValueDatatype="130" unbalanced="0"/>
    <cacheHierarchy uniqueName="[tbl_StockStatus].[Opening Stock]" caption="Opening Stock" attribute="1" defaultMemberUniqueName="[tbl_StockStatus].[Opening Stock].[All]" allUniqueName="[tbl_StockStatus].[Opening Stock].[All]" dimensionUniqueName="[tbl_StockStatus]" displayFolder="" count="0" memberValueDatatype="20" unbalanced="0"/>
    <cacheHierarchy uniqueName="[tbl_StockStatus].[Inflow]" caption="Inflow" attribute="1" defaultMemberUniqueName="[tbl_StockStatus].[Inflow].[All]" allUniqueName="[tbl_StockStatus].[Inflow].[All]" dimensionUniqueName="[tbl_StockStatus]" displayFolder="" count="0" memberValueDatatype="20" unbalanced="0"/>
    <cacheHierarchy uniqueName="[tbl_StockStatus].[Outflow]" caption="Outflow" attribute="1" defaultMemberUniqueName="[tbl_StockStatus].[Outflow].[All]" allUniqueName="[tbl_StockStatus].[Outflow].[All]" dimensionUniqueName="[tbl_StockStatus]" displayFolder="" count="0" memberValueDatatype="20" unbalanced="0"/>
    <cacheHierarchy uniqueName="[tbl_StockStatus].[Net Movement]" caption="Net Movement" attribute="1" defaultMemberUniqueName="[tbl_StockStatus].[Net Movement].[All]" allUniqueName="[tbl_StockStatus].[Net Movement].[All]" dimensionUniqueName="[tbl_StockStatus]" displayFolder="" count="0" memberValueDatatype="20" unbalanced="0"/>
    <cacheHierarchy uniqueName="[tbl_StockStatus].[Re-Order Qty]" caption="Re-Order Qty" attribute="1" defaultMemberUniqueName="[tbl_StockStatus].[Re-Order Qty].[All]" allUniqueName="[tbl_StockStatus].[Re-Order Qty].[All]" dimensionUniqueName="[tbl_StockStatus]" displayFolder="" count="0" memberValueDatatype="20" unbalanced="0"/>
    <cacheHierarchy uniqueName="[tbl_StockStatus].[Current Stock]" caption="Current Stock" attribute="1" defaultMemberUniqueName="[tbl_StockStatus].[Current Stock].[All]" allUniqueName="[tbl_StockStatus].[Current Stock].[All]" dimensionUniqueName="[tbl_StockStatus]" displayFolder="" count="0" memberValueDatatype="20" unbalanced="0"/>
    <cacheHierarchy uniqueName="[tbl_StockStatus].[Status]" caption="Status" attribute="1" defaultMemberUniqueName="[tbl_StockStatus].[Status].[All]" allUniqueName="[tbl_StockStatus].[Status].[All]" dimensionUniqueName="[tbl_StockStatus]" displayFolder="" count="0" memberValueDatatype="130" unbalanced="0"/>
    <cacheHierarchy uniqueName="[tbl_StockStatus].[Unit Price (N)]" caption="Unit Price (N)" attribute="1" defaultMemberUniqueName="[tbl_StockStatus].[Unit Price (N)].[All]" allUniqueName="[tbl_StockStatus].[Unit Price (N)].[All]" dimensionUniqueName="[tbl_StockStatus]" displayFolder="" count="0" memberValueDatatype="20" unbalanced="0"/>
    <cacheHierarchy uniqueName="[Measures].[__XL_Count tbl_DailyRecords]" caption="__XL_Count tbl_DailyRecords" measure="1" displayFolder="" measureGroup="tbl_DailyRecords" count="0" hidden="1"/>
    <cacheHierarchy uniqueName="[Measures].[__XL_Count tbl_StockStatus]" caption="__XL_Count tbl_StockStatus" measure="1" displayFolder="" measureGroup="tbl_StockStatus" count="0" hidden="1"/>
    <cacheHierarchy uniqueName="[Measures].[__XL_Count tbl_ItemList]" caption="__XL_Count tbl_ItemList" measure="1" displayFolder="" measureGroup="tbl_ItemList" count="0" hidden="1"/>
    <cacheHierarchy uniqueName="[Measures].[__XL_Count tbl_ReOrder]" caption="__XL_Count tbl_ReOrder" measure="1" displayFolder="" measureGroup="tbl_ReOrder" count="0" hidden="1"/>
    <cacheHierarchy uniqueName="[Measures].[__No measures defined]" caption="__No measures defined" measure="1" displayFolder="" count="0" hidden="1"/>
    <cacheHierarchy uniqueName="[Measures].[Sum of Inflow]" caption="Sum of Inflow" measure="1" displayFolder="" measureGroup="tbl_StockStatus" count="0" hidden="1">
      <extLst>
        <ext xmlns:x15="http://schemas.microsoft.com/office/spreadsheetml/2010/11/main" uri="{B97F6D7D-B522-45F9-BDA1-12C45D357490}">
          <x15:cacheHierarchy aggregatedColumn="40"/>
        </ext>
      </extLst>
    </cacheHierarchy>
    <cacheHierarchy uniqueName="[Measures].[Sum of Outflow]" caption="Sum of Outflow" measure="1" displayFolder="" measureGroup="tbl_StockStatus" count="0" hidden="1">
      <extLst>
        <ext xmlns:x15="http://schemas.microsoft.com/office/spreadsheetml/2010/11/main" uri="{B97F6D7D-B522-45F9-BDA1-12C45D357490}">
          <x15:cacheHierarchy aggregatedColumn="41"/>
        </ext>
      </extLst>
    </cacheHierarchy>
    <cacheHierarchy uniqueName="[Measures].[Count of GL Code]" caption="Count of GL Code" measure="1" displayFolder="" measureGroup="tbl_StockStatus" count="0" hidden="1">
      <extLst>
        <ext xmlns:x15="http://schemas.microsoft.com/office/spreadsheetml/2010/11/main" uri="{B97F6D7D-B522-45F9-BDA1-12C45D357490}">
          <x15:cacheHierarchy aggregatedColumn="34"/>
        </ext>
      </extLst>
    </cacheHierarchy>
    <cacheHierarchy uniqueName="[Measures].[Count of GL Code 2]" caption="Count of GL Code 2" measure="1" displayFolder="" measureGroup="tbl_ItemList" count="0" oneField="1" hidden="1">
      <fieldsUsage count="1">
        <fieldUsage x="0"/>
      </fieldsUsage>
      <extLst>
        <ext xmlns:x15="http://schemas.microsoft.com/office/spreadsheetml/2010/11/main" uri="{B97F6D7D-B522-45F9-BDA1-12C45D357490}">
          <x15:cacheHierarchy aggregatedColumn="14"/>
        </ext>
      </extLst>
    </cacheHierarchy>
    <cacheHierarchy uniqueName="[Measures].[Sum of Stock Value (N)]" caption="Sum of Stock Value (N)" measure="1" displayFolder="" measureGroup="tbl_ItemList" count="0" hidden="1">
      <extLst>
        <ext xmlns:x15="http://schemas.microsoft.com/office/spreadsheetml/2010/11/main" uri="{B97F6D7D-B522-45F9-BDA1-12C45D357490}">
          <x15:cacheHierarchy aggregatedColumn="20"/>
        </ext>
      </extLst>
    </cacheHierarchy>
    <cacheHierarchy uniqueName="[Measures].[Sum of QTY]" caption="Sum of QTY" measure="1" displayFolder="" measureGroup="tbl_DailyRecords" count="0" hidden="1">
      <extLst>
        <ext xmlns:x15="http://schemas.microsoft.com/office/spreadsheetml/2010/11/main" uri="{B97F6D7D-B522-45F9-BDA1-12C45D357490}">
          <x15:cacheHierarchy aggregatedColumn="7"/>
        </ext>
      </extLst>
    </cacheHierarchy>
    <cacheHierarchy uniqueName="[Measures].[Count of Line Value]" caption="Count of Line Value" measure="1" displayFolder="" measureGroup="tbl_DailyRecords" count="0" hidden="1">
      <extLst>
        <ext xmlns:x15="http://schemas.microsoft.com/office/spreadsheetml/2010/11/main" uri="{B97F6D7D-B522-45F9-BDA1-12C45D357490}">
          <x15:cacheHierarchy aggregatedColumn="9"/>
        </ext>
      </extLst>
    </cacheHierarchy>
    <cacheHierarchy uniqueName="[Measures].[Count of Unit Price]" caption="Count of Unit Price" measure="1" displayFolder="" measureGroup="tbl_DailyRecords" count="0" hidden="1">
      <extLst>
        <ext xmlns:x15="http://schemas.microsoft.com/office/spreadsheetml/2010/11/main" uri="{B97F6D7D-B522-45F9-BDA1-12C45D357490}">
          <x15:cacheHierarchy aggregatedColumn="8"/>
        </ext>
      </extLst>
    </cacheHierarchy>
    <cacheHierarchy uniqueName="[Measures].[Sum of Line Value]" caption="Sum of Line Value" measure="1" displayFolder="" measureGroup="tbl_DailyRecords" count="0" hidden="1">
      <extLst>
        <ext xmlns:x15="http://schemas.microsoft.com/office/spreadsheetml/2010/11/main" uri="{B97F6D7D-B522-45F9-BDA1-12C45D357490}">
          <x15:cacheHierarchy aggregatedColumn="9"/>
        </ext>
      </extLst>
    </cacheHierarchy>
    <cacheHierarchy uniqueName="[Measures].[Sum of Unit Price]" caption="Sum of Unit Price" measure="1" displayFolder="" measureGroup="tbl_DailyRecords" count="0" hidden="1">
      <extLst>
        <ext xmlns:x15="http://schemas.microsoft.com/office/spreadsheetml/2010/11/main" uri="{B97F6D7D-B522-45F9-BDA1-12C45D357490}">
          <x15:cacheHierarchy aggregatedColumn="8"/>
        </ext>
      </extLst>
    </cacheHierarchy>
    <cacheHierarchy uniqueName="[Measures].[Distinct Count of Line Value]" caption="Distinct Count of Line Value" measure="1" displayFolder="" measureGroup="tbl_DailyRecords" count="0" hidden="1">
      <extLst>
        <ext xmlns:x15="http://schemas.microsoft.com/office/spreadsheetml/2010/11/main" uri="{B97F6D7D-B522-45F9-BDA1-12C45D357490}">
          <x15:cacheHierarchy aggregatedColumn="9"/>
        </ext>
      </extLst>
    </cacheHierarchy>
    <cacheHierarchy uniqueName="[Measures].[Count of Inflow]" caption="Count of Inflow" measure="1" displayFolder="" measureGroup="tbl_StockStatus" count="0" hidden="1">
      <extLst>
        <ext xmlns:x15="http://schemas.microsoft.com/office/spreadsheetml/2010/11/main" uri="{B97F6D7D-B522-45F9-BDA1-12C45D357490}">
          <x15:cacheHierarchy aggregatedColumn="40"/>
        </ext>
      </extLst>
    </cacheHierarchy>
    <cacheHierarchy uniqueName="[Measures].[Count of Outflow]" caption="Count of Outflow" measure="1" displayFolder="" measureGroup="tbl_StockStatus" count="0" hidden="1">
      <extLst>
        <ext xmlns:x15="http://schemas.microsoft.com/office/spreadsheetml/2010/11/main" uri="{B97F6D7D-B522-45F9-BDA1-12C45D357490}">
          <x15:cacheHierarchy aggregatedColumn="41"/>
        </ext>
      </extLst>
    </cacheHierarchy>
    <cacheHierarchy uniqueName="[Measures].[Sum of Unit Price (N)]" caption="Sum of Unit Price (N)" measure="1" displayFolder="" measureGroup="tbl_StockStatus" count="0" hidden="1">
      <extLst>
        <ext xmlns:x15="http://schemas.microsoft.com/office/spreadsheetml/2010/11/main" uri="{B97F6D7D-B522-45F9-BDA1-12C45D357490}">
          <x15:cacheHierarchy aggregatedColumn="46"/>
        </ext>
      </extLst>
    </cacheHierarchy>
    <cacheHierarchy uniqueName="[Measures].[Count of GL Code 3]" caption="Count of GL Code 3" measure="1" displayFolder="" measureGroup="tbl_DailyRecords" count="0" hidden="1">
      <extLst>
        <ext xmlns:x15="http://schemas.microsoft.com/office/spreadsheetml/2010/11/main" uri="{B97F6D7D-B522-45F9-BDA1-12C45D357490}">
          <x15:cacheHierarchy aggregatedColumn="2"/>
        </ext>
      </extLst>
    </cacheHierarchy>
    <cacheHierarchy uniqueName="[Measures].[Count of Type]" caption="Count of Type" measure="1" displayFolder="" measureGroup="tbl_DailyRecords" count="0" hidden="1">
      <extLst>
        <ext xmlns:x15="http://schemas.microsoft.com/office/spreadsheetml/2010/11/main" uri="{B97F6D7D-B522-45F9-BDA1-12C45D357490}">
          <x15:cacheHierarchy aggregatedColumn="6"/>
        </ext>
      </extLst>
    </cacheHierarchy>
  </cacheHierarchies>
  <kpis count="0"/>
  <dimensions count="5">
    <dimension measure="1" name="Measures" uniqueName="[Measures]" caption="Measures"/>
    <dimension name="tbl_DailyRecords" uniqueName="[tbl_DailyRecords]" caption="tbl_DailyRecords"/>
    <dimension name="tbl_ItemList" uniqueName="[tbl_ItemList]" caption="tbl_ItemList"/>
    <dimension name="tbl_ReOrder" uniqueName="[tbl_ReOrder]" caption="tbl_ReOrder"/>
    <dimension name="tbl_StockStatus" uniqueName="[tbl_StockStatus]" caption="tbl_StockStatus"/>
  </dimensions>
  <measureGroups count="4">
    <measureGroup name="tbl_DailyRecords" caption="tbl_DailyRecords"/>
    <measureGroup name="tbl_ItemList" caption="tbl_ItemList"/>
    <measureGroup name="tbl_ReOrder" caption="tbl_ReOrder"/>
    <measureGroup name="tbl_StockStatus" caption="tbl_StockStatus"/>
  </measureGroups>
  <maps count="8">
    <map measureGroup="0" dimension="1"/>
    <map measureGroup="0" dimension="2"/>
    <map measureGroup="0" dimension="3"/>
    <map measureGroup="0" dimension="4"/>
    <map measureGroup="1" dimension="2"/>
    <map measureGroup="1" dimension="3"/>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CCOUNT OFFICER" refreshedDate="46190.351617939814" createdVersion="8" refreshedVersion="8" minRefreshableVersion="3" recordCount="0" supportSubquery="1" supportAdvancedDrill="1" xr:uid="{7BE2DD6C-72A6-46DF-A897-E6354D30F1CA}">
  <cacheSource type="external" connectionId="1"/>
  <cacheFields count="4">
    <cacheField name="[Measures].[Sum of Line Value]" caption="Sum of Line Value" numFmtId="0" hierarchy="60" level="32767"/>
    <cacheField name="[tbl_DailyRecords].[Type].[Type]" caption="Type" numFmtId="0" hierarchy="6" level="1">
      <sharedItems containsSemiMixedTypes="0" containsNonDate="0" containsString="0"/>
    </cacheField>
    <cacheField name="[tbl_DailyRecords].[Department].[Department]" caption="Department" numFmtId="0" hierarchy="5" level="1">
      <sharedItems containsSemiMixedTypes="0" containsNonDate="0" containsString="0"/>
    </cacheField>
    <cacheField name="[tbl_DailyRecords].[Month].[Month]" caption="Month" numFmtId="0" hierarchy="1" level="1">
      <sharedItems containsSemiMixedTypes="0" containsNonDate="0" containsString="0"/>
    </cacheField>
  </cacheFields>
  <cacheHierarchies count="68">
    <cacheHierarchy uniqueName="[tbl_DailyRecords].[Date]" caption="Date" attribute="1" defaultMemberUniqueName="[tbl_DailyRecords].[Date].[All]" allUniqueName="[tbl_DailyRecords].[Date].[All]" dimensionUniqueName="[tbl_DailyRecords]" displayFolder="" count="0" memberValueDatatype="130" unbalanced="0"/>
    <cacheHierarchy uniqueName="[tbl_DailyRecords].[Month]" caption="Month" attribute="1" defaultMemberUniqueName="[tbl_DailyRecords].[Month].[All]" allUniqueName="[tbl_DailyRecords].[Month].[All]" dimensionUniqueName="[tbl_DailyRecords]" displayFolder="" count="2" memberValueDatatype="130" unbalanced="0">
      <fieldsUsage count="2">
        <fieldUsage x="-1"/>
        <fieldUsage x="3"/>
      </fieldsUsage>
    </cacheHierarchy>
    <cacheHierarchy uniqueName="[tbl_DailyRecords].[GL Code]" caption="GL Code" attribute="1" defaultMemberUniqueName="[tbl_DailyRecords].[GL Code].[All]" allUniqueName="[tbl_DailyRecords].[GL Code].[All]" dimensionUniqueName="[tbl_DailyRecords]" displayFolder="" count="0" memberValueDatatype="130" unbalanced="0"/>
    <cacheHierarchy uniqueName="[tbl_DailyRecords].[Item Name]" caption="Item Name" attribute="1" defaultMemberUniqueName="[tbl_DailyRecords].[Item Name].[All]" allUniqueName="[tbl_DailyRecords].[Item Name].[All]" dimensionUniqueName="[tbl_DailyRecords]" displayFolder="" count="0" memberValueDatatype="130" unbalanced="0"/>
    <cacheHierarchy uniqueName="[tbl_DailyRecords].[Customer / Supplier]" caption="Customer / Supplier" attribute="1" defaultMemberUniqueName="[tbl_DailyRecords].[Customer / Supplier].[All]" allUniqueName="[tbl_DailyRecords].[Customer / Supplier].[All]" dimensionUniqueName="[tbl_DailyRecords]" displayFolder="" count="0" memberValueDatatype="130" unbalanced="0"/>
    <cacheHierarchy uniqueName="[tbl_DailyRecords].[Department]" caption="Department" attribute="1" defaultMemberUniqueName="[tbl_DailyRecords].[Department].[All]" allUniqueName="[tbl_DailyRecords].[Department].[All]" dimensionUniqueName="[tbl_DailyRecords]" displayFolder="" count="2" memberValueDatatype="130" unbalanced="0">
      <fieldsUsage count="2">
        <fieldUsage x="-1"/>
        <fieldUsage x="2"/>
      </fieldsUsage>
    </cacheHierarchy>
    <cacheHierarchy uniqueName="[tbl_DailyRecords].[Type]" caption="Type" attribute="1" defaultMemberUniqueName="[tbl_DailyRecords].[Type].[All]" allUniqueName="[tbl_DailyRecords].[Type].[All]" dimensionUniqueName="[tbl_DailyRecords]" displayFolder="" count="2" memberValueDatatype="130" unbalanced="0">
      <fieldsUsage count="2">
        <fieldUsage x="-1"/>
        <fieldUsage x="1"/>
      </fieldsUsage>
    </cacheHierarchy>
    <cacheHierarchy uniqueName="[tbl_DailyRecords].[QTY]" caption="QTY" attribute="1" defaultMemberUniqueName="[tbl_DailyRecords].[QTY].[All]" allUniqueName="[tbl_DailyRecords].[QTY].[All]" dimensionUniqueName="[tbl_DailyRecords]" displayFolder="" count="0" memberValueDatatype="20" unbalanced="0"/>
    <cacheHierarchy uniqueName="[tbl_DailyRecords].[Unit Price]" caption="Unit Price" attribute="1" defaultMemberUniqueName="[tbl_DailyRecords].[Unit Price].[All]" allUniqueName="[tbl_DailyRecords].[Unit Price].[All]" dimensionUniqueName="[tbl_DailyRecords]" displayFolder="" count="0" memberValueDatatype="20" unbalanced="0"/>
    <cacheHierarchy uniqueName="[tbl_DailyRecords].[Line Value]" caption="Line Value" attribute="1" defaultMemberUniqueName="[tbl_DailyRecords].[Line Value].[All]" allUniqueName="[tbl_DailyRecords].[Line Value].[All]" dimensionUniqueName="[tbl_DailyRecords]" displayFolder="" count="0" memberValueDatatype="20" unbalanced="0"/>
    <cacheHierarchy uniqueName="[tbl_DailyRecords].[Issuer Name]" caption="Issuer Name" attribute="1" defaultMemberUniqueName="[tbl_DailyRecords].[Issuer Name].[All]" allUniqueName="[tbl_DailyRecords].[Issuer Name].[All]" dimensionUniqueName="[tbl_DailyRecords]" displayFolder="" count="0" memberValueDatatype="130" unbalanced="0"/>
    <cacheHierarchy uniqueName="[tbl_DailyRecords].[Receiver Name]" caption="Receiver Name" attribute="1" defaultMemberUniqueName="[tbl_DailyRecords].[Receiver Name].[All]" allUniqueName="[tbl_DailyRecords].[Receiver Name].[All]" dimensionUniqueName="[tbl_DailyRecords]" displayFolder="" count="0" memberValueDatatype="130" unbalanced="0"/>
    <cacheHierarchy uniqueName="[tbl_DailyRecords].[Phone Number]" caption="Phone Number" attribute="1" defaultMemberUniqueName="[tbl_DailyRecords].[Phone Number].[All]" allUniqueName="[tbl_DailyRecords].[Phone Number].[All]" dimensionUniqueName="[tbl_DailyRecords]" displayFolder="" count="0" memberValueDatatype="130" unbalanced="0"/>
    <cacheHierarchy uniqueName="[tbl_ItemList].[S/N]" caption="S/N" attribute="1" defaultMemberUniqueName="[tbl_ItemList].[S/N].[All]" allUniqueName="[tbl_ItemList].[S/N].[All]" dimensionUniqueName="[tbl_ItemList]" displayFolder="" count="0" memberValueDatatype="20" unbalanced="0"/>
    <cacheHierarchy uniqueName="[tbl_ItemList].[GL Code]" caption="GL Code" attribute="1" defaultMemberUniqueName="[tbl_ItemList].[GL Code].[All]" allUniqueName="[tbl_ItemList].[GL Code].[All]" dimensionUniqueName="[tbl_ItemList]" displayFolder="" count="0" memberValueDatatype="130" unbalanced="0"/>
    <cacheHierarchy uniqueName="[tbl_ItemList].[Item Name]" caption="Item Name" attribute="1" defaultMemberUniqueName="[tbl_ItemList].[Item Name].[All]" allUniqueName="[tbl_ItemList].[Item Name].[All]" dimensionUniqueName="[tbl_ItemList]" displayFolder="" count="0" memberValueDatatype="130" unbalanced="0"/>
    <cacheHierarchy uniqueName="[tbl_ItemList].[Category]" caption="Category" attribute="1" defaultMemberUniqueName="[tbl_ItemList].[Category].[All]" allUniqueName="[tbl_ItemList].[Category].[All]" dimensionUniqueName="[tbl_ItemList]" displayFolder="" count="0" memberValueDatatype="130" unbalanced="0"/>
    <cacheHierarchy uniqueName="[tbl_ItemList].[Department]" caption="Department" attribute="1" defaultMemberUniqueName="[tbl_ItemList].[Department].[All]" allUniqueName="[tbl_ItemList].[Department].[All]" dimensionUniqueName="[tbl_ItemList]" displayFolder="" count="0" memberValueDatatype="130" unbalanced="0"/>
    <cacheHierarchy uniqueName="[tbl_ItemList].[Unit]" caption="Unit" attribute="1" defaultMemberUniqueName="[tbl_ItemList].[Unit].[All]" allUniqueName="[tbl_ItemList].[Unit].[All]" dimensionUniqueName="[tbl_ItemList]" displayFolder="" count="0" memberValueDatatype="130" unbalanced="0"/>
    <cacheHierarchy uniqueName="[tbl_ItemList].[Unit Price (N)]" caption="Unit Price (N)" attribute="1" defaultMemberUniqueName="[tbl_ItemList].[Unit Price (N)].[All]" allUniqueName="[tbl_ItemList].[Unit Price (N)].[All]" dimensionUniqueName="[tbl_ItemList]" displayFolder="" count="0" memberValueDatatype="20" unbalanced="0"/>
    <cacheHierarchy uniqueName="[tbl_ItemList].[Stock Value (N)]" caption="Stock Value (N)" attribute="1" defaultMemberUniqueName="[tbl_ItemList].[Stock Value (N)].[All]" allUniqueName="[tbl_ItemList].[Stock Value (N)].[All]" dimensionUniqueName="[tbl_ItemList]" displayFolder="" count="0" memberValueDatatype="20" unbalanced="0"/>
    <cacheHierarchy uniqueName="[tbl_ItemList].[Re-Order Qty]" caption="Re-Order Qty" attribute="1" defaultMemberUniqueName="[tbl_ItemList].[Re-Order Qty].[All]" allUniqueName="[tbl_ItemList].[Re-Order Qty].[All]" dimensionUniqueName="[tbl_ItemList]" displayFolder="" count="0" memberValueDatatype="20" unbalanced="0"/>
    <cacheHierarchy uniqueName="[tbl_ItemList].[Lead Time (Days)]" caption="Lead Time (Days)" attribute="1" defaultMemberUniqueName="[tbl_ItemList].[Lead Time (Days)].[All]" allUniqueName="[tbl_ItemList].[Lead Time (Days)].[All]" dimensionUniqueName="[tbl_ItemList]" displayFolder="" count="0" memberValueDatatype="20" unbalanced="0"/>
    <cacheHierarchy uniqueName="[tbl_ItemList].[Remarks]" caption="Remarks" attribute="1" defaultMemberUniqueName="[tbl_ItemList].[Remarks].[All]" allUniqueName="[tbl_ItemList].[Remarks].[All]" dimensionUniqueName="[tbl_ItemList]" displayFolder="" count="0" memberValueDatatype="130" unbalanced="0"/>
    <cacheHierarchy uniqueName="[tbl_ReOrder].[S/N]" caption="S/N" attribute="1" defaultMemberUniqueName="[tbl_ReOrder].[S/N].[All]" allUniqueName="[tbl_ReOrder].[S/N].[All]" dimensionUniqueName="[tbl_ReOrder]" displayFolder="" count="0" memberValueDatatype="20" unbalanced="0"/>
    <cacheHierarchy uniqueName="[tbl_ReOrder].[GL Code]" caption="GL Code" attribute="1" defaultMemberUniqueName="[tbl_ReOrder].[GL Code].[All]" allUniqueName="[tbl_ReOrder].[GL Code].[All]" dimensionUniqueName="[tbl_ReOrder]" displayFolder="" count="0" memberValueDatatype="130" unbalanced="0"/>
    <cacheHierarchy uniqueName="[tbl_ReOrder].[Item Name]" caption="Item Name" attribute="1" defaultMemberUniqueName="[tbl_ReOrder].[Item Name].[All]" allUniqueName="[tbl_ReOrder].[Item Name].[All]" dimensionUniqueName="[tbl_ReOrder]" displayFolder="" count="0" memberValueDatatype="130" unbalanced="0"/>
    <cacheHierarchy uniqueName="[tbl_ReOrder].[Category]" caption="Category" attribute="1" defaultMemberUniqueName="[tbl_ReOrder].[Category].[All]" allUniqueName="[tbl_ReOrder].[Category].[All]" dimensionUniqueName="[tbl_ReOrder]" displayFolder="" count="0" memberValueDatatype="130" unbalanced="0"/>
    <cacheHierarchy uniqueName="[tbl_ReOrder].[Department]" caption="Department" attribute="1" defaultMemberUniqueName="[tbl_ReOrder].[Department].[All]" allUniqueName="[tbl_ReOrder].[Department].[All]" dimensionUniqueName="[tbl_ReOrder]" displayFolder="" count="0" memberValueDatatype="130" unbalanced="0"/>
    <cacheHierarchy uniqueName="[tbl_ReOrder].[Re-Order Level]" caption="Re-Order Level" attribute="1" defaultMemberUniqueName="[tbl_ReOrder].[Re-Order Level].[All]" allUniqueName="[tbl_ReOrder].[Re-Order Level].[All]" dimensionUniqueName="[tbl_ReOrder]" displayFolder="" count="0" memberValueDatatype="20" unbalanced="0"/>
    <cacheHierarchy uniqueName="[tbl_ReOrder].[Current Stock]" caption="Current Stock" attribute="1" defaultMemberUniqueName="[tbl_ReOrder].[Current Stock].[All]" allUniqueName="[tbl_ReOrder].[Current Stock].[All]" dimensionUniqueName="[tbl_ReOrder]" displayFolder="" count="0" memberValueDatatype="20" unbalanced="0"/>
    <cacheHierarchy uniqueName="[tbl_ReOrder].[Variance]" caption="Variance" attribute="1" defaultMemberUniqueName="[tbl_ReOrder].[Variance].[All]" allUniqueName="[tbl_ReOrder].[Variance].[All]" dimensionUniqueName="[tbl_ReOrder]" displayFolder="" count="0" memberValueDatatype="20" unbalanced="0"/>
    <cacheHierarchy uniqueName="[tbl_ReOrder].[Action Required]" caption="Action Required" attribute="1" defaultMemberUniqueName="[tbl_ReOrder].[Action Required].[All]" allUniqueName="[tbl_ReOrder].[Action Required].[All]" dimensionUniqueName="[tbl_ReOrder]" displayFolder="" count="0" memberValueDatatype="130" unbalanced="0"/>
    <cacheHierarchy uniqueName="[tbl_StockStatus].[S/N]" caption="S/N" attribute="1" defaultMemberUniqueName="[tbl_StockStatus].[S/N].[All]" allUniqueName="[tbl_StockStatus].[S/N].[All]" dimensionUniqueName="[tbl_StockStatus]" displayFolder="" count="0" memberValueDatatype="20" unbalanced="0"/>
    <cacheHierarchy uniqueName="[tbl_StockStatus].[GL Code]" caption="GL Code" attribute="1" defaultMemberUniqueName="[tbl_StockStatus].[GL Code].[All]" allUniqueName="[tbl_StockStatus].[GL Code].[All]" dimensionUniqueName="[tbl_StockStatus]" displayFolder="" count="0" memberValueDatatype="130" unbalanced="0"/>
    <cacheHierarchy uniqueName="[tbl_StockStatus].[Item Name]" caption="Item Name" attribute="1" defaultMemberUniqueName="[tbl_StockStatus].[Item Name].[All]" allUniqueName="[tbl_StockStatus].[Item Name].[All]" dimensionUniqueName="[tbl_StockStatus]" displayFolder="" count="0" memberValueDatatype="130" unbalanced="0"/>
    <cacheHierarchy uniqueName="[tbl_StockStatus].[Category]" caption="Category" attribute="1" defaultMemberUniqueName="[tbl_StockStatus].[Category].[All]" allUniqueName="[tbl_StockStatus].[Category].[All]" dimensionUniqueName="[tbl_StockStatus]" displayFolder="" count="0" memberValueDatatype="130" unbalanced="0"/>
    <cacheHierarchy uniqueName="[tbl_StockStatus].[Department]" caption="Department" attribute="1" defaultMemberUniqueName="[tbl_StockStatus].[Department].[All]" allUniqueName="[tbl_StockStatus].[Department].[All]" dimensionUniqueName="[tbl_StockStatus]" displayFolder="" count="0" memberValueDatatype="130" unbalanced="0"/>
    <cacheHierarchy uniqueName="[tbl_StockStatus].[Unit]" caption="Unit" attribute="1" defaultMemberUniqueName="[tbl_StockStatus].[Unit].[All]" allUniqueName="[tbl_StockStatus].[Unit].[All]" dimensionUniqueName="[tbl_StockStatus]" displayFolder="" count="0" memberValueDatatype="130" unbalanced="0"/>
    <cacheHierarchy uniqueName="[tbl_StockStatus].[Opening Stock]" caption="Opening Stock" attribute="1" defaultMemberUniqueName="[tbl_StockStatus].[Opening Stock].[All]" allUniqueName="[tbl_StockStatus].[Opening Stock].[All]" dimensionUniqueName="[tbl_StockStatus]" displayFolder="" count="0" memberValueDatatype="20" unbalanced="0"/>
    <cacheHierarchy uniqueName="[tbl_StockStatus].[Inflow]" caption="Inflow" attribute="1" defaultMemberUniqueName="[tbl_StockStatus].[Inflow].[All]" allUniqueName="[tbl_StockStatus].[Inflow].[All]" dimensionUniqueName="[tbl_StockStatus]" displayFolder="" count="0" memberValueDatatype="20" unbalanced="0"/>
    <cacheHierarchy uniqueName="[tbl_StockStatus].[Outflow]" caption="Outflow" attribute="1" defaultMemberUniqueName="[tbl_StockStatus].[Outflow].[All]" allUniqueName="[tbl_StockStatus].[Outflow].[All]" dimensionUniqueName="[tbl_StockStatus]" displayFolder="" count="0" memberValueDatatype="20" unbalanced="0"/>
    <cacheHierarchy uniqueName="[tbl_StockStatus].[Net Movement]" caption="Net Movement" attribute="1" defaultMemberUniqueName="[tbl_StockStatus].[Net Movement].[All]" allUniqueName="[tbl_StockStatus].[Net Movement].[All]" dimensionUniqueName="[tbl_StockStatus]" displayFolder="" count="0" memberValueDatatype="20" unbalanced="0"/>
    <cacheHierarchy uniqueName="[tbl_StockStatus].[Re-Order Qty]" caption="Re-Order Qty" attribute="1" defaultMemberUniqueName="[tbl_StockStatus].[Re-Order Qty].[All]" allUniqueName="[tbl_StockStatus].[Re-Order Qty].[All]" dimensionUniqueName="[tbl_StockStatus]" displayFolder="" count="0" memberValueDatatype="20" unbalanced="0"/>
    <cacheHierarchy uniqueName="[tbl_StockStatus].[Current Stock]" caption="Current Stock" attribute="1" defaultMemberUniqueName="[tbl_StockStatus].[Current Stock].[All]" allUniqueName="[tbl_StockStatus].[Current Stock].[All]" dimensionUniqueName="[tbl_StockStatus]" displayFolder="" count="0" memberValueDatatype="20" unbalanced="0"/>
    <cacheHierarchy uniqueName="[tbl_StockStatus].[Status]" caption="Status" attribute="1" defaultMemberUniqueName="[tbl_StockStatus].[Status].[All]" allUniqueName="[tbl_StockStatus].[Status].[All]" dimensionUniqueName="[tbl_StockStatus]" displayFolder="" count="0" memberValueDatatype="130" unbalanced="0"/>
    <cacheHierarchy uniqueName="[tbl_StockStatus].[Unit Price (N)]" caption="Unit Price (N)" attribute="1" defaultMemberUniqueName="[tbl_StockStatus].[Unit Price (N)].[All]" allUniqueName="[tbl_StockStatus].[Unit Price (N)].[All]" dimensionUniqueName="[tbl_StockStatus]" displayFolder="" count="0" memberValueDatatype="20" unbalanced="0"/>
    <cacheHierarchy uniqueName="[Measures].[__XL_Count tbl_DailyRecords]" caption="__XL_Count tbl_DailyRecords" measure="1" displayFolder="" measureGroup="tbl_DailyRecords" count="0" hidden="1"/>
    <cacheHierarchy uniqueName="[Measures].[__XL_Count tbl_StockStatus]" caption="__XL_Count tbl_StockStatus" measure="1" displayFolder="" measureGroup="tbl_StockStatus" count="0" hidden="1"/>
    <cacheHierarchy uniqueName="[Measures].[__XL_Count tbl_ItemList]" caption="__XL_Count tbl_ItemList" measure="1" displayFolder="" measureGroup="tbl_ItemList" count="0" hidden="1"/>
    <cacheHierarchy uniqueName="[Measures].[__XL_Count tbl_ReOrder]" caption="__XL_Count tbl_ReOrder" measure="1" displayFolder="" measureGroup="tbl_ReOrder" count="0" hidden="1"/>
    <cacheHierarchy uniqueName="[Measures].[__No measures defined]" caption="__No measures defined" measure="1" displayFolder="" count="0" hidden="1"/>
    <cacheHierarchy uniqueName="[Measures].[Sum of Inflow]" caption="Sum of Inflow" measure="1" displayFolder="" measureGroup="tbl_StockStatus" count="0" hidden="1">
      <extLst>
        <ext xmlns:x15="http://schemas.microsoft.com/office/spreadsheetml/2010/11/main" uri="{B97F6D7D-B522-45F9-BDA1-12C45D357490}">
          <x15:cacheHierarchy aggregatedColumn="40"/>
        </ext>
      </extLst>
    </cacheHierarchy>
    <cacheHierarchy uniqueName="[Measures].[Sum of Outflow]" caption="Sum of Outflow" measure="1" displayFolder="" measureGroup="tbl_StockStatus" count="0" hidden="1">
      <extLst>
        <ext xmlns:x15="http://schemas.microsoft.com/office/spreadsheetml/2010/11/main" uri="{B97F6D7D-B522-45F9-BDA1-12C45D357490}">
          <x15:cacheHierarchy aggregatedColumn="41"/>
        </ext>
      </extLst>
    </cacheHierarchy>
    <cacheHierarchy uniqueName="[Measures].[Count of GL Code]" caption="Count of GL Code" measure="1" displayFolder="" measureGroup="tbl_StockStatus" count="0" hidden="1">
      <extLst>
        <ext xmlns:x15="http://schemas.microsoft.com/office/spreadsheetml/2010/11/main" uri="{B97F6D7D-B522-45F9-BDA1-12C45D357490}">
          <x15:cacheHierarchy aggregatedColumn="34"/>
        </ext>
      </extLst>
    </cacheHierarchy>
    <cacheHierarchy uniqueName="[Measures].[Count of GL Code 2]" caption="Count of GL Code 2" measure="1" displayFolder="" measureGroup="tbl_ItemList" count="0" hidden="1">
      <extLst>
        <ext xmlns:x15="http://schemas.microsoft.com/office/spreadsheetml/2010/11/main" uri="{B97F6D7D-B522-45F9-BDA1-12C45D357490}">
          <x15:cacheHierarchy aggregatedColumn="14"/>
        </ext>
      </extLst>
    </cacheHierarchy>
    <cacheHierarchy uniqueName="[Measures].[Sum of Stock Value (N)]" caption="Sum of Stock Value (N)" measure="1" displayFolder="" measureGroup="tbl_ItemList" count="0" hidden="1">
      <extLst>
        <ext xmlns:x15="http://schemas.microsoft.com/office/spreadsheetml/2010/11/main" uri="{B97F6D7D-B522-45F9-BDA1-12C45D357490}">
          <x15:cacheHierarchy aggregatedColumn="20"/>
        </ext>
      </extLst>
    </cacheHierarchy>
    <cacheHierarchy uniqueName="[Measures].[Sum of QTY]" caption="Sum of QTY" measure="1" displayFolder="" measureGroup="tbl_DailyRecords" count="0" hidden="1">
      <extLst>
        <ext xmlns:x15="http://schemas.microsoft.com/office/spreadsheetml/2010/11/main" uri="{B97F6D7D-B522-45F9-BDA1-12C45D357490}">
          <x15:cacheHierarchy aggregatedColumn="7"/>
        </ext>
      </extLst>
    </cacheHierarchy>
    <cacheHierarchy uniqueName="[Measures].[Count of Line Value]" caption="Count of Line Value" measure="1" displayFolder="" measureGroup="tbl_DailyRecords" count="0" hidden="1">
      <extLst>
        <ext xmlns:x15="http://schemas.microsoft.com/office/spreadsheetml/2010/11/main" uri="{B97F6D7D-B522-45F9-BDA1-12C45D357490}">
          <x15:cacheHierarchy aggregatedColumn="9"/>
        </ext>
      </extLst>
    </cacheHierarchy>
    <cacheHierarchy uniqueName="[Measures].[Count of Unit Price]" caption="Count of Unit Price" measure="1" displayFolder="" measureGroup="tbl_DailyRecords" count="0" hidden="1">
      <extLst>
        <ext xmlns:x15="http://schemas.microsoft.com/office/spreadsheetml/2010/11/main" uri="{B97F6D7D-B522-45F9-BDA1-12C45D357490}">
          <x15:cacheHierarchy aggregatedColumn="8"/>
        </ext>
      </extLst>
    </cacheHierarchy>
    <cacheHierarchy uniqueName="[Measures].[Sum of Line Value]" caption="Sum of Line Value" measure="1" displayFolder="" measureGroup="tbl_DailyRecords" count="0" oneField="1" hidden="1">
      <fieldsUsage count="1">
        <fieldUsage x="0"/>
      </fieldsUsage>
      <extLst>
        <ext xmlns:x15="http://schemas.microsoft.com/office/spreadsheetml/2010/11/main" uri="{B97F6D7D-B522-45F9-BDA1-12C45D357490}">
          <x15:cacheHierarchy aggregatedColumn="9"/>
        </ext>
      </extLst>
    </cacheHierarchy>
    <cacheHierarchy uniqueName="[Measures].[Sum of Unit Price]" caption="Sum of Unit Price" measure="1" displayFolder="" measureGroup="tbl_DailyRecords" count="0" hidden="1">
      <extLst>
        <ext xmlns:x15="http://schemas.microsoft.com/office/spreadsheetml/2010/11/main" uri="{B97F6D7D-B522-45F9-BDA1-12C45D357490}">
          <x15:cacheHierarchy aggregatedColumn="8"/>
        </ext>
      </extLst>
    </cacheHierarchy>
    <cacheHierarchy uniqueName="[Measures].[Distinct Count of Line Value]" caption="Distinct Count of Line Value" measure="1" displayFolder="" measureGroup="tbl_DailyRecords" count="0" hidden="1">
      <extLst>
        <ext xmlns:x15="http://schemas.microsoft.com/office/spreadsheetml/2010/11/main" uri="{B97F6D7D-B522-45F9-BDA1-12C45D357490}">
          <x15:cacheHierarchy aggregatedColumn="9"/>
        </ext>
      </extLst>
    </cacheHierarchy>
    <cacheHierarchy uniqueName="[Measures].[Count of Inflow]" caption="Count of Inflow" measure="1" displayFolder="" measureGroup="tbl_StockStatus" count="0" hidden="1">
      <extLst>
        <ext xmlns:x15="http://schemas.microsoft.com/office/spreadsheetml/2010/11/main" uri="{B97F6D7D-B522-45F9-BDA1-12C45D357490}">
          <x15:cacheHierarchy aggregatedColumn="40"/>
        </ext>
      </extLst>
    </cacheHierarchy>
    <cacheHierarchy uniqueName="[Measures].[Count of Outflow]" caption="Count of Outflow" measure="1" displayFolder="" measureGroup="tbl_StockStatus" count="0" hidden="1">
      <extLst>
        <ext xmlns:x15="http://schemas.microsoft.com/office/spreadsheetml/2010/11/main" uri="{B97F6D7D-B522-45F9-BDA1-12C45D357490}">
          <x15:cacheHierarchy aggregatedColumn="41"/>
        </ext>
      </extLst>
    </cacheHierarchy>
    <cacheHierarchy uniqueName="[Measures].[Sum of Unit Price (N)]" caption="Sum of Unit Price (N)" measure="1" displayFolder="" measureGroup="tbl_StockStatus" count="0" hidden="1">
      <extLst>
        <ext xmlns:x15="http://schemas.microsoft.com/office/spreadsheetml/2010/11/main" uri="{B97F6D7D-B522-45F9-BDA1-12C45D357490}">
          <x15:cacheHierarchy aggregatedColumn="46"/>
        </ext>
      </extLst>
    </cacheHierarchy>
    <cacheHierarchy uniqueName="[Measures].[Count of GL Code 3]" caption="Count of GL Code 3" measure="1" displayFolder="" measureGroup="tbl_DailyRecords" count="0" hidden="1">
      <extLst>
        <ext xmlns:x15="http://schemas.microsoft.com/office/spreadsheetml/2010/11/main" uri="{B97F6D7D-B522-45F9-BDA1-12C45D357490}">
          <x15:cacheHierarchy aggregatedColumn="2"/>
        </ext>
      </extLst>
    </cacheHierarchy>
    <cacheHierarchy uniqueName="[Measures].[Count of Type]" caption="Count of Type" measure="1" displayFolder="" measureGroup="tbl_DailyRecords" count="0" hidden="1">
      <extLst>
        <ext xmlns:x15="http://schemas.microsoft.com/office/spreadsheetml/2010/11/main" uri="{B97F6D7D-B522-45F9-BDA1-12C45D357490}">
          <x15:cacheHierarchy aggregatedColumn="6"/>
        </ext>
      </extLst>
    </cacheHierarchy>
  </cacheHierarchies>
  <kpis count="0"/>
  <dimensions count="5">
    <dimension measure="1" name="Measures" uniqueName="[Measures]" caption="Measures"/>
    <dimension name="tbl_DailyRecords" uniqueName="[tbl_DailyRecords]" caption="tbl_DailyRecords"/>
    <dimension name="tbl_ItemList" uniqueName="[tbl_ItemList]" caption="tbl_ItemList"/>
    <dimension name="tbl_ReOrder" uniqueName="[tbl_ReOrder]" caption="tbl_ReOrder"/>
    <dimension name="tbl_StockStatus" uniqueName="[tbl_StockStatus]" caption="tbl_StockStatus"/>
  </dimensions>
  <measureGroups count="4">
    <measureGroup name="tbl_DailyRecords" caption="tbl_DailyRecords"/>
    <measureGroup name="tbl_ItemList" caption="tbl_ItemList"/>
    <measureGroup name="tbl_ReOrder" caption="tbl_ReOrder"/>
    <measureGroup name="tbl_StockStatus" caption="tbl_StockStatus"/>
  </measureGroups>
  <maps count="8">
    <map measureGroup="0" dimension="1"/>
    <map measureGroup="0" dimension="2"/>
    <map measureGroup="0" dimension="3"/>
    <map measureGroup="0" dimension="4"/>
    <map measureGroup="1" dimension="2"/>
    <map measureGroup="1" dimension="3"/>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CCOUNT OFFICER" refreshedDate="46190.351619097222" createdVersion="8" refreshedVersion="8" minRefreshableVersion="3" recordCount="0" supportSubquery="1" supportAdvancedDrill="1" xr:uid="{C3FF0D38-AB74-4329-9FB0-FF3AED6F4C1F}">
  <cacheSource type="external" connectionId="1"/>
  <cacheFields count="4">
    <cacheField name="[tbl_DailyRecords].[Type].[Type]" caption="Type" numFmtId="0" hierarchy="6" level="1">
      <sharedItems count="1">
        <s v="Outflow"/>
      </sharedItems>
    </cacheField>
    <cacheField name="[Measures].[Sum of Line Value]" caption="Sum of Line Value" numFmtId="0" hierarchy="60" level="32767"/>
    <cacheField name="[tbl_DailyRecords].[Department].[Department]" caption="Department" numFmtId="0" hierarchy="5" level="1">
      <sharedItems count="5">
        <s v="Electronics"/>
        <s v="Grocery"/>
        <s v="Medical Supplies"/>
        <s v="Pharmacy"/>
        <s v="Stationery"/>
      </sharedItems>
    </cacheField>
    <cacheField name="[tbl_DailyRecords].[Month].[Month]" caption="Month" numFmtId="0" hierarchy="1" level="1">
      <sharedItems containsSemiMixedTypes="0" containsNonDate="0" containsString="0"/>
    </cacheField>
  </cacheFields>
  <cacheHierarchies count="68">
    <cacheHierarchy uniqueName="[tbl_DailyRecords].[Date]" caption="Date" attribute="1" defaultMemberUniqueName="[tbl_DailyRecords].[Date].[All]" allUniqueName="[tbl_DailyRecords].[Date].[All]" dimensionUniqueName="[tbl_DailyRecords]" displayFolder="" count="0" memberValueDatatype="130" unbalanced="0"/>
    <cacheHierarchy uniqueName="[tbl_DailyRecords].[Month]" caption="Month" attribute="1" defaultMemberUniqueName="[tbl_DailyRecords].[Month].[All]" allUniqueName="[tbl_DailyRecords].[Month].[All]" dimensionUniqueName="[tbl_DailyRecords]" displayFolder="" count="2" memberValueDatatype="130" unbalanced="0">
      <fieldsUsage count="2">
        <fieldUsage x="-1"/>
        <fieldUsage x="3"/>
      </fieldsUsage>
    </cacheHierarchy>
    <cacheHierarchy uniqueName="[tbl_DailyRecords].[GL Code]" caption="GL Code" attribute="1" defaultMemberUniqueName="[tbl_DailyRecords].[GL Code].[All]" allUniqueName="[tbl_DailyRecords].[GL Code].[All]" dimensionUniqueName="[tbl_DailyRecords]" displayFolder="" count="0" memberValueDatatype="130" unbalanced="0"/>
    <cacheHierarchy uniqueName="[tbl_DailyRecords].[Item Name]" caption="Item Name" attribute="1" defaultMemberUniqueName="[tbl_DailyRecords].[Item Name].[All]" allUniqueName="[tbl_DailyRecords].[Item Name].[All]" dimensionUniqueName="[tbl_DailyRecords]" displayFolder="" count="0" memberValueDatatype="130" unbalanced="0"/>
    <cacheHierarchy uniqueName="[tbl_DailyRecords].[Customer / Supplier]" caption="Customer / Supplier" attribute="1" defaultMemberUniqueName="[tbl_DailyRecords].[Customer / Supplier].[All]" allUniqueName="[tbl_DailyRecords].[Customer / Supplier].[All]" dimensionUniqueName="[tbl_DailyRecords]" displayFolder="" count="0" memberValueDatatype="130" unbalanced="0"/>
    <cacheHierarchy uniqueName="[tbl_DailyRecords].[Department]" caption="Department" attribute="1" defaultMemberUniqueName="[tbl_DailyRecords].[Department].[All]" allUniqueName="[tbl_DailyRecords].[Department].[All]" dimensionUniqueName="[tbl_DailyRecords]" displayFolder="" count="2" memberValueDatatype="130" unbalanced="0">
      <fieldsUsage count="2">
        <fieldUsage x="-1"/>
        <fieldUsage x="2"/>
      </fieldsUsage>
    </cacheHierarchy>
    <cacheHierarchy uniqueName="[tbl_DailyRecords].[Type]" caption="Type" attribute="1" defaultMemberUniqueName="[tbl_DailyRecords].[Type].[All]" allUniqueName="[tbl_DailyRecords].[Type].[All]" dimensionUniqueName="[tbl_DailyRecords]" displayFolder="" count="2" memberValueDatatype="130" unbalanced="0">
      <fieldsUsage count="2">
        <fieldUsage x="-1"/>
        <fieldUsage x="0"/>
      </fieldsUsage>
    </cacheHierarchy>
    <cacheHierarchy uniqueName="[tbl_DailyRecords].[QTY]" caption="QTY" attribute="1" defaultMemberUniqueName="[tbl_DailyRecords].[QTY].[All]" allUniqueName="[tbl_DailyRecords].[QTY].[All]" dimensionUniqueName="[tbl_DailyRecords]" displayFolder="" count="0" memberValueDatatype="20" unbalanced="0"/>
    <cacheHierarchy uniqueName="[tbl_DailyRecords].[Unit Price]" caption="Unit Price" attribute="1" defaultMemberUniqueName="[tbl_DailyRecords].[Unit Price].[All]" allUniqueName="[tbl_DailyRecords].[Unit Price].[All]" dimensionUniqueName="[tbl_DailyRecords]" displayFolder="" count="0" memberValueDatatype="20" unbalanced="0"/>
    <cacheHierarchy uniqueName="[tbl_DailyRecords].[Line Value]" caption="Line Value" attribute="1" defaultMemberUniqueName="[tbl_DailyRecords].[Line Value].[All]" allUniqueName="[tbl_DailyRecords].[Line Value].[All]" dimensionUniqueName="[tbl_DailyRecords]" displayFolder="" count="0" memberValueDatatype="20" unbalanced="0"/>
    <cacheHierarchy uniqueName="[tbl_DailyRecords].[Issuer Name]" caption="Issuer Name" attribute="1" defaultMemberUniqueName="[tbl_DailyRecords].[Issuer Name].[All]" allUniqueName="[tbl_DailyRecords].[Issuer Name].[All]" dimensionUniqueName="[tbl_DailyRecords]" displayFolder="" count="0" memberValueDatatype="130" unbalanced="0"/>
    <cacheHierarchy uniqueName="[tbl_DailyRecords].[Receiver Name]" caption="Receiver Name" attribute="1" defaultMemberUniqueName="[tbl_DailyRecords].[Receiver Name].[All]" allUniqueName="[tbl_DailyRecords].[Receiver Name].[All]" dimensionUniqueName="[tbl_DailyRecords]" displayFolder="" count="0" memberValueDatatype="130" unbalanced="0"/>
    <cacheHierarchy uniqueName="[tbl_DailyRecords].[Phone Number]" caption="Phone Number" attribute="1" defaultMemberUniqueName="[tbl_DailyRecords].[Phone Number].[All]" allUniqueName="[tbl_DailyRecords].[Phone Number].[All]" dimensionUniqueName="[tbl_DailyRecords]" displayFolder="" count="0" memberValueDatatype="130" unbalanced="0"/>
    <cacheHierarchy uniqueName="[tbl_ItemList].[S/N]" caption="S/N" attribute="1" defaultMemberUniqueName="[tbl_ItemList].[S/N].[All]" allUniqueName="[tbl_ItemList].[S/N].[All]" dimensionUniqueName="[tbl_ItemList]" displayFolder="" count="0" memberValueDatatype="20" unbalanced="0"/>
    <cacheHierarchy uniqueName="[tbl_ItemList].[GL Code]" caption="GL Code" attribute="1" defaultMemberUniqueName="[tbl_ItemList].[GL Code].[All]" allUniqueName="[tbl_ItemList].[GL Code].[All]" dimensionUniqueName="[tbl_ItemList]" displayFolder="" count="0" memberValueDatatype="130" unbalanced="0"/>
    <cacheHierarchy uniqueName="[tbl_ItemList].[Item Name]" caption="Item Name" attribute="1" defaultMemberUniqueName="[tbl_ItemList].[Item Name].[All]" allUniqueName="[tbl_ItemList].[Item Name].[All]" dimensionUniqueName="[tbl_ItemList]" displayFolder="" count="0" memberValueDatatype="130" unbalanced="0"/>
    <cacheHierarchy uniqueName="[tbl_ItemList].[Category]" caption="Category" attribute="1" defaultMemberUniqueName="[tbl_ItemList].[Category].[All]" allUniqueName="[tbl_ItemList].[Category].[All]" dimensionUniqueName="[tbl_ItemList]" displayFolder="" count="0" memberValueDatatype="130" unbalanced="0"/>
    <cacheHierarchy uniqueName="[tbl_ItemList].[Department]" caption="Department" attribute="1" defaultMemberUniqueName="[tbl_ItemList].[Department].[All]" allUniqueName="[tbl_ItemList].[Department].[All]" dimensionUniqueName="[tbl_ItemList]" displayFolder="" count="0" memberValueDatatype="130" unbalanced="0"/>
    <cacheHierarchy uniqueName="[tbl_ItemList].[Unit]" caption="Unit" attribute="1" defaultMemberUniqueName="[tbl_ItemList].[Unit].[All]" allUniqueName="[tbl_ItemList].[Unit].[All]" dimensionUniqueName="[tbl_ItemList]" displayFolder="" count="0" memberValueDatatype="130" unbalanced="0"/>
    <cacheHierarchy uniqueName="[tbl_ItemList].[Unit Price (N)]" caption="Unit Price (N)" attribute="1" defaultMemberUniqueName="[tbl_ItemList].[Unit Price (N)].[All]" allUniqueName="[tbl_ItemList].[Unit Price (N)].[All]" dimensionUniqueName="[tbl_ItemList]" displayFolder="" count="0" memberValueDatatype="20" unbalanced="0"/>
    <cacheHierarchy uniqueName="[tbl_ItemList].[Stock Value (N)]" caption="Stock Value (N)" attribute="1" defaultMemberUniqueName="[tbl_ItemList].[Stock Value (N)].[All]" allUniqueName="[tbl_ItemList].[Stock Value (N)].[All]" dimensionUniqueName="[tbl_ItemList]" displayFolder="" count="0" memberValueDatatype="20" unbalanced="0"/>
    <cacheHierarchy uniqueName="[tbl_ItemList].[Re-Order Qty]" caption="Re-Order Qty" attribute="1" defaultMemberUniqueName="[tbl_ItemList].[Re-Order Qty].[All]" allUniqueName="[tbl_ItemList].[Re-Order Qty].[All]" dimensionUniqueName="[tbl_ItemList]" displayFolder="" count="0" memberValueDatatype="20" unbalanced="0"/>
    <cacheHierarchy uniqueName="[tbl_ItemList].[Lead Time (Days)]" caption="Lead Time (Days)" attribute="1" defaultMemberUniqueName="[tbl_ItemList].[Lead Time (Days)].[All]" allUniqueName="[tbl_ItemList].[Lead Time (Days)].[All]" dimensionUniqueName="[tbl_ItemList]" displayFolder="" count="0" memberValueDatatype="20" unbalanced="0"/>
    <cacheHierarchy uniqueName="[tbl_ItemList].[Remarks]" caption="Remarks" attribute="1" defaultMemberUniqueName="[tbl_ItemList].[Remarks].[All]" allUniqueName="[tbl_ItemList].[Remarks].[All]" dimensionUniqueName="[tbl_ItemList]" displayFolder="" count="0" memberValueDatatype="130" unbalanced="0"/>
    <cacheHierarchy uniqueName="[tbl_ReOrder].[S/N]" caption="S/N" attribute="1" defaultMemberUniqueName="[tbl_ReOrder].[S/N].[All]" allUniqueName="[tbl_ReOrder].[S/N].[All]" dimensionUniqueName="[tbl_ReOrder]" displayFolder="" count="0" memberValueDatatype="20" unbalanced="0"/>
    <cacheHierarchy uniqueName="[tbl_ReOrder].[GL Code]" caption="GL Code" attribute="1" defaultMemberUniqueName="[tbl_ReOrder].[GL Code].[All]" allUniqueName="[tbl_ReOrder].[GL Code].[All]" dimensionUniqueName="[tbl_ReOrder]" displayFolder="" count="0" memberValueDatatype="130" unbalanced="0"/>
    <cacheHierarchy uniqueName="[tbl_ReOrder].[Item Name]" caption="Item Name" attribute="1" defaultMemberUniqueName="[tbl_ReOrder].[Item Name].[All]" allUniqueName="[tbl_ReOrder].[Item Name].[All]" dimensionUniqueName="[tbl_ReOrder]" displayFolder="" count="0" memberValueDatatype="130" unbalanced="0"/>
    <cacheHierarchy uniqueName="[tbl_ReOrder].[Category]" caption="Category" attribute="1" defaultMemberUniqueName="[tbl_ReOrder].[Category].[All]" allUniqueName="[tbl_ReOrder].[Category].[All]" dimensionUniqueName="[tbl_ReOrder]" displayFolder="" count="0" memberValueDatatype="130" unbalanced="0"/>
    <cacheHierarchy uniqueName="[tbl_ReOrder].[Department]" caption="Department" attribute="1" defaultMemberUniqueName="[tbl_ReOrder].[Department].[All]" allUniqueName="[tbl_ReOrder].[Department].[All]" dimensionUniqueName="[tbl_ReOrder]" displayFolder="" count="0" memberValueDatatype="130" unbalanced="0"/>
    <cacheHierarchy uniqueName="[tbl_ReOrder].[Re-Order Level]" caption="Re-Order Level" attribute="1" defaultMemberUniqueName="[tbl_ReOrder].[Re-Order Level].[All]" allUniqueName="[tbl_ReOrder].[Re-Order Level].[All]" dimensionUniqueName="[tbl_ReOrder]" displayFolder="" count="0" memberValueDatatype="20" unbalanced="0"/>
    <cacheHierarchy uniqueName="[tbl_ReOrder].[Current Stock]" caption="Current Stock" attribute="1" defaultMemberUniqueName="[tbl_ReOrder].[Current Stock].[All]" allUniqueName="[tbl_ReOrder].[Current Stock].[All]" dimensionUniqueName="[tbl_ReOrder]" displayFolder="" count="0" memberValueDatatype="20" unbalanced="0"/>
    <cacheHierarchy uniqueName="[tbl_ReOrder].[Variance]" caption="Variance" attribute="1" defaultMemberUniqueName="[tbl_ReOrder].[Variance].[All]" allUniqueName="[tbl_ReOrder].[Variance].[All]" dimensionUniqueName="[tbl_ReOrder]" displayFolder="" count="0" memberValueDatatype="20" unbalanced="0"/>
    <cacheHierarchy uniqueName="[tbl_ReOrder].[Action Required]" caption="Action Required" attribute="1" defaultMemberUniqueName="[tbl_ReOrder].[Action Required].[All]" allUniqueName="[tbl_ReOrder].[Action Required].[All]" dimensionUniqueName="[tbl_ReOrder]" displayFolder="" count="0" memberValueDatatype="130" unbalanced="0"/>
    <cacheHierarchy uniqueName="[tbl_StockStatus].[S/N]" caption="S/N" attribute="1" defaultMemberUniqueName="[tbl_StockStatus].[S/N].[All]" allUniqueName="[tbl_StockStatus].[S/N].[All]" dimensionUniqueName="[tbl_StockStatus]" displayFolder="" count="0" memberValueDatatype="20" unbalanced="0"/>
    <cacheHierarchy uniqueName="[tbl_StockStatus].[GL Code]" caption="GL Code" attribute="1" defaultMemberUniqueName="[tbl_StockStatus].[GL Code].[All]" allUniqueName="[tbl_StockStatus].[GL Code].[All]" dimensionUniqueName="[tbl_StockStatus]" displayFolder="" count="0" memberValueDatatype="130" unbalanced="0"/>
    <cacheHierarchy uniqueName="[tbl_StockStatus].[Item Name]" caption="Item Name" attribute="1" defaultMemberUniqueName="[tbl_StockStatus].[Item Name].[All]" allUniqueName="[tbl_StockStatus].[Item Name].[All]" dimensionUniqueName="[tbl_StockStatus]" displayFolder="" count="0" memberValueDatatype="130" unbalanced="0"/>
    <cacheHierarchy uniqueName="[tbl_StockStatus].[Category]" caption="Category" attribute="1" defaultMemberUniqueName="[tbl_StockStatus].[Category].[All]" allUniqueName="[tbl_StockStatus].[Category].[All]" dimensionUniqueName="[tbl_StockStatus]" displayFolder="" count="0" memberValueDatatype="130" unbalanced="0"/>
    <cacheHierarchy uniqueName="[tbl_StockStatus].[Department]" caption="Department" attribute="1" defaultMemberUniqueName="[tbl_StockStatus].[Department].[All]" allUniqueName="[tbl_StockStatus].[Department].[All]" dimensionUniqueName="[tbl_StockStatus]" displayFolder="" count="0" memberValueDatatype="130" unbalanced="0"/>
    <cacheHierarchy uniqueName="[tbl_StockStatus].[Unit]" caption="Unit" attribute="1" defaultMemberUniqueName="[tbl_StockStatus].[Unit].[All]" allUniqueName="[tbl_StockStatus].[Unit].[All]" dimensionUniqueName="[tbl_StockStatus]" displayFolder="" count="0" memberValueDatatype="130" unbalanced="0"/>
    <cacheHierarchy uniqueName="[tbl_StockStatus].[Opening Stock]" caption="Opening Stock" attribute="1" defaultMemberUniqueName="[tbl_StockStatus].[Opening Stock].[All]" allUniqueName="[tbl_StockStatus].[Opening Stock].[All]" dimensionUniqueName="[tbl_StockStatus]" displayFolder="" count="0" memberValueDatatype="20" unbalanced="0"/>
    <cacheHierarchy uniqueName="[tbl_StockStatus].[Inflow]" caption="Inflow" attribute="1" defaultMemberUniqueName="[tbl_StockStatus].[Inflow].[All]" allUniqueName="[tbl_StockStatus].[Inflow].[All]" dimensionUniqueName="[tbl_StockStatus]" displayFolder="" count="0" memberValueDatatype="20" unbalanced="0"/>
    <cacheHierarchy uniqueName="[tbl_StockStatus].[Outflow]" caption="Outflow" attribute="1" defaultMemberUniqueName="[tbl_StockStatus].[Outflow].[All]" allUniqueName="[tbl_StockStatus].[Outflow].[All]" dimensionUniqueName="[tbl_StockStatus]" displayFolder="" count="0" memberValueDatatype="20" unbalanced="0"/>
    <cacheHierarchy uniqueName="[tbl_StockStatus].[Net Movement]" caption="Net Movement" attribute="1" defaultMemberUniqueName="[tbl_StockStatus].[Net Movement].[All]" allUniqueName="[tbl_StockStatus].[Net Movement].[All]" dimensionUniqueName="[tbl_StockStatus]" displayFolder="" count="0" memberValueDatatype="20" unbalanced="0"/>
    <cacheHierarchy uniqueName="[tbl_StockStatus].[Re-Order Qty]" caption="Re-Order Qty" attribute="1" defaultMemberUniqueName="[tbl_StockStatus].[Re-Order Qty].[All]" allUniqueName="[tbl_StockStatus].[Re-Order Qty].[All]" dimensionUniqueName="[tbl_StockStatus]" displayFolder="" count="0" memberValueDatatype="20" unbalanced="0"/>
    <cacheHierarchy uniqueName="[tbl_StockStatus].[Current Stock]" caption="Current Stock" attribute="1" defaultMemberUniqueName="[tbl_StockStatus].[Current Stock].[All]" allUniqueName="[tbl_StockStatus].[Current Stock].[All]" dimensionUniqueName="[tbl_StockStatus]" displayFolder="" count="0" memberValueDatatype="20" unbalanced="0"/>
    <cacheHierarchy uniqueName="[tbl_StockStatus].[Status]" caption="Status" attribute="1" defaultMemberUniqueName="[tbl_StockStatus].[Status].[All]" allUniqueName="[tbl_StockStatus].[Status].[All]" dimensionUniqueName="[tbl_StockStatus]" displayFolder="" count="0" memberValueDatatype="130" unbalanced="0"/>
    <cacheHierarchy uniqueName="[tbl_StockStatus].[Unit Price (N)]" caption="Unit Price (N)" attribute="1" defaultMemberUniqueName="[tbl_StockStatus].[Unit Price (N)].[All]" allUniqueName="[tbl_StockStatus].[Unit Price (N)].[All]" dimensionUniqueName="[tbl_StockStatus]" displayFolder="" count="0" memberValueDatatype="20" unbalanced="0"/>
    <cacheHierarchy uniqueName="[Measures].[__XL_Count tbl_DailyRecords]" caption="__XL_Count tbl_DailyRecords" measure="1" displayFolder="" measureGroup="tbl_DailyRecords" count="0" hidden="1"/>
    <cacheHierarchy uniqueName="[Measures].[__XL_Count tbl_StockStatus]" caption="__XL_Count tbl_StockStatus" measure="1" displayFolder="" measureGroup="tbl_StockStatus" count="0" hidden="1"/>
    <cacheHierarchy uniqueName="[Measures].[__XL_Count tbl_ItemList]" caption="__XL_Count tbl_ItemList" measure="1" displayFolder="" measureGroup="tbl_ItemList" count="0" hidden="1"/>
    <cacheHierarchy uniqueName="[Measures].[__XL_Count tbl_ReOrder]" caption="__XL_Count tbl_ReOrder" measure="1" displayFolder="" measureGroup="tbl_ReOrder" count="0" hidden="1"/>
    <cacheHierarchy uniqueName="[Measures].[__No measures defined]" caption="__No measures defined" measure="1" displayFolder="" count="0" hidden="1"/>
    <cacheHierarchy uniqueName="[Measures].[Sum of Inflow]" caption="Sum of Inflow" measure="1" displayFolder="" measureGroup="tbl_StockStatus" count="0" hidden="1">
      <extLst>
        <ext xmlns:x15="http://schemas.microsoft.com/office/spreadsheetml/2010/11/main" uri="{B97F6D7D-B522-45F9-BDA1-12C45D357490}">
          <x15:cacheHierarchy aggregatedColumn="40"/>
        </ext>
      </extLst>
    </cacheHierarchy>
    <cacheHierarchy uniqueName="[Measures].[Sum of Outflow]" caption="Sum of Outflow" measure="1" displayFolder="" measureGroup="tbl_StockStatus" count="0" hidden="1">
      <extLst>
        <ext xmlns:x15="http://schemas.microsoft.com/office/spreadsheetml/2010/11/main" uri="{B97F6D7D-B522-45F9-BDA1-12C45D357490}">
          <x15:cacheHierarchy aggregatedColumn="41"/>
        </ext>
      </extLst>
    </cacheHierarchy>
    <cacheHierarchy uniqueName="[Measures].[Count of GL Code]" caption="Count of GL Code" measure="1" displayFolder="" measureGroup="tbl_StockStatus" count="0" hidden="1">
      <extLst>
        <ext xmlns:x15="http://schemas.microsoft.com/office/spreadsheetml/2010/11/main" uri="{B97F6D7D-B522-45F9-BDA1-12C45D357490}">
          <x15:cacheHierarchy aggregatedColumn="34"/>
        </ext>
      </extLst>
    </cacheHierarchy>
    <cacheHierarchy uniqueName="[Measures].[Count of GL Code 2]" caption="Count of GL Code 2" measure="1" displayFolder="" measureGroup="tbl_ItemList" count="0" hidden="1">
      <extLst>
        <ext xmlns:x15="http://schemas.microsoft.com/office/spreadsheetml/2010/11/main" uri="{B97F6D7D-B522-45F9-BDA1-12C45D357490}">
          <x15:cacheHierarchy aggregatedColumn="14"/>
        </ext>
      </extLst>
    </cacheHierarchy>
    <cacheHierarchy uniqueName="[Measures].[Sum of Stock Value (N)]" caption="Sum of Stock Value (N)" measure="1" displayFolder="" measureGroup="tbl_ItemList" count="0" hidden="1">
      <extLst>
        <ext xmlns:x15="http://schemas.microsoft.com/office/spreadsheetml/2010/11/main" uri="{B97F6D7D-B522-45F9-BDA1-12C45D357490}">
          <x15:cacheHierarchy aggregatedColumn="20"/>
        </ext>
      </extLst>
    </cacheHierarchy>
    <cacheHierarchy uniqueName="[Measures].[Sum of QTY]" caption="Sum of QTY" measure="1" displayFolder="" measureGroup="tbl_DailyRecords" count="0" hidden="1">
      <extLst>
        <ext xmlns:x15="http://schemas.microsoft.com/office/spreadsheetml/2010/11/main" uri="{B97F6D7D-B522-45F9-BDA1-12C45D357490}">
          <x15:cacheHierarchy aggregatedColumn="7"/>
        </ext>
      </extLst>
    </cacheHierarchy>
    <cacheHierarchy uniqueName="[Measures].[Count of Line Value]" caption="Count of Line Value" measure="1" displayFolder="" measureGroup="tbl_DailyRecords" count="0" hidden="1">
      <extLst>
        <ext xmlns:x15="http://schemas.microsoft.com/office/spreadsheetml/2010/11/main" uri="{B97F6D7D-B522-45F9-BDA1-12C45D357490}">
          <x15:cacheHierarchy aggregatedColumn="9"/>
        </ext>
      </extLst>
    </cacheHierarchy>
    <cacheHierarchy uniqueName="[Measures].[Count of Unit Price]" caption="Count of Unit Price" measure="1" displayFolder="" measureGroup="tbl_DailyRecords" count="0" hidden="1">
      <extLst>
        <ext xmlns:x15="http://schemas.microsoft.com/office/spreadsheetml/2010/11/main" uri="{B97F6D7D-B522-45F9-BDA1-12C45D357490}">
          <x15:cacheHierarchy aggregatedColumn="8"/>
        </ext>
      </extLst>
    </cacheHierarchy>
    <cacheHierarchy uniqueName="[Measures].[Sum of Line Value]" caption="Sum of Line Value" measure="1" displayFolder="" measureGroup="tbl_DailyRecords" count="0" oneField="1" hidden="1">
      <fieldsUsage count="1">
        <fieldUsage x="1"/>
      </fieldsUsage>
      <extLst>
        <ext xmlns:x15="http://schemas.microsoft.com/office/spreadsheetml/2010/11/main" uri="{B97F6D7D-B522-45F9-BDA1-12C45D357490}">
          <x15:cacheHierarchy aggregatedColumn="9"/>
        </ext>
      </extLst>
    </cacheHierarchy>
    <cacheHierarchy uniqueName="[Measures].[Sum of Unit Price]" caption="Sum of Unit Price" measure="1" displayFolder="" measureGroup="tbl_DailyRecords" count="0" hidden="1">
      <extLst>
        <ext xmlns:x15="http://schemas.microsoft.com/office/spreadsheetml/2010/11/main" uri="{B97F6D7D-B522-45F9-BDA1-12C45D357490}">
          <x15:cacheHierarchy aggregatedColumn="8"/>
        </ext>
      </extLst>
    </cacheHierarchy>
    <cacheHierarchy uniqueName="[Measures].[Distinct Count of Line Value]" caption="Distinct Count of Line Value" measure="1" displayFolder="" measureGroup="tbl_DailyRecords" count="0" hidden="1">
      <extLst>
        <ext xmlns:x15="http://schemas.microsoft.com/office/spreadsheetml/2010/11/main" uri="{B97F6D7D-B522-45F9-BDA1-12C45D357490}">
          <x15:cacheHierarchy aggregatedColumn="9"/>
        </ext>
      </extLst>
    </cacheHierarchy>
    <cacheHierarchy uniqueName="[Measures].[Count of Inflow]" caption="Count of Inflow" measure="1" displayFolder="" measureGroup="tbl_StockStatus" count="0" hidden="1">
      <extLst>
        <ext xmlns:x15="http://schemas.microsoft.com/office/spreadsheetml/2010/11/main" uri="{B97F6D7D-B522-45F9-BDA1-12C45D357490}">
          <x15:cacheHierarchy aggregatedColumn="40"/>
        </ext>
      </extLst>
    </cacheHierarchy>
    <cacheHierarchy uniqueName="[Measures].[Count of Outflow]" caption="Count of Outflow" measure="1" displayFolder="" measureGroup="tbl_StockStatus" count="0" hidden="1">
      <extLst>
        <ext xmlns:x15="http://schemas.microsoft.com/office/spreadsheetml/2010/11/main" uri="{B97F6D7D-B522-45F9-BDA1-12C45D357490}">
          <x15:cacheHierarchy aggregatedColumn="41"/>
        </ext>
      </extLst>
    </cacheHierarchy>
    <cacheHierarchy uniqueName="[Measures].[Sum of Unit Price (N)]" caption="Sum of Unit Price (N)" measure="1" displayFolder="" measureGroup="tbl_StockStatus" count="0" hidden="1">
      <extLst>
        <ext xmlns:x15="http://schemas.microsoft.com/office/spreadsheetml/2010/11/main" uri="{B97F6D7D-B522-45F9-BDA1-12C45D357490}">
          <x15:cacheHierarchy aggregatedColumn="46"/>
        </ext>
      </extLst>
    </cacheHierarchy>
    <cacheHierarchy uniqueName="[Measures].[Count of GL Code 3]" caption="Count of GL Code 3" measure="1" displayFolder="" measureGroup="tbl_DailyRecords" count="0" hidden="1">
      <extLst>
        <ext xmlns:x15="http://schemas.microsoft.com/office/spreadsheetml/2010/11/main" uri="{B97F6D7D-B522-45F9-BDA1-12C45D357490}">
          <x15:cacheHierarchy aggregatedColumn="2"/>
        </ext>
      </extLst>
    </cacheHierarchy>
    <cacheHierarchy uniqueName="[Measures].[Count of Type]" caption="Count of Type" measure="1" displayFolder="" measureGroup="tbl_DailyRecords" count="0" hidden="1">
      <extLst>
        <ext xmlns:x15="http://schemas.microsoft.com/office/spreadsheetml/2010/11/main" uri="{B97F6D7D-B522-45F9-BDA1-12C45D357490}">
          <x15:cacheHierarchy aggregatedColumn="6"/>
        </ext>
      </extLst>
    </cacheHierarchy>
  </cacheHierarchies>
  <kpis count="0"/>
  <dimensions count="5">
    <dimension measure="1" name="Measures" uniqueName="[Measures]" caption="Measures"/>
    <dimension name="tbl_DailyRecords" uniqueName="[tbl_DailyRecords]" caption="tbl_DailyRecords"/>
    <dimension name="tbl_ItemList" uniqueName="[tbl_ItemList]" caption="tbl_ItemList"/>
    <dimension name="tbl_ReOrder" uniqueName="[tbl_ReOrder]" caption="tbl_ReOrder"/>
    <dimension name="tbl_StockStatus" uniqueName="[tbl_StockStatus]" caption="tbl_StockStatus"/>
  </dimensions>
  <measureGroups count="4">
    <measureGroup name="tbl_DailyRecords" caption="tbl_DailyRecords"/>
    <measureGroup name="tbl_ItemList" caption="tbl_ItemList"/>
    <measureGroup name="tbl_ReOrder" caption="tbl_ReOrder"/>
    <measureGroup name="tbl_StockStatus" caption="tbl_StockStatus"/>
  </measureGroups>
  <maps count="8">
    <map measureGroup="0" dimension="1"/>
    <map measureGroup="0" dimension="2"/>
    <map measureGroup="0" dimension="3"/>
    <map measureGroup="0" dimension="4"/>
    <map measureGroup="1" dimension="2"/>
    <map measureGroup="1" dimension="3"/>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CCOUNT OFFICER" refreshedDate="46190.351620023146" createdVersion="8" refreshedVersion="8" minRefreshableVersion="3" recordCount="0" supportSubquery="1" supportAdvancedDrill="1" xr:uid="{B9A3661E-BFFA-44CA-9868-0AE9B57820C6}">
  <cacheSource type="external" connectionId="1"/>
  <cacheFields count="4">
    <cacheField name="[tbl_DailyRecords].[Type].[Type]" caption="Type" numFmtId="0" hierarchy="6" level="1">
      <sharedItems count="1">
        <s v="Inflow"/>
      </sharedItems>
    </cacheField>
    <cacheField name="[Measures].[Sum of Line Value]" caption="Sum of Line Value" numFmtId="0" hierarchy="60" level="32767"/>
    <cacheField name="[tbl_DailyRecords].[Department].[Department]" caption="Department" numFmtId="0" hierarchy="5" level="1">
      <sharedItems count="4">
        <s v="Grocery"/>
        <s v="Medical Supplies"/>
        <s v="Pharmacy"/>
        <s v="Stationery"/>
      </sharedItems>
    </cacheField>
    <cacheField name="[tbl_DailyRecords].[Month].[Month]" caption="Month" numFmtId="0" hierarchy="1" level="1">
      <sharedItems containsSemiMixedTypes="0" containsNonDate="0" containsString="0"/>
    </cacheField>
  </cacheFields>
  <cacheHierarchies count="68">
    <cacheHierarchy uniqueName="[tbl_DailyRecords].[Date]" caption="Date" attribute="1" defaultMemberUniqueName="[tbl_DailyRecords].[Date].[All]" allUniqueName="[tbl_DailyRecords].[Date].[All]" dimensionUniqueName="[tbl_DailyRecords]" displayFolder="" count="0" memberValueDatatype="130" unbalanced="0"/>
    <cacheHierarchy uniqueName="[tbl_DailyRecords].[Month]" caption="Month" attribute="1" defaultMemberUniqueName="[tbl_DailyRecords].[Month].[All]" allUniqueName="[tbl_DailyRecords].[Month].[All]" dimensionUniqueName="[tbl_DailyRecords]" displayFolder="" count="2" memberValueDatatype="130" unbalanced="0">
      <fieldsUsage count="2">
        <fieldUsage x="-1"/>
        <fieldUsage x="3"/>
      </fieldsUsage>
    </cacheHierarchy>
    <cacheHierarchy uniqueName="[tbl_DailyRecords].[GL Code]" caption="GL Code" attribute="1" defaultMemberUniqueName="[tbl_DailyRecords].[GL Code].[All]" allUniqueName="[tbl_DailyRecords].[GL Code].[All]" dimensionUniqueName="[tbl_DailyRecords]" displayFolder="" count="0" memberValueDatatype="130" unbalanced="0"/>
    <cacheHierarchy uniqueName="[tbl_DailyRecords].[Item Name]" caption="Item Name" attribute="1" defaultMemberUniqueName="[tbl_DailyRecords].[Item Name].[All]" allUniqueName="[tbl_DailyRecords].[Item Name].[All]" dimensionUniqueName="[tbl_DailyRecords]" displayFolder="" count="0" memberValueDatatype="130" unbalanced="0"/>
    <cacheHierarchy uniqueName="[tbl_DailyRecords].[Customer / Supplier]" caption="Customer / Supplier" attribute="1" defaultMemberUniqueName="[tbl_DailyRecords].[Customer / Supplier].[All]" allUniqueName="[tbl_DailyRecords].[Customer / Supplier].[All]" dimensionUniqueName="[tbl_DailyRecords]" displayFolder="" count="0" memberValueDatatype="130" unbalanced="0"/>
    <cacheHierarchy uniqueName="[tbl_DailyRecords].[Department]" caption="Department" attribute="1" defaultMemberUniqueName="[tbl_DailyRecords].[Department].[All]" allUniqueName="[tbl_DailyRecords].[Department].[All]" dimensionUniqueName="[tbl_DailyRecords]" displayFolder="" count="2" memberValueDatatype="130" unbalanced="0">
      <fieldsUsage count="2">
        <fieldUsage x="-1"/>
        <fieldUsage x="2"/>
      </fieldsUsage>
    </cacheHierarchy>
    <cacheHierarchy uniqueName="[tbl_DailyRecords].[Type]" caption="Type" attribute="1" defaultMemberUniqueName="[tbl_DailyRecords].[Type].[All]" allUniqueName="[tbl_DailyRecords].[Type].[All]" dimensionUniqueName="[tbl_DailyRecords]" displayFolder="" count="2" memberValueDatatype="130" unbalanced="0">
      <fieldsUsage count="2">
        <fieldUsage x="-1"/>
        <fieldUsage x="0"/>
      </fieldsUsage>
    </cacheHierarchy>
    <cacheHierarchy uniqueName="[tbl_DailyRecords].[QTY]" caption="QTY" attribute="1" defaultMemberUniqueName="[tbl_DailyRecords].[QTY].[All]" allUniqueName="[tbl_DailyRecords].[QTY].[All]" dimensionUniqueName="[tbl_DailyRecords]" displayFolder="" count="0" memberValueDatatype="20" unbalanced="0"/>
    <cacheHierarchy uniqueName="[tbl_DailyRecords].[Unit Price]" caption="Unit Price" attribute="1" defaultMemberUniqueName="[tbl_DailyRecords].[Unit Price].[All]" allUniqueName="[tbl_DailyRecords].[Unit Price].[All]" dimensionUniqueName="[tbl_DailyRecords]" displayFolder="" count="0" memberValueDatatype="20" unbalanced="0"/>
    <cacheHierarchy uniqueName="[tbl_DailyRecords].[Line Value]" caption="Line Value" attribute="1" defaultMemberUniqueName="[tbl_DailyRecords].[Line Value].[All]" allUniqueName="[tbl_DailyRecords].[Line Value].[All]" dimensionUniqueName="[tbl_DailyRecords]" displayFolder="" count="0" memberValueDatatype="20" unbalanced="0"/>
    <cacheHierarchy uniqueName="[tbl_DailyRecords].[Issuer Name]" caption="Issuer Name" attribute="1" defaultMemberUniqueName="[tbl_DailyRecords].[Issuer Name].[All]" allUniqueName="[tbl_DailyRecords].[Issuer Name].[All]" dimensionUniqueName="[tbl_DailyRecords]" displayFolder="" count="0" memberValueDatatype="130" unbalanced="0"/>
    <cacheHierarchy uniqueName="[tbl_DailyRecords].[Receiver Name]" caption="Receiver Name" attribute="1" defaultMemberUniqueName="[tbl_DailyRecords].[Receiver Name].[All]" allUniqueName="[tbl_DailyRecords].[Receiver Name].[All]" dimensionUniqueName="[tbl_DailyRecords]" displayFolder="" count="0" memberValueDatatype="130" unbalanced="0"/>
    <cacheHierarchy uniqueName="[tbl_DailyRecords].[Phone Number]" caption="Phone Number" attribute="1" defaultMemberUniqueName="[tbl_DailyRecords].[Phone Number].[All]" allUniqueName="[tbl_DailyRecords].[Phone Number].[All]" dimensionUniqueName="[tbl_DailyRecords]" displayFolder="" count="0" memberValueDatatype="130" unbalanced="0"/>
    <cacheHierarchy uniqueName="[tbl_ItemList].[S/N]" caption="S/N" attribute="1" defaultMemberUniqueName="[tbl_ItemList].[S/N].[All]" allUniqueName="[tbl_ItemList].[S/N].[All]" dimensionUniqueName="[tbl_ItemList]" displayFolder="" count="0" memberValueDatatype="20" unbalanced="0"/>
    <cacheHierarchy uniqueName="[tbl_ItemList].[GL Code]" caption="GL Code" attribute="1" defaultMemberUniqueName="[tbl_ItemList].[GL Code].[All]" allUniqueName="[tbl_ItemList].[GL Code].[All]" dimensionUniqueName="[tbl_ItemList]" displayFolder="" count="0" memberValueDatatype="130" unbalanced="0"/>
    <cacheHierarchy uniqueName="[tbl_ItemList].[Item Name]" caption="Item Name" attribute="1" defaultMemberUniqueName="[tbl_ItemList].[Item Name].[All]" allUniqueName="[tbl_ItemList].[Item Name].[All]" dimensionUniqueName="[tbl_ItemList]" displayFolder="" count="0" memberValueDatatype="130" unbalanced="0"/>
    <cacheHierarchy uniqueName="[tbl_ItemList].[Category]" caption="Category" attribute="1" defaultMemberUniqueName="[tbl_ItemList].[Category].[All]" allUniqueName="[tbl_ItemList].[Category].[All]" dimensionUniqueName="[tbl_ItemList]" displayFolder="" count="0" memberValueDatatype="130" unbalanced="0"/>
    <cacheHierarchy uniqueName="[tbl_ItemList].[Department]" caption="Department" attribute="1" defaultMemberUniqueName="[tbl_ItemList].[Department].[All]" allUniqueName="[tbl_ItemList].[Department].[All]" dimensionUniqueName="[tbl_ItemList]" displayFolder="" count="0" memberValueDatatype="130" unbalanced="0"/>
    <cacheHierarchy uniqueName="[tbl_ItemList].[Unit]" caption="Unit" attribute="1" defaultMemberUniqueName="[tbl_ItemList].[Unit].[All]" allUniqueName="[tbl_ItemList].[Unit].[All]" dimensionUniqueName="[tbl_ItemList]" displayFolder="" count="0" memberValueDatatype="130" unbalanced="0"/>
    <cacheHierarchy uniqueName="[tbl_ItemList].[Unit Price (N)]" caption="Unit Price (N)" attribute="1" defaultMemberUniqueName="[tbl_ItemList].[Unit Price (N)].[All]" allUniqueName="[tbl_ItemList].[Unit Price (N)].[All]" dimensionUniqueName="[tbl_ItemList]" displayFolder="" count="0" memberValueDatatype="20" unbalanced="0"/>
    <cacheHierarchy uniqueName="[tbl_ItemList].[Stock Value (N)]" caption="Stock Value (N)" attribute="1" defaultMemberUniqueName="[tbl_ItemList].[Stock Value (N)].[All]" allUniqueName="[tbl_ItemList].[Stock Value (N)].[All]" dimensionUniqueName="[tbl_ItemList]" displayFolder="" count="0" memberValueDatatype="20" unbalanced="0"/>
    <cacheHierarchy uniqueName="[tbl_ItemList].[Re-Order Qty]" caption="Re-Order Qty" attribute="1" defaultMemberUniqueName="[tbl_ItemList].[Re-Order Qty].[All]" allUniqueName="[tbl_ItemList].[Re-Order Qty].[All]" dimensionUniqueName="[tbl_ItemList]" displayFolder="" count="0" memberValueDatatype="20" unbalanced="0"/>
    <cacheHierarchy uniqueName="[tbl_ItemList].[Lead Time (Days)]" caption="Lead Time (Days)" attribute="1" defaultMemberUniqueName="[tbl_ItemList].[Lead Time (Days)].[All]" allUniqueName="[tbl_ItemList].[Lead Time (Days)].[All]" dimensionUniqueName="[tbl_ItemList]" displayFolder="" count="0" memberValueDatatype="20" unbalanced="0"/>
    <cacheHierarchy uniqueName="[tbl_ItemList].[Remarks]" caption="Remarks" attribute="1" defaultMemberUniqueName="[tbl_ItemList].[Remarks].[All]" allUniqueName="[tbl_ItemList].[Remarks].[All]" dimensionUniqueName="[tbl_ItemList]" displayFolder="" count="0" memberValueDatatype="130" unbalanced="0"/>
    <cacheHierarchy uniqueName="[tbl_ReOrder].[S/N]" caption="S/N" attribute="1" defaultMemberUniqueName="[tbl_ReOrder].[S/N].[All]" allUniqueName="[tbl_ReOrder].[S/N].[All]" dimensionUniqueName="[tbl_ReOrder]" displayFolder="" count="0" memberValueDatatype="20" unbalanced="0"/>
    <cacheHierarchy uniqueName="[tbl_ReOrder].[GL Code]" caption="GL Code" attribute="1" defaultMemberUniqueName="[tbl_ReOrder].[GL Code].[All]" allUniqueName="[tbl_ReOrder].[GL Code].[All]" dimensionUniqueName="[tbl_ReOrder]" displayFolder="" count="0" memberValueDatatype="130" unbalanced="0"/>
    <cacheHierarchy uniqueName="[tbl_ReOrder].[Item Name]" caption="Item Name" attribute="1" defaultMemberUniqueName="[tbl_ReOrder].[Item Name].[All]" allUniqueName="[tbl_ReOrder].[Item Name].[All]" dimensionUniqueName="[tbl_ReOrder]" displayFolder="" count="0" memberValueDatatype="130" unbalanced="0"/>
    <cacheHierarchy uniqueName="[tbl_ReOrder].[Category]" caption="Category" attribute="1" defaultMemberUniqueName="[tbl_ReOrder].[Category].[All]" allUniqueName="[tbl_ReOrder].[Category].[All]" dimensionUniqueName="[tbl_ReOrder]" displayFolder="" count="0" memberValueDatatype="130" unbalanced="0"/>
    <cacheHierarchy uniqueName="[tbl_ReOrder].[Department]" caption="Department" attribute="1" defaultMemberUniqueName="[tbl_ReOrder].[Department].[All]" allUniqueName="[tbl_ReOrder].[Department].[All]" dimensionUniqueName="[tbl_ReOrder]" displayFolder="" count="0" memberValueDatatype="130" unbalanced="0"/>
    <cacheHierarchy uniqueName="[tbl_ReOrder].[Re-Order Level]" caption="Re-Order Level" attribute="1" defaultMemberUniqueName="[tbl_ReOrder].[Re-Order Level].[All]" allUniqueName="[tbl_ReOrder].[Re-Order Level].[All]" dimensionUniqueName="[tbl_ReOrder]" displayFolder="" count="0" memberValueDatatype="20" unbalanced="0"/>
    <cacheHierarchy uniqueName="[tbl_ReOrder].[Current Stock]" caption="Current Stock" attribute="1" defaultMemberUniqueName="[tbl_ReOrder].[Current Stock].[All]" allUniqueName="[tbl_ReOrder].[Current Stock].[All]" dimensionUniqueName="[tbl_ReOrder]" displayFolder="" count="0" memberValueDatatype="20" unbalanced="0"/>
    <cacheHierarchy uniqueName="[tbl_ReOrder].[Variance]" caption="Variance" attribute="1" defaultMemberUniqueName="[tbl_ReOrder].[Variance].[All]" allUniqueName="[tbl_ReOrder].[Variance].[All]" dimensionUniqueName="[tbl_ReOrder]" displayFolder="" count="0" memberValueDatatype="20" unbalanced="0"/>
    <cacheHierarchy uniqueName="[tbl_ReOrder].[Action Required]" caption="Action Required" attribute="1" defaultMemberUniqueName="[tbl_ReOrder].[Action Required].[All]" allUniqueName="[tbl_ReOrder].[Action Required].[All]" dimensionUniqueName="[tbl_ReOrder]" displayFolder="" count="0" memberValueDatatype="130" unbalanced="0"/>
    <cacheHierarchy uniqueName="[tbl_StockStatus].[S/N]" caption="S/N" attribute="1" defaultMemberUniqueName="[tbl_StockStatus].[S/N].[All]" allUniqueName="[tbl_StockStatus].[S/N].[All]" dimensionUniqueName="[tbl_StockStatus]" displayFolder="" count="0" memberValueDatatype="20" unbalanced="0"/>
    <cacheHierarchy uniqueName="[tbl_StockStatus].[GL Code]" caption="GL Code" attribute="1" defaultMemberUniqueName="[tbl_StockStatus].[GL Code].[All]" allUniqueName="[tbl_StockStatus].[GL Code].[All]" dimensionUniqueName="[tbl_StockStatus]" displayFolder="" count="0" memberValueDatatype="130" unbalanced="0"/>
    <cacheHierarchy uniqueName="[tbl_StockStatus].[Item Name]" caption="Item Name" attribute="1" defaultMemberUniqueName="[tbl_StockStatus].[Item Name].[All]" allUniqueName="[tbl_StockStatus].[Item Name].[All]" dimensionUniqueName="[tbl_StockStatus]" displayFolder="" count="0" memberValueDatatype="130" unbalanced="0"/>
    <cacheHierarchy uniqueName="[tbl_StockStatus].[Category]" caption="Category" attribute="1" defaultMemberUniqueName="[tbl_StockStatus].[Category].[All]" allUniqueName="[tbl_StockStatus].[Category].[All]" dimensionUniqueName="[tbl_StockStatus]" displayFolder="" count="0" memberValueDatatype="130" unbalanced="0"/>
    <cacheHierarchy uniqueName="[tbl_StockStatus].[Department]" caption="Department" attribute="1" defaultMemberUniqueName="[tbl_StockStatus].[Department].[All]" allUniqueName="[tbl_StockStatus].[Department].[All]" dimensionUniqueName="[tbl_StockStatus]" displayFolder="" count="0" memberValueDatatype="130" unbalanced="0"/>
    <cacheHierarchy uniqueName="[tbl_StockStatus].[Unit]" caption="Unit" attribute="1" defaultMemberUniqueName="[tbl_StockStatus].[Unit].[All]" allUniqueName="[tbl_StockStatus].[Unit].[All]" dimensionUniqueName="[tbl_StockStatus]" displayFolder="" count="0" memberValueDatatype="130" unbalanced="0"/>
    <cacheHierarchy uniqueName="[tbl_StockStatus].[Opening Stock]" caption="Opening Stock" attribute="1" defaultMemberUniqueName="[tbl_StockStatus].[Opening Stock].[All]" allUniqueName="[tbl_StockStatus].[Opening Stock].[All]" dimensionUniqueName="[tbl_StockStatus]" displayFolder="" count="0" memberValueDatatype="20" unbalanced="0"/>
    <cacheHierarchy uniqueName="[tbl_StockStatus].[Inflow]" caption="Inflow" attribute="1" defaultMemberUniqueName="[tbl_StockStatus].[Inflow].[All]" allUniqueName="[tbl_StockStatus].[Inflow].[All]" dimensionUniqueName="[tbl_StockStatus]" displayFolder="" count="0" memberValueDatatype="20" unbalanced="0"/>
    <cacheHierarchy uniqueName="[tbl_StockStatus].[Outflow]" caption="Outflow" attribute="1" defaultMemberUniqueName="[tbl_StockStatus].[Outflow].[All]" allUniqueName="[tbl_StockStatus].[Outflow].[All]" dimensionUniqueName="[tbl_StockStatus]" displayFolder="" count="0" memberValueDatatype="20" unbalanced="0"/>
    <cacheHierarchy uniqueName="[tbl_StockStatus].[Net Movement]" caption="Net Movement" attribute="1" defaultMemberUniqueName="[tbl_StockStatus].[Net Movement].[All]" allUniqueName="[tbl_StockStatus].[Net Movement].[All]" dimensionUniqueName="[tbl_StockStatus]" displayFolder="" count="0" memberValueDatatype="20" unbalanced="0"/>
    <cacheHierarchy uniqueName="[tbl_StockStatus].[Re-Order Qty]" caption="Re-Order Qty" attribute="1" defaultMemberUniqueName="[tbl_StockStatus].[Re-Order Qty].[All]" allUniqueName="[tbl_StockStatus].[Re-Order Qty].[All]" dimensionUniqueName="[tbl_StockStatus]" displayFolder="" count="0" memberValueDatatype="20" unbalanced="0"/>
    <cacheHierarchy uniqueName="[tbl_StockStatus].[Current Stock]" caption="Current Stock" attribute="1" defaultMemberUniqueName="[tbl_StockStatus].[Current Stock].[All]" allUniqueName="[tbl_StockStatus].[Current Stock].[All]" dimensionUniqueName="[tbl_StockStatus]" displayFolder="" count="0" memberValueDatatype="20" unbalanced="0"/>
    <cacheHierarchy uniqueName="[tbl_StockStatus].[Status]" caption="Status" attribute="1" defaultMemberUniqueName="[tbl_StockStatus].[Status].[All]" allUniqueName="[tbl_StockStatus].[Status].[All]" dimensionUniqueName="[tbl_StockStatus]" displayFolder="" count="0" memberValueDatatype="130" unbalanced="0"/>
    <cacheHierarchy uniqueName="[tbl_StockStatus].[Unit Price (N)]" caption="Unit Price (N)" attribute="1" defaultMemberUniqueName="[tbl_StockStatus].[Unit Price (N)].[All]" allUniqueName="[tbl_StockStatus].[Unit Price (N)].[All]" dimensionUniqueName="[tbl_StockStatus]" displayFolder="" count="0" memberValueDatatype="20" unbalanced="0"/>
    <cacheHierarchy uniqueName="[Measures].[__XL_Count tbl_DailyRecords]" caption="__XL_Count tbl_DailyRecords" measure="1" displayFolder="" measureGroup="tbl_DailyRecords" count="0" hidden="1"/>
    <cacheHierarchy uniqueName="[Measures].[__XL_Count tbl_StockStatus]" caption="__XL_Count tbl_StockStatus" measure="1" displayFolder="" measureGroup="tbl_StockStatus" count="0" hidden="1"/>
    <cacheHierarchy uniqueName="[Measures].[__XL_Count tbl_ItemList]" caption="__XL_Count tbl_ItemList" measure="1" displayFolder="" measureGroup="tbl_ItemList" count="0" hidden="1"/>
    <cacheHierarchy uniqueName="[Measures].[__XL_Count tbl_ReOrder]" caption="__XL_Count tbl_ReOrder" measure="1" displayFolder="" measureGroup="tbl_ReOrder" count="0" hidden="1"/>
    <cacheHierarchy uniqueName="[Measures].[__No measures defined]" caption="__No measures defined" measure="1" displayFolder="" count="0" hidden="1"/>
    <cacheHierarchy uniqueName="[Measures].[Sum of Inflow]" caption="Sum of Inflow" measure="1" displayFolder="" measureGroup="tbl_StockStatus" count="0" hidden="1">
      <extLst>
        <ext xmlns:x15="http://schemas.microsoft.com/office/spreadsheetml/2010/11/main" uri="{B97F6D7D-B522-45F9-BDA1-12C45D357490}">
          <x15:cacheHierarchy aggregatedColumn="40"/>
        </ext>
      </extLst>
    </cacheHierarchy>
    <cacheHierarchy uniqueName="[Measures].[Sum of Outflow]" caption="Sum of Outflow" measure="1" displayFolder="" measureGroup="tbl_StockStatus" count="0" hidden="1">
      <extLst>
        <ext xmlns:x15="http://schemas.microsoft.com/office/spreadsheetml/2010/11/main" uri="{B97F6D7D-B522-45F9-BDA1-12C45D357490}">
          <x15:cacheHierarchy aggregatedColumn="41"/>
        </ext>
      </extLst>
    </cacheHierarchy>
    <cacheHierarchy uniqueName="[Measures].[Count of GL Code]" caption="Count of GL Code" measure="1" displayFolder="" measureGroup="tbl_StockStatus" count="0" hidden="1">
      <extLst>
        <ext xmlns:x15="http://schemas.microsoft.com/office/spreadsheetml/2010/11/main" uri="{B97F6D7D-B522-45F9-BDA1-12C45D357490}">
          <x15:cacheHierarchy aggregatedColumn="34"/>
        </ext>
      </extLst>
    </cacheHierarchy>
    <cacheHierarchy uniqueName="[Measures].[Count of GL Code 2]" caption="Count of GL Code 2" measure="1" displayFolder="" measureGroup="tbl_ItemList" count="0" hidden="1">
      <extLst>
        <ext xmlns:x15="http://schemas.microsoft.com/office/spreadsheetml/2010/11/main" uri="{B97F6D7D-B522-45F9-BDA1-12C45D357490}">
          <x15:cacheHierarchy aggregatedColumn="14"/>
        </ext>
      </extLst>
    </cacheHierarchy>
    <cacheHierarchy uniqueName="[Measures].[Sum of Stock Value (N)]" caption="Sum of Stock Value (N)" measure="1" displayFolder="" measureGroup="tbl_ItemList" count="0" hidden="1">
      <extLst>
        <ext xmlns:x15="http://schemas.microsoft.com/office/spreadsheetml/2010/11/main" uri="{B97F6D7D-B522-45F9-BDA1-12C45D357490}">
          <x15:cacheHierarchy aggregatedColumn="20"/>
        </ext>
      </extLst>
    </cacheHierarchy>
    <cacheHierarchy uniqueName="[Measures].[Sum of QTY]" caption="Sum of QTY" measure="1" displayFolder="" measureGroup="tbl_DailyRecords" count="0" hidden="1">
      <extLst>
        <ext xmlns:x15="http://schemas.microsoft.com/office/spreadsheetml/2010/11/main" uri="{B97F6D7D-B522-45F9-BDA1-12C45D357490}">
          <x15:cacheHierarchy aggregatedColumn="7"/>
        </ext>
      </extLst>
    </cacheHierarchy>
    <cacheHierarchy uniqueName="[Measures].[Count of Line Value]" caption="Count of Line Value" measure="1" displayFolder="" measureGroup="tbl_DailyRecords" count="0" hidden="1">
      <extLst>
        <ext xmlns:x15="http://schemas.microsoft.com/office/spreadsheetml/2010/11/main" uri="{B97F6D7D-B522-45F9-BDA1-12C45D357490}">
          <x15:cacheHierarchy aggregatedColumn="9"/>
        </ext>
      </extLst>
    </cacheHierarchy>
    <cacheHierarchy uniqueName="[Measures].[Count of Unit Price]" caption="Count of Unit Price" measure="1" displayFolder="" measureGroup="tbl_DailyRecords" count="0" hidden="1">
      <extLst>
        <ext xmlns:x15="http://schemas.microsoft.com/office/spreadsheetml/2010/11/main" uri="{B97F6D7D-B522-45F9-BDA1-12C45D357490}">
          <x15:cacheHierarchy aggregatedColumn="8"/>
        </ext>
      </extLst>
    </cacheHierarchy>
    <cacheHierarchy uniqueName="[Measures].[Sum of Line Value]" caption="Sum of Line Value" measure="1" displayFolder="" measureGroup="tbl_DailyRecords" count="0" oneField="1" hidden="1">
      <fieldsUsage count="1">
        <fieldUsage x="1"/>
      </fieldsUsage>
      <extLst>
        <ext xmlns:x15="http://schemas.microsoft.com/office/spreadsheetml/2010/11/main" uri="{B97F6D7D-B522-45F9-BDA1-12C45D357490}">
          <x15:cacheHierarchy aggregatedColumn="9"/>
        </ext>
      </extLst>
    </cacheHierarchy>
    <cacheHierarchy uniqueName="[Measures].[Sum of Unit Price]" caption="Sum of Unit Price" measure="1" displayFolder="" measureGroup="tbl_DailyRecords" count="0" hidden="1">
      <extLst>
        <ext xmlns:x15="http://schemas.microsoft.com/office/spreadsheetml/2010/11/main" uri="{B97F6D7D-B522-45F9-BDA1-12C45D357490}">
          <x15:cacheHierarchy aggregatedColumn="8"/>
        </ext>
      </extLst>
    </cacheHierarchy>
    <cacheHierarchy uniqueName="[Measures].[Distinct Count of Line Value]" caption="Distinct Count of Line Value" measure="1" displayFolder="" measureGroup="tbl_DailyRecords" count="0" hidden="1">
      <extLst>
        <ext xmlns:x15="http://schemas.microsoft.com/office/spreadsheetml/2010/11/main" uri="{B97F6D7D-B522-45F9-BDA1-12C45D357490}">
          <x15:cacheHierarchy aggregatedColumn="9"/>
        </ext>
      </extLst>
    </cacheHierarchy>
    <cacheHierarchy uniqueName="[Measures].[Count of Inflow]" caption="Count of Inflow" measure="1" displayFolder="" measureGroup="tbl_StockStatus" count="0" hidden="1">
      <extLst>
        <ext xmlns:x15="http://schemas.microsoft.com/office/spreadsheetml/2010/11/main" uri="{B97F6D7D-B522-45F9-BDA1-12C45D357490}">
          <x15:cacheHierarchy aggregatedColumn="40"/>
        </ext>
      </extLst>
    </cacheHierarchy>
    <cacheHierarchy uniqueName="[Measures].[Count of Outflow]" caption="Count of Outflow" measure="1" displayFolder="" measureGroup="tbl_StockStatus" count="0" hidden="1">
      <extLst>
        <ext xmlns:x15="http://schemas.microsoft.com/office/spreadsheetml/2010/11/main" uri="{B97F6D7D-B522-45F9-BDA1-12C45D357490}">
          <x15:cacheHierarchy aggregatedColumn="41"/>
        </ext>
      </extLst>
    </cacheHierarchy>
    <cacheHierarchy uniqueName="[Measures].[Sum of Unit Price (N)]" caption="Sum of Unit Price (N)" measure="1" displayFolder="" measureGroup="tbl_StockStatus" count="0" hidden="1">
      <extLst>
        <ext xmlns:x15="http://schemas.microsoft.com/office/spreadsheetml/2010/11/main" uri="{B97F6D7D-B522-45F9-BDA1-12C45D357490}">
          <x15:cacheHierarchy aggregatedColumn="46"/>
        </ext>
      </extLst>
    </cacheHierarchy>
    <cacheHierarchy uniqueName="[Measures].[Count of GL Code 3]" caption="Count of GL Code 3" measure="1" displayFolder="" measureGroup="tbl_DailyRecords" count="0" hidden="1">
      <extLst>
        <ext xmlns:x15="http://schemas.microsoft.com/office/spreadsheetml/2010/11/main" uri="{B97F6D7D-B522-45F9-BDA1-12C45D357490}">
          <x15:cacheHierarchy aggregatedColumn="2"/>
        </ext>
      </extLst>
    </cacheHierarchy>
    <cacheHierarchy uniqueName="[Measures].[Count of Type]" caption="Count of Type" measure="1" displayFolder="" measureGroup="tbl_DailyRecords" count="0" hidden="1">
      <extLst>
        <ext xmlns:x15="http://schemas.microsoft.com/office/spreadsheetml/2010/11/main" uri="{B97F6D7D-B522-45F9-BDA1-12C45D357490}">
          <x15:cacheHierarchy aggregatedColumn="6"/>
        </ext>
      </extLst>
    </cacheHierarchy>
  </cacheHierarchies>
  <kpis count="0"/>
  <dimensions count="5">
    <dimension measure="1" name="Measures" uniqueName="[Measures]" caption="Measures"/>
    <dimension name="tbl_DailyRecords" uniqueName="[tbl_DailyRecords]" caption="tbl_DailyRecords"/>
    <dimension name="tbl_ItemList" uniqueName="[tbl_ItemList]" caption="tbl_ItemList"/>
    <dimension name="tbl_ReOrder" uniqueName="[tbl_ReOrder]" caption="tbl_ReOrder"/>
    <dimension name="tbl_StockStatus" uniqueName="[tbl_StockStatus]" caption="tbl_StockStatus"/>
  </dimensions>
  <measureGroups count="4">
    <measureGroup name="tbl_DailyRecords" caption="tbl_DailyRecords"/>
    <measureGroup name="tbl_ItemList" caption="tbl_ItemList"/>
    <measureGroup name="tbl_ReOrder" caption="tbl_ReOrder"/>
    <measureGroup name="tbl_StockStatus" caption="tbl_StockStatus"/>
  </measureGroups>
  <maps count="8">
    <map measureGroup="0" dimension="1"/>
    <map measureGroup="0" dimension="2"/>
    <map measureGroup="0" dimension="3"/>
    <map measureGroup="0" dimension="4"/>
    <map measureGroup="1" dimension="2"/>
    <map measureGroup="1" dimension="3"/>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CCOUNT OFFICER" refreshedDate="46190.351605208336" createdVersion="3" refreshedVersion="8" minRefreshableVersion="3" recordCount="0" supportSubquery="1" supportAdvancedDrill="1" xr:uid="{119CCC95-A441-4183-AE8C-FD279AB27541}">
  <cacheSource type="external" connectionId="1">
    <extLst>
      <ext xmlns:x14="http://schemas.microsoft.com/office/spreadsheetml/2009/9/main" uri="{F057638F-6D5F-4e77-A914-E7F072B9BCA8}">
        <x14:sourceConnection name="ThisWorkbookDataModel"/>
      </ext>
    </extLst>
  </cacheSource>
  <cacheFields count="0"/>
  <cacheHierarchies count="68">
    <cacheHierarchy uniqueName="[tbl_DailyRecords].[Date]" caption="Date" attribute="1" defaultMemberUniqueName="[tbl_DailyRecords].[Date].[All]" allUniqueName="[tbl_DailyRecords].[Date].[All]" dimensionUniqueName="[tbl_DailyRecords]" displayFolder="" count="0" memberValueDatatype="130" unbalanced="0"/>
    <cacheHierarchy uniqueName="[tbl_DailyRecords].[Month]" caption="Month" attribute="1" defaultMemberUniqueName="[tbl_DailyRecords].[Month].[All]" allUniqueName="[tbl_DailyRecords].[Month].[All]" dimensionUniqueName="[tbl_DailyRecords]" displayFolder="" count="2" memberValueDatatype="130" unbalanced="0"/>
    <cacheHierarchy uniqueName="[tbl_DailyRecords].[GL Code]" caption="GL Code" attribute="1" defaultMemberUniqueName="[tbl_DailyRecords].[GL Code].[All]" allUniqueName="[tbl_DailyRecords].[GL Code].[All]" dimensionUniqueName="[tbl_DailyRecords]" displayFolder="" count="0" memberValueDatatype="130" unbalanced="0"/>
    <cacheHierarchy uniqueName="[tbl_DailyRecords].[Item Name]" caption="Item Name" attribute="1" defaultMemberUniqueName="[tbl_DailyRecords].[Item Name].[All]" allUniqueName="[tbl_DailyRecords].[Item Name].[All]" dimensionUniqueName="[tbl_DailyRecords]" displayFolder="" count="0" memberValueDatatype="130" unbalanced="0"/>
    <cacheHierarchy uniqueName="[tbl_DailyRecords].[Customer / Supplier]" caption="Customer / Supplier" attribute="1" defaultMemberUniqueName="[tbl_DailyRecords].[Customer / Supplier].[All]" allUniqueName="[tbl_DailyRecords].[Customer / Supplier].[All]" dimensionUniqueName="[tbl_DailyRecords]" displayFolder="" count="0" memberValueDatatype="130" unbalanced="0"/>
    <cacheHierarchy uniqueName="[tbl_DailyRecords].[Department]" caption="Department" attribute="1" defaultMemberUniqueName="[tbl_DailyRecords].[Department].[All]" allUniqueName="[tbl_DailyRecords].[Department].[All]" dimensionUniqueName="[tbl_DailyRecords]" displayFolder="" count="2" memberValueDatatype="130" unbalanced="0"/>
    <cacheHierarchy uniqueName="[tbl_DailyRecords].[Type]" caption="Type" attribute="1" defaultMemberUniqueName="[tbl_DailyRecords].[Type].[All]" allUniqueName="[tbl_DailyRecords].[Type].[All]" dimensionUniqueName="[tbl_DailyRecords]" displayFolder="" count="0" memberValueDatatype="130" unbalanced="0"/>
    <cacheHierarchy uniqueName="[tbl_DailyRecords].[QTY]" caption="QTY" attribute="1" defaultMemberUniqueName="[tbl_DailyRecords].[QTY].[All]" allUniqueName="[tbl_DailyRecords].[QTY].[All]" dimensionUniqueName="[tbl_DailyRecords]" displayFolder="" count="0" memberValueDatatype="20" unbalanced="0"/>
    <cacheHierarchy uniqueName="[tbl_DailyRecords].[Unit Price]" caption="Unit Price" attribute="1" defaultMemberUniqueName="[tbl_DailyRecords].[Unit Price].[All]" allUniqueName="[tbl_DailyRecords].[Unit Price].[All]" dimensionUniqueName="[tbl_DailyRecords]" displayFolder="" count="0" memberValueDatatype="20" unbalanced="0"/>
    <cacheHierarchy uniqueName="[tbl_DailyRecords].[Line Value]" caption="Line Value" attribute="1" defaultMemberUniqueName="[tbl_DailyRecords].[Line Value].[All]" allUniqueName="[tbl_DailyRecords].[Line Value].[All]" dimensionUniqueName="[tbl_DailyRecords]" displayFolder="" count="0" memberValueDatatype="20" unbalanced="0"/>
    <cacheHierarchy uniqueName="[tbl_DailyRecords].[Issuer Name]" caption="Issuer Name" attribute="1" defaultMemberUniqueName="[tbl_DailyRecords].[Issuer Name].[All]" allUniqueName="[tbl_DailyRecords].[Issuer Name].[All]" dimensionUniqueName="[tbl_DailyRecords]" displayFolder="" count="0" memberValueDatatype="130" unbalanced="0"/>
    <cacheHierarchy uniqueName="[tbl_DailyRecords].[Receiver Name]" caption="Receiver Name" attribute="1" defaultMemberUniqueName="[tbl_DailyRecords].[Receiver Name].[All]" allUniqueName="[tbl_DailyRecords].[Receiver Name].[All]" dimensionUniqueName="[tbl_DailyRecords]" displayFolder="" count="0" memberValueDatatype="130" unbalanced="0"/>
    <cacheHierarchy uniqueName="[tbl_DailyRecords].[Phone Number]" caption="Phone Number" attribute="1" defaultMemberUniqueName="[tbl_DailyRecords].[Phone Number].[All]" allUniqueName="[tbl_DailyRecords].[Phone Number].[All]" dimensionUniqueName="[tbl_DailyRecords]" displayFolder="" count="0" memberValueDatatype="130" unbalanced="0"/>
    <cacheHierarchy uniqueName="[tbl_ItemList].[S/N]" caption="S/N" attribute="1" defaultMemberUniqueName="[tbl_ItemList].[S/N].[All]" allUniqueName="[tbl_ItemList].[S/N].[All]" dimensionUniqueName="[tbl_ItemList]" displayFolder="" count="0" memberValueDatatype="20" unbalanced="0"/>
    <cacheHierarchy uniqueName="[tbl_ItemList].[GL Code]" caption="GL Code" attribute="1" defaultMemberUniqueName="[tbl_ItemList].[GL Code].[All]" allUniqueName="[tbl_ItemList].[GL Code].[All]" dimensionUniqueName="[tbl_ItemList]" displayFolder="" count="0" memberValueDatatype="130" unbalanced="0"/>
    <cacheHierarchy uniqueName="[tbl_ItemList].[Item Name]" caption="Item Name" attribute="1" defaultMemberUniqueName="[tbl_ItemList].[Item Name].[All]" allUniqueName="[tbl_ItemList].[Item Name].[All]" dimensionUniqueName="[tbl_ItemList]" displayFolder="" count="0" memberValueDatatype="130" unbalanced="0"/>
    <cacheHierarchy uniqueName="[tbl_ItemList].[Category]" caption="Category" attribute="1" defaultMemberUniqueName="[tbl_ItemList].[Category].[All]" allUniqueName="[tbl_ItemList].[Category].[All]" dimensionUniqueName="[tbl_ItemList]" displayFolder="" count="0" memberValueDatatype="130" unbalanced="0"/>
    <cacheHierarchy uniqueName="[tbl_ItemList].[Department]" caption="Department" attribute="1" defaultMemberUniqueName="[tbl_ItemList].[Department].[All]" allUniqueName="[tbl_ItemList].[Department].[All]" dimensionUniqueName="[tbl_ItemList]" displayFolder="" count="0" memberValueDatatype="130" unbalanced="0"/>
    <cacheHierarchy uniqueName="[tbl_ItemList].[Unit]" caption="Unit" attribute="1" defaultMemberUniqueName="[tbl_ItemList].[Unit].[All]" allUniqueName="[tbl_ItemList].[Unit].[All]" dimensionUniqueName="[tbl_ItemList]" displayFolder="" count="0" memberValueDatatype="130" unbalanced="0"/>
    <cacheHierarchy uniqueName="[tbl_ItemList].[Unit Price (N)]" caption="Unit Price (N)" attribute="1" defaultMemberUniqueName="[tbl_ItemList].[Unit Price (N)].[All]" allUniqueName="[tbl_ItemList].[Unit Price (N)].[All]" dimensionUniqueName="[tbl_ItemList]" displayFolder="" count="0" memberValueDatatype="20" unbalanced="0"/>
    <cacheHierarchy uniqueName="[tbl_ItemList].[Stock Value (N)]" caption="Stock Value (N)" attribute="1" defaultMemberUniqueName="[tbl_ItemList].[Stock Value (N)].[All]" allUniqueName="[tbl_ItemList].[Stock Value (N)].[All]" dimensionUniqueName="[tbl_ItemList]" displayFolder="" count="0" memberValueDatatype="20" unbalanced="0"/>
    <cacheHierarchy uniqueName="[tbl_ItemList].[Re-Order Qty]" caption="Re-Order Qty" attribute="1" defaultMemberUniqueName="[tbl_ItemList].[Re-Order Qty].[All]" allUniqueName="[tbl_ItemList].[Re-Order Qty].[All]" dimensionUniqueName="[tbl_ItemList]" displayFolder="" count="0" memberValueDatatype="20" unbalanced="0"/>
    <cacheHierarchy uniqueName="[tbl_ItemList].[Lead Time (Days)]" caption="Lead Time (Days)" attribute="1" defaultMemberUniqueName="[tbl_ItemList].[Lead Time (Days)].[All]" allUniqueName="[tbl_ItemList].[Lead Time (Days)].[All]" dimensionUniqueName="[tbl_ItemList]" displayFolder="" count="0" memberValueDatatype="20" unbalanced="0"/>
    <cacheHierarchy uniqueName="[tbl_ItemList].[Remarks]" caption="Remarks" attribute="1" defaultMemberUniqueName="[tbl_ItemList].[Remarks].[All]" allUniqueName="[tbl_ItemList].[Remarks].[All]" dimensionUniqueName="[tbl_ItemList]" displayFolder="" count="0" memberValueDatatype="130" unbalanced="0"/>
    <cacheHierarchy uniqueName="[tbl_ReOrder].[S/N]" caption="S/N" attribute="1" defaultMemberUniqueName="[tbl_ReOrder].[S/N].[All]" allUniqueName="[tbl_ReOrder].[S/N].[All]" dimensionUniqueName="[tbl_ReOrder]" displayFolder="" count="0" memberValueDatatype="20" unbalanced="0"/>
    <cacheHierarchy uniqueName="[tbl_ReOrder].[GL Code]" caption="GL Code" attribute="1" defaultMemberUniqueName="[tbl_ReOrder].[GL Code].[All]" allUniqueName="[tbl_ReOrder].[GL Code].[All]" dimensionUniqueName="[tbl_ReOrder]" displayFolder="" count="0" memberValueDatatype="130" unbalanced="0"/>
    <cacheHierarchy uniqueName="[tbl_ReOrder].[Item Name]" caption="Item Name" attribute="1" defaultMemberUniqueName="[tbl_ReOrder].[Item Name].[All]" allUniqueName="[tbl_ReOrder].[Item Name].[All]" dimensionUniqueName="[tbl_ReOrder]" displayFolder="" count="0" memberValueDatatype="130" unbalanced="0"/>
    <cacheHierarchy uniqueName="[tbl_ReOrder].[Category]" caption="Category" attribute="1" defaultMemberUniqueName="[tbl_ReOrder].[Category].[All]" allUniqueName="[tbl_ReOrder].[Category].[All]" dimensionUniqueName="[tbl_ReOrder]" displayFolder="" count="0" memberValueDatatype="130" unbalanced="0"/>
    <cacheHierarchy uniqueName="[tbl_ReOrder].[Department]" caption="Department" attribute="1" defaultMemberUniqueName="[tbl_ReOrder].[Department].[All]" allUniqueName="[tbl_ReOrder].[Department].[All]" dimensionUniqueName="[tbl_ReOrder]" displayFolder="" count="0" memberValueDatatype="130" unbalanced="0"/>
    <cacheHierarchy uniqueName="[tbl_ReOrder].[Re-Order Level]" caption="Re-Order Level" attribute="1" defaultMemberUniqueName="[tbl_ReOrder].[Re-Order Level].[All]" allUniqueName="[tbl_ReOrder].[Re-Order Level].[All]" dimensionUniqueName="[tbl_ReOrder]" displayFolder="" count="0" memberValueDatatype="20" unbalanced="0"/>
    <cacheHierarchy uniqueName="[tbl_ReOrder].[Current Stock]" caption="Current Stock" attribute="1" defaultMemberUniqueName="[tbl_ReOrder].[Current Stock].[All]" allUniqueName="[tbl_ReOrder].[Current Stock].[All]" dimensionUniqueName="[tbl_ReOrder]" displayFolder="" count="0" memberValueDatatype="20" unbalanced="0"/>
    <cacheHierarchy uniqueName="[tbl_ReOrder].[Variance]" caption="Variance" attribute="1" defaultMemberUniqueName="[tbl_ReOrder].[Variance].[All]" allUniqueName="[tbl_ReOrder].[Variance].[All]" dimensionUniqueName="[tbl_ReOrder]" displayFolder="" count="0" memberValueDatatype="20" unbalanced="0"/>
    <cacheHierarchy uniqueName="[tbl_ReOrder].[Action Required]" caption="Action Required" attribute="1" defaultMemberUniqueName="[tbl_ReOrder].[Action Required].[All]" allUniqueName="[tbl_ReOrder].[Action Required].[All]" dimensionUniqueName="[tbl_ReOrder]" displayFolder="" count="0" memberValueDatatype="130" unbalanced="0"/>
    <cacheHierarchy uniqueName="[tbl_StockStatus].[S/N]" caption="S/N" attribute="1" defaultMemberUniqueName="[tbl_StockStatus].[S/N].[All]" allUniqueName="[tbl_StockStatus].[S/N].[All]" dimensionUniqueName="[tbl_StockStatus]" displayFolder="" count="0" memberValueDatatype="20" unbalanced="0"/>
    <cacheHierarchy uniqueName="[tbl_StockStatus].[GL Code]" caption="GL Code" attribute="1" defaultMemberUniqueName="[tbl_StockStatus].[GL Code].[All]" allUniqueName="[tbl_StockStatus].[GL Code].[All]" dimensionUniqueName="[tbl_StockStatus]" displayFolder="" count="0" memberValueDatatype="130" unbalanced="0"/>
    <cacheHierarchy uniqueName="[tbl_StockStatus].[Item Name]" caption="Item Name" attribute="1" defaultMemberUniqueName="[tbl_StockStatus].[Item Name].[All]" allUniqueName="[tbl_StockStatus].[Item Name].[All]" dimensionUniqueName="[tbl_StockStatus]" displayFolder="" count="0" memberValueDatatype="130" unbalanced="0"/>
    <cacheHierarchy uniqueName="[tbl_StockStatus].[Category]" caption="Category" attribute="1" defaultMemberUniqueName="[tbl_StockStatus].[Category].[All]" allUniqueName="[tbl_StockStatus].[Category].[All]" dimensionUniqueName="[tbl_StockStatus]" displayFolder="" count="0" memberValueDatatype="130" unbalanced="0"/>
    <cacheHierarchy uniqueName="[tbl_StockStatus].[Department]" caption="Department" attribute="1" defaultMemberUniqueName="[tbl_StockStatus].[Department].[All]" allUniqueName="[tbl_StockStatus].[Department].[All]" dimensionUniqueName="[tbl_StockStatus]" displayFolder="" count="0" memberValueDatatype="130" unbalanced="0"/>
    <cacheHierarchy uniqueName="[tbl_StockStatus].[Unit]" caption="Unit" attribute="1" defaultMemberUniqueName="[tbl_StockStatus].[Unit].[All]" allUniqueName="[tbl_StockStatus].[Unit].[All]" dimensionUniqueName="[tbl_StockStatus]" displayFolder="" count="0" memberValueDatatype="130" unbalanced="0"/>
    <cacheHierarchy uniqueName="[tbl_StockStatus].[Opening Stock]" caption="Opening Stock" attribute="1" defaultMemberUniqueName="[tbl_StockStatus].[Opening Stock].[All]" allUniqueName="[tbl_StockStatus].[Opening Stock].[All]" dimensionUniqueName="[tbl_StockStatus]" displayFolder="" count="0" memberValueDatatype="20" unbalanced="0"/>
    <cacheHierarchy uniqueName="[tbl_StockStatus].[Inflow]" caption="Inflow" attribute="1" defaultMemberUniqueName="[tbl_StockStatus].[Inflow].[All]" allUniqueName="[tbl_StockStatus].[Inflow].[All]" dimensionUniqueName="[tbl_StockStatus]" displayFolder="" count="0" memberValueDatatype="20" unbalanced="0"/>
    <cacheHierarchy uniqueName="[tbl_StockStatus].[Outflow]" caption="Outflow" attribute="1" defaultMemberUniqueName="[tbl_StockStatus].[Outflow].[All]" allUniqueName="[tbl_StockStatus].[Outflow].[All]" dimensionUniqueName="[tbl_StockStatus]" displayFolder="" count="0" memberValueDatatype="20" unbalanced="0"/>
    <cacheHierarchy uniqueName="[tbl_StockStatus].[Net Movement]" caption="Net Movement" attribute="1" defaultMemberUniqueName="[tbl_StockStatus].[Net Movement].[All]" allUniqueName="[tbl_StockStatus].[Net Movement].[All]" dimensionUniqueName="[tbl_StockStatus]" displayFolder="" count="0" memberValueDatatype="20" unbalanced="0"/>
    <cacheHierarchy uniqueName="[tbl_StockStatus].[Re-Order Qty]" caption="Re-Order Qty" attribute="1" defaultMemberUniqueName="[tbl_StockStatus].[Re-Order Qty].[All]" allUniqueName="[tbl_StockStatus].[Re-Order Qty].[All]" dimensionUniqueName="[tbl_StockStatus]" displayFolder="" count="0" memberValueDatatype="20" unbalanced="0"/>
    <cacheHierarchy uniqueName="[tbl_StockStatus].[Current Stock]" caption="Current Stock" attribute="1" defaultMemberUniqueName="[tbl_StockStatus].[Current Stock].[All]" allUniqueName="[tbl_StockStatus].[Current Stock].[All]" dimensionUniqueName="[tbl_StockStatus]" displayFolder="" count="0" memberValueDatatype="20" unbalanced="0"/>
    <cacheHierarchy uniqueName="[tbl_StockStatus].[Status]" caption="Status" attribute="1" defaultMemberUniqueName="[tbl_StockStatus].[Status].[All]" allUniqueName="[tbl_StockStatus].[Status].[All]" dimensionUniqueName="[tbl_StockStatus]" displayFolder="" count="0" memberValueDatatype="130" unbalanced="0"/>
    <cacheHierarchy uniqueName="[tbl_StockStatus].[Unit Price (N)]" caption="Unit Price (N)" attribute="1" defaultMemberUniqueName="[tbl_StockStatus].[Unit Price (N)].[All]" allUniqueName="[tbl_StockStatus].[Unit Price (N)].[All]" dimensionUniqueName="[tbl_StockStatus]" displayFolder="" count="0" memberValueDatatype="20" unbalanced="0"/>
    <cacheHierarchy uniqueName="[Measures].[__XL_Count tbl_DailyRecords]" caption="__XL_Count tbl_DailyRecords" measure="1" displayFolder="" measureGroup="tbl_DailyRecords" count="0" hidden="1"/>
    <cacheHierarchy uniqueName="[Measures].[__XL_Count tbl_StockStatus]" caption="__XL_Count tbl_StockStatus" measure="1" displayFolder="" measureGroup="tbl_StockStatus" count="0" hidden="1"/>
    <cacheHierarchy uniqueName="[Measures].[__XL_Count tbl_ItemList]" caption="__XL_Count tbl_ItemList" measure="1" displayFolder="" measureGroup="tbl_ItemList" count="0" hidden="1"/>
    <cacheHierarchy uniqueName="[Measures].[__XL_Count tbl_ReOrder]" caption="__XL_Count tbl_ReOrder" measure="1" displayFolder="" measureGroup="tbl_ReOrder" count="0" hidden="1"/>
    <cacheHierarchy uniqueName="[Measures].[__No measures defined]" caption="__No measures defined" measure="1" displayFolder="" count="0" hidden="1"/>
    <cacheHierarchy uniqueName="[Measures].[Sum of Inflow]" caption="Sum of Inflow" measure="1" displayFolder="" measureGroup="tbl_StockStatus" count="0" hidden="1">
      <extLst>
        <ext xmlns:x15="http://schemas.microsoft.com/office/spreadsheetml/2010/11/main" uri="{B97F6D7D-B522-45F9-BDA1-12C45D357490}">
          <x15:cacheHierarchy aggregatedColumn="40"/>
        </ext>
      </extLst>
    </cacheHierarchy>
    <cacheHierarchy uniqueName="[Measures].[Sum of Outflow]" caption="Sum of Outflow" measure="1" displayFolder="" measureGroup="tbl_StockStatus" count="0" hidden="1">
      <extLst>
        <ext xmlns:x15="http://schemas.microsoft.com/office/spreadsheetml/2010/11/main" uri="{B97F6D7D-B522-45F9-BDA1-12C45D357490}">
          <x15:cacheHierarchy aggregatedColumn="41"/>
        </ext>
      </extLst>
    </cacheHierarchy>
    <cacheHierarchy uniqueName="[Measures].[Count of GL Code]" caption="Count of GL Code" measure="1" displayFolder="" measureGroup="tbl_StockStatus" count="0" hidden="1">
      <extLst>
        <ext xmlns:x15="http://schemas.microsoft.com/office/spreadsheetml/2010/11/main" uri="{B97F6D7D-B522-45F9-BDA1-12C45D357490}">
          <x15:cacheHierarchy aggregatedColumn="34"/>
        </ext>
      </extLst>
    </cacheHierarchy>
    <cacheHierarchy uniqueName="[Measures].[Count of GL Code 2]" caption="Count of GL Code 2" measure="1" displayFolder="" measureGroup="tbl_ItemList" count="0" hidden="1">
      <extLst>
        <ext xmlns:x15="http://schemas.microsoft.com/office/spreadsheetml/2010/11/main" uri="{B97F6D7D-B522-45F9-BDA1-12C45D357490}">
          <x15:cacheHierarchy aggregatedColumn="14"/>
        </ext>
      </extLst>
    </cacheHierarchy>
    <cacheHierarchy uniqueName="[Measures].[Sum of Stock Value (N)]" caption="Sum of Stock Value (N)" measure="1" displayFolder="" measureGroup="tbl_ItemList" count="0" hidden="1">
      <extLst>
        <ext xmlns:x15="http://schemas.microsoft.com/office/spreadsheetml/2010/11/main" uri="{B97F6D7D-B522-45F9-BDA1-12C45D357490}">
          <x15:cacheHierarchy aggregatedColumn="20"/>
        </ext>
      </extLst>
    </cacheHierarchy>
    <cacheHierarchy uniqueName="[Measures].[Sum of QTY]" caption="Sum of QTY" measure="1" displayFolder="" measureGroup="tbl_DailyRecords" count="0" hidden="1">
      <extLst>
        <ext xmlns:x15="http://schemas.microsoft.com/office/spreadsheetml/2010/11/main" uri="{B97F6D7D-B522-45F9-BDA1-12C45D357490}">
          <x15:cacheHierarchy aggregatedColumn="7"/>
        </ext>
      </extLst>
    </cacheHierarchy>
    <cacheHierarchy uniqueName="[Measures].[Count of Line Value]" caption="Count of Line Value" measure="1" displayFolder="" measureGroup="tbl_DailyRecords" count="0" hidden="1">
      <extLst>
        <ext xmlns:x15="http://schemas.microsoft.com/office/spreadsheetml/2010/11/main" uri="{B97F6D7D-B522-45F9-BDA1-12C45D357490}">
          <x15:cacheHierarchy aggregatedColumn="9"/>
        </ext>
      </extLst>
    </cacheHierarchy>
    <cacheHierarchy uniqueName="[Measures].[Count of Unit Price]" caption="Count of Unit Price" measure="1" displayFolder="" measureGroup="tbl_DailyRecords" count="0" hidden="1">
      <extLst>
        <ext xmlns:x15="http://schemas.microsoft.com/office/spreadsheetml/2010/11/main" uri="{B97F6D7D-B522-45F9-BDA1-12C45D357490}">
          <x15:cacheHierarchy aggregatedColumn="8"/>
        </ext>
      </extLst>
    </cacheHierarchy>
    <cacheHierarchy uniqueName="[Measures].[Sum of Line Value]" caption="Sum of Line Value" measure="1" displayFolder="" measureGroup="tbl_DailyRecords" count="0" hidden="1">
      <extLst>
        <ext xmlns:x15="http://schemas.microsoft.com/office/spreadsheetml/2010/11/main" uri="{B97F6D7D-B522-45F9-BDA1-12C45D357490}">
          <x15:cacheHierarchy aggregatedColumn="9"/>
        </ext>
      </extLst>
    </cacheHierarchy>
    <cacheHierarchy uniqueName="[Measures].[Sum of Unit Price]" caption="Sum of Unit Price" measure="1" displayFolder="" measureGroup="tbl_DailyRecords" count="0" hidden="1">
      <extLst>
        <ext xmlns:x15="http://schemas.microsoft.com/office/spreadsheetml/2010/11/main" uri="{B97F6D7D-B522-45F9-BDA1-12C45D357490}">
          <x15:cacheHierarchy aggregatedColumn="8"/>
        </ext>
      </extLst>
    </cacheHierarchy>
    <cacheHierarchy uniqueName="[Measures].[Distinct Count of Line Value]" caption="Distinct Count of Line Value" measure="1" displayFolder="" measureGroup="tbl_DailyRecords" count="0" hidden="1">
      <extLst>
        <ext xmlns:x15="http://schemas.microsoft.com/office/spreadsheetml/2010/11/main" uri="{B97F6D7D-B522-45F9-BDA1-12C45D357490}">
          <x15:cacheHierarchy aggregatedColumn="9"/>
        </ext>
      </extLst>
    </cacheHierarchy>
    <cacheHierarchy uniqueName="[Measures].[Count of Inflow]" caption="Count of Inflow" measure="1" displayFolder="" measureGroup="tbl_StockStatus" count="0" hidden="1">
      <extLst>
        <ext xmlns:x15="http://schemas.microsoft.com/office/spreadsheetml/2010/11/main" uri="{B97F6D7D-B522-45F9-BDA1-12C45D357490}">
          <x15:cacheHierarchy aggregatedColumn="40"/>
        </ext>
      </extLst>
    </cacheHierarchy>
    <cacheHierarchy uniqueName="[Measures].[Count of Outflow]" caption="Count of Outflow" measure="1" displayFolder="" measureGroup="tbl_StockStatus" count="0" hidden="1">
      <extLst>
        <ext xmlns:x15="http://schemas.microsoft.com/office/spreadsheetml/2010/11/main" uri="{B97F6D7D-B522-45F9-BDA1-12C45D357490}">
          <x15:cacheHierarchy aggregatedColumn="41"/>
        </ext>
      </extLst>
    </cacheHierarchy>
    <cacheHierarchy uniqueName="[Measures].[Sum of Unit Price (N)]" caption="Sum of Unit Price (N)" measure="1" displayFolder="" measureGroup="tbl_StockStatus" count="0" hidden="1">
      <extLst>
        <ext xmlns:x15="http://schemas.microsoft.com/office/spreadsheetml/2010/11/main" uri="{B97F6D7D-B522-45F9-BDA1-12C45D357490}">
          <x15:cacheHierarchy aggregatedColumn="46"/>
        </ext>
      </extLst>
    </cacheHierarchy>
    <cacheHierarchy uniqueName="[Measures].[Count of GL Code 3]" caption="Count of GL Code 3" measure="1" displayFolder="" measureGroup="tbl_DailyRecords" count="0" hidden="1">
      <extLst>
        <ext xmlns:x15="http://schemas.microsoft.com/office/spreadsheetml/2010/11/main" uri="{B97F6D7D-B522-45F9-BDA1-12C45D357490}">
          <x15:cacheHierarchy aggregatedColumn="2"/>
        </ext>
      </extLst>
    </cacheHierarchy>
    <cacheHierarchy uniqueName="[Measures].[Count of Type]" caption="Count of Type" measure="1" displayFolder="" measureGroup="tbl_DailyRecords" count="0" hidden="1">
      <extLst>
        <ext xmlns:x15="http://schemas.microsoft.com/office/spreadsheetml/2010/11/main" uri="{B97F6D7D-B522-45F9-BDA1-12C45D357490}">
          <x15:cacheHierarchy aggregatedColumn="6"/>
        </ext>
      </extLst>
    </cacheHierarchy>
  </cacheHierarchies>
  <kpis count="0"/>
  <extLst>
    <ext xmlns:x14="http://schemas.microsoft.com/office/spreadsheetml/2009/9/main" uri="{725AE2AE-9491-48be-B2B4-4EB974FC3084}">
      <x14:pivotCacheDefinition slicerData="1" pivotCacheId="2030977884"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F8BEE11-ABBD-46DB-90B4-324A3E4500FE}" name="PivotTable6" cacheId="287" applyNumberFormats="0" applyBorderFormats="0" applyFontFormats="0" applyPatternFormats="0" applyAlignmentFormats="0" applyWidthHeightFormats="1" dataCaption="Values" missingCaption="0" tag="359851d7-1f5c-491c-8b32-2b58ec10f4a0" updatedVersion="8" minRefreshableVersion="3" subtotalHiddenItems="1" itemPrintTitles="1" createdVersion="8" indent="0" outline="1" outlineData="1" multipleFieldFilters="0" chartFormat="1">
  <location ref="A17:A18" firstHeaderRow="1" firstDataRow="1" firstDataCol="0"/>
  <pivotFields count="4">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Daily Stock Record Value" fld="0" baseField="0" baseItem="0" numFmtId="166"/>
  </dataFields>
  <formats count="19">
    <format dxfId="22">
      <pivotArea type="all" dataOnly="0" outline="0" fieldPosition="0"/>
    </format>
    <format dxfId="21">
      <pivotArea outline="0" collapsedLevelsAreSubtotals="1" fieldPosition="0"/>
    </format>
    <format dxfId="20">
      <pivotArea dataOnly="0" labelOnly="1" outline="0" axis="axisValues" fieldPosition="0"/>
    </format>
    <format dxfId="19">
      <pivotArea type="all" dataOnly="0" outline="0" fieldPosition="0"/>
    </format>
    <format dxfId="18">
      <pivotArea outline="0" collapsedLevelsAreSubtotals="1" fieldPosition="0"/>
    </format>
    <format dxfId="17">
      <pivotArea dataOnly="0" labelOnly="1" outline="0" axis="axisValues" fieldPosition="0"/>
    </format>
    <format dxfId="16">
      <pivotArea type="all" dataOnly="0" outline="0" fieldPosition="0"/>
    </format>
    <format dxfId="15">
      <pivotArea outline="0" collapsedLevelsAreSubtotals="1" fieldPosition="0"/>
    </format>
    <format dxfId="14">
      <pivotArea dataOnly="0" labelOnly="1" outline="0" axis="axisValues" fieldPosition="0"/>
    </format>
    <format dxfId="13">
      <pivotArea type="all" dataOnly="0" outline="0" fieldPosition="0"/>
    </format>
    <format dxfId="12">
      <pivotArea outline="0" collapsedLevelsAreSubtotals="1" fieldPosition="0"/>
    </format>
    <format dxfId="11">
      <pivotArea dataOnly="0" labelOnly="1" outline="0" axis="axisValues" fieldPosition="0"/>
    </format>
    <format dxfId="10">
      <pivotArea dataOnly="0" labelOnly="1" outline="0" axis="axisValues" fieldPosition="0"/>
    </format>
    <format dxfId="9">
      <pivotArea type="all" dataOnly="0" outline="0" fieldPosition="0"/>
    </format>
    <format dxfId="8">
      <pivotArea outline="0" collapsedLevelsAreSubtotals="1" fieldPosition="0"/>
    </format>
    <format dxfId="7">
      <pivotArea dataOnly="0" labelOnly="1" outline="0" axis="axisValues" fieldPosition="0"/>
    </format>
    <format dxfId="6">
      <pivotArea outline="0" collapsedLevelsAreSubtotals="1" fieldPosition="0">
        <references count="1">
          <reference field="4294967294" count="1" selected="0">
            <x v="0"/>
          </reference>
        </references>
      </pivotArea>
    </format>
    <format dxfId="5">
      <pivotArea outline="0" collapsedLevelsAreSubtotals="1" fieldPosition="0"/>
    </format>
    <format dxfId="4">
      <pivotArea outline="0" collapsedLevelsAreSubtotals="1" fieldPosition="0"/>
    </format>
  </formats>
  <pivotHierarchies count="68">
    <pivotHierarchy dragToData="1"/>
    <pivotHierarchy multipleItemSelectionAllowed="1" dragToData="1"/>
    <pivotHierarchy dragToData="1"/>
    <pivotHierarchy dragToData="1"/>
    <pivotHierarchy dragToData="1"/>
    <pivotHierarchy multipleItemSelectionAllowed="1" dragToData="1"/>
    <pivotHierarchy multipleItemSelectionAllowed="1" dragToData="1">
      <members count="1" level="1">
        <member name="[tbl_DailyRecords].[Type].&amp;[Inflow]"/>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TOTAL SKUs"/>
    <pivotHierarchy dragToData="1"/>
    <pivotHierarchy dragToData="1"/>
    <pivotHierarchy dragToData="1"/>
    <pivotHierarchy dragToData="1"/>
    <pivotHierarchy dragToData="1"/>
    <pivotHierarchy dragToData="1" caption="Daily Stock Record Value"/>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bl_StockStatus]"/>
        <x15:activeTabTopLevelEntity name="[tbl_DailyRecord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FDF47EC-3ADF-46DE-9F8B-E0B6862ADF91}" name="Stock Status Breakdown" cacheId="251" applyNumberFormats="0" applyBorderFormats="0" applyFontFormats="0" applyPatternFormats="0" applyAlignmentFormats="0" applyWidthHeightFormats="1" dataCaption="Values" grandTotalCaption="Total" missingCaption="0" updatedVersion="8" minRefreshableVersion="3" subtotalHiddenItems="1" colGrandTotals="0" itemPrintTitles="1" createdVersion="8" indent="0" outline="1" outlineData="1" multipleFieldFilters="0" chartFormat="5" rowHeaderCaption="Status">
  <location ref="AK3:AL7" firstHeaderRow="1" firstDataRow="1" firstDataCol="1"/>
  <pivotFields count="6">
    <pivotField name="Status" allDrilled="1" subtotalTop="0" showAll="0" dataSourceSort="1" defaultSubtotal="0" defaultAttributeDrillState="1">
      <items count="3">
        <item x="0"/>
        <item x="1"/>
        <item x="2"/>
      </items>
    </pivotField>
    <pivotField allDrilled="1" subtotalTop="0" showAll="0" dataSourceSort="1" defaultSubtotal="0" defaultAttributeDrillState="1"/>
    <pivotField dataField="1" subtotalTop="0" showAll="0" defaultSubtotal="0"/>
    <pivotField axis="axisRow" allDrilled="1" subtotalTop="0" showAll="0" dataSourceSort="1" defaultSubtotal="0" defaultAttributeDrillState="1">
      <items count="3">
        <item x="0"/>
        <item x="1"/>
        <item x="2"/>
      </items>
    </pivotField>
    <pivotField allDrilled="1" subtotalTop="0" showAll="0" dataSourceSort="1" defaultSubtotal="0" defaultAttributeDrillState="1"/>
    <pivotField allDrilled="1" subtotalTop="0" showAll="0" dataSourceSort="1" defaultSubtotal="0" defaultAttributeDrillState="1"/>
  </pivotFields>
  <rowFields count="1">
    <field x="3"/>
  </rowFields>
  <rowItems count="4">
    <i>
      <x/>
    </i>
    <i>
      <x v="1"/>
    </i>
    <i>
      <x v="2"/>
    </i>
    <i t="grand">
      <x/>
    </i>
  </rowItems>
  <colItems count="1">
    <i/>
  </colItems>
  <dataFields count="1">
    <dataField name="GL Code" fld="2" subtotal="count" baseField="0" baseItem="0"/>
  </dataFields>
  <formats count="16">
    <format dxfId="38">
      <pivotArea type="all" dataOnly="0" outline="0" fieldPosition="0"/>
    </format>
    <format dxfId="37">
      <pivotArea outline="0" collapsedLevelsAreSubtotals="1" fieldPosition="0"/>
    </format>
    <format dxfId="36">
      <pivotArea dataOnly="0" labelOnly="1" outline="0" axis="axisValues" fieldPosition="0"/>
    </format>
    <format dxfId="35">
      <pivotArea type="all" dataOnly="0" outline="0" fieldPosition="0"/>
    </format>
    <format dxfId="34">
      <pivotArea outline="0" collapsedLevelsAreSubtotals="1" fieldPosition="0"/>
    </format>
    <format dxfId="33">
      <pivotArea dataOnly="0" labelOnly="1" outline="0" axis="axisValues" fieldPosition="0"/>
    </format>
    <format dxfId="32">
      <pivotArea type="all" dataOnly="0" outline="0" fieldPosition="0"/>
    </format>
    <format dxfId="31">
      <pivotArea outline="0" collapsedLevelsAreSubtotals="1" fieldPosition="0"/>
    </format>
    <format dxfId="30">
      <pivotArea dataOnly="0" labelOnly="1" outline="0" axis="axisValues" fieldPosition="0"/>
    </format>
    <format dxfId="29">
      <pivotArea type="all" dataOnly="0" outline="0" fieldPosition="0"/>
    </format>
    <format dxfId="28">
      <pivotArea outline="0" collapsedLevelsAreSubtotals="1" fieldPosition="0"/>
    </format>
    <format dxfId="27">
      <pivotArea dataOnly="0" labelOnly="1" outline="0" axis="axisValues" fieldPosition="0"/>
    </format>
    <format dxfId="26">
      <pivotArea field="0" type="button" dataOnly="0" labelOnly="1" outline="0"/>
    </format>
    <format dxfId="25">
      <pivotArea dataOnly="0" labelOnly="1" outline="0" axis="axisValues" fieldPosition="0"/>
    </format>
    <format dxfId="24">
      <pivotArea field="0" type="button" dataOnly="0" labelOnly="1" outline="0"/>
    </format>
    <format dxfId="23">
      <pivotArea dataOnly="0" labelOnly="1" outline="0" axis="axisValues" fieldPosition="0"/>
    </format>
  </formats>
  <chartFormats count="4">
    <chartFormat chart="4" format="8" series="1">
      <pivotArea type="data" outline="0" fieldPosition="0">
        <references count="1">
          <reference field="4294967294" count="1" selected="0">
            <x v="0"/>
          </reference>
        </references>
      </pivotArea>
    </chartFormat>
    <chartFormat chart="4" format="9">
      <pivotArea type="data" outline="0" fieldPosition="0">
        <references count="2">
          <reference field="4294967294" count="1" selected="0">
            <x v="0"/>
          </reference>
          <reference field="3" count="1" selected="0">
            <x v="0"/>
          </reference>
        </references>
      </pivotArea>
    </chartFormat>
    <chartFormat chart="4" format="10">
      <pivotArea type="data" outline="0" fieldPosition="0">
        <references count="2">
          <reference field="4294967294" count="1" selected="0">
            <x v="0"/>
          </reference>
          <reference field="3" count="1" selected="0">
            <x v="1"/>
          </reference>
        </references>
      </pivotArea>
    </chartFormat>
    <chartFormat chart="4" format="11">
      <pivotArea type="data" outline="0" fieldPosition="0">
        <references count="2">
          <reference field="4294967294" count="1" selected="0">
            <x v="0"/>
          </reference>
          <reference field="3" count="1" selected="0">
            <x v="2"/>
          </reference>
        </references>
      </pivotArea>
    </chartFormat>
  </chartFormats>
  <pivotHierarchies count="68">
    <pivotHierarchy dragToData="1"/>
    <pivotHierarchy multipleItemSelectionAllowed="1" dragToData="1"/>
    <pivotHierarchy dragToData="1"/>
    <pivotHierarchy dragToData="1"/>
    <pivotHierarchy dragToData="1"/>
    <pivotHierarchy multipleItemSelectionAllowed="1" dragToData="1"/>
    <pivotHierarchy multipleItemSelectionAllowed="1" dragToData="1">
      <members count="1" level="1">
        <member name="[tbl_DailyRecords].[Type].&amp;[Inflow]"/>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GL Cod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bl_ItemList]"/>
        <x15:activeTabTopLevelEntity name="[tbl_DailyRecords]"/>
        <x15:activeTabTopLevelEntity name="[tbl_StockStatu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1549DB8-7D9D-467A-AAC4-0CFE986EDA05}" name="Total Outflow Value (N)" cacheId="269" applyNumberFormats="0" applyBorderFormats="0" applyFontFormats="0" applyPatternFormats="0" applyAlignmentFormats="0" applyWidthHeightFormats="1" dataCaption="Values" missingCaption="0" updatedVersion="8" minRefreshableVersion="3" subtotalHiddenItems="1" itemPrintTitles="1" createdVersion="8" indent="0" outline="1" outlineData="1" multipleFieldFilters="0">
  <location ref="L5:L6" firstHeaderRow="1" firstDataRow="1" firstDataCol="0" rowPageCount="1" colPageCount="1"/>
  <pivotFields count="4">
    <pivotField dataField="1" subtotalTop="0" showAll="0" defaultSubtotal="0"/>
    <pivotField axis="axisPage"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Items count="1">
    <i/>
  </rowItems>
  <colItems count="1">
    <i/>
  </colItems>
  <pageFields count="1">
    <pageField fld="1" hier="6" name="[tbl_DailyRecords].[Type].&amp;[Outflow]" cap="Outflow"/>
  </pageFields>
  <dataFields count="1">
    <dataField name="Total Outflow Value (N)" fld="0" baseField="0" baseItem="0" numFmtId="166"/>
  </dataFields>
  <formats count="6">
    <format dxfId="44">
      <pivotArea outline="0" collapsedLevelsAreSubtotals="1" fieldPosition="0"/>
    </format>
    <format dxfId="43">
      <pivotArea dataOnly="0" outline="0" axis="axisValues" fieldPosition="0"/>
    </format>
    <format dxfId="42">
      <pivotArea type="all" dataOnly="0" outline="0" fieldPosition="0"/>
    </format>
    <format dxfId="41">
      <pivotArea outline="0" collapsedLevelsAreSubtotals="1" fieldPosition="0"/>
    </format>
    <format dxfId="40">
      <pivotArea dataOnly="0" labelOnly="1" outline="0" axis="axisValues" fieldPosition="0"/>
    </format>
    <format dxfId="39">
      <pivotArea outline="0" collapsedLevelsAreSubtotals="1" fieldPosition="0"/>
    </format>
  </formats>
  <pivotHierarchies count="68">
    <pivotHierarchy dragToData="1"/>
    <pivotHierarchy multipleItemSelectionAllowed="1" dragToData="1"/>
    <pivotHierarchy dragToData="1"/>
    <pivotHierarchy dragToData="1"/>
    <pivotHierarchy dragToData="1"/>
    <pivotHierarchy multipleItemSelectionAllowed="1" dragToData="1"/>
    <pivotHierarchy multipleItemSelectionAllowed="1" dragToData="1">
      <members count="1" level="1">
        <member name="[tbl_DailyRecords].[Type].&amp;[Outflow]"/>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caption="Total Outflow Value (N)"/>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bl_DailyRecords]"/>
        <x15:activeTabTopLevelEntity name="[tbl_StockStatu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54B552F-6EA5-4775-800D-54249B0B4CF4}" name="Out of Stock" cacheId="284" applyNumberFormats="0" applyBorderFormats="0" applyFontFormats="0" applyPatternFormats="0" applyAlignmentFormats="0" applyWidthHeightFormats="1" dataCaption="Values" missingCaption="0" tag="7e55e1e7-24ad-412c-8615-4c062b034163" updatedVersion="8" minRefreshableVersion="3" subtotalHiddenItems="1" itemPrintTitles="1" createdVersion="8" indent="0" outline="1" outlineData="1" multipleFieldFilters="0">
  <location ref="U5:U6" firstHeaderRow="1" firstDataRow="1" firstDataCol="0" rowPageCount="1" colPageCount="1"/>
  <pivotFields count="5">
    <pivotField dataField="1" subtotalTop="0" showAll="0" defaultSubtotal="0"/>
    <pivotField name="Status" axis="axisPage"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Items count="1">
    <i/>
  </rowItems>
  <colItems count="1">
    <i/>
  </colItems>
  <pageFields count="1">
    <pageField fld="1" hier="23" name="[tbl_ItemList].[Remarks].&amp;[Out of Stock]" cap="Out of Stock"/>
  </pageFields>
  <dataFields count="1">
    <dataField name="Out of Stock" fld="0" subtotal="count" baseField="0" baseItem="0"/>
  </dataFields>
  <formats count="13">
    <format dxfId="57">
      <pivotArea type="all" dataOnly="0" outline="0" fieldPosition="0"/>
    </format>
    <format dxfId="56">
      <pivotArea outline="0" collapsedLevelsAreSubtotals="1" fieldPosition="0"/>
    </format>
    <format dxfId="55">
      <pivotArea dataOnly="0" labelOnly="1" outline="0" axis="axisValues" fieldPosition="0"/>
    </format>
    <format dxfId="54">
      <pivotArea type="all" dataOnly="0" outline="0" fieldPosition="0"/>
    </format>
    <format dxfId="53">
      <pivotArea outline="0" collapsedLevelsAreSubtotals="1" fieldPosition="0"/>
    </format>
    <format dxfId="52">
      <pivotArea dataOnly="0" labelOnly="1" outline="0" axis="axisValues" fieldPosition="0"/>
    </format>
    <format dxfId="51">
      <pivotArea type="all" dataOnly="0" outline="0" fieldPosition="0"/>
    </format>
    <format dxfId="50">
      <pivotArea outline="0" collapsedLevelsAreSubtotals="1" fieldPosition="0"/>
    </format>
    <format dxfId="49">
      <pivotArea dataOnly="0" labelOnly="1" outline="0" axis="axisValues" fieldPosition="0"/>
    </format>
    <format dxfId="48">
      <pivotArea type="all" dataOnly="0" outline="0" fieldPosition="0"/>
    </format>
    <format dxfId="47">
      <pivotArea outline="0" collapsedLevelsAreSubtotals="1" fieldPosition="0"/>
    </format>
    <format dxfId="46">
      <pivotArea dataOnly="0" labelOnly="1" outline="0" axis="axisValues" fieldPosition="0"/>
    </format>
    <format dxfId="45">
      <pivotArea dataOnly="0" outline="0" axis="axisValues" fieldPosition="0"/>
    </format>
  </formats>
  <pivotHierarchies count="68">
    <pivotHierarchy dragToData="1"/>
    <pivotHierarchy multipleItemSelectionAllowed="1" dragToData="1"/>
    <pivotHierarchy dragToData="1"/>
    <pivotHierarchy dragToData="1"/>
    <pivotHierarchy dragToData="1"/>
    <pivotHierarchy multipleItemSelectionAllowed="1" dragToData="1"/>
    <pivotHierarchy multipleItemSelectionAllowed="1" dragToData="1">
      <members count="1" level="1">
        <member name="[tbl_DailyRecords].[Type].&amp;[Inflow]"/>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caption="Status">
      <members count="1" level="1">
        <member name="[tbl_ItemList].[Remarks].&amp;[Out of Stock]"/>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bl_ItemList]"/>
        <x15:activeTabTopLevelEntity name="[tbl_StockStatus]"/>
        <x15:activeTabTopLevelEntity name="[tbl_DailyRecord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DFCE29D-09F8-4981-B3B7-183CF6F3D683}" name="PivotTable1" cacheId="290" applyNumberFormats="0" applyBorderFormats="0" applyFontFormats="0" applyPatternFormats="0" applyAlignmentFormats="0" applyWidthHeightFormats="1" dataCaption="Values" missingCaption="0" tag="e8637d5a-ac04-4267-a589-b428cdfcb210" updatedVersion="8" minRefreshableVersion="3" subtotalHiddenItems="1" rowGrandTotals="0" colGrandTotals="0" itemPrintTitles="1" createdVersion="8" indent="0" outline="1" outlineData="1" multipleFieldFilters="0" chartFormat="10" rowHeaderCaption="Department" colHeaderCaption="Tpye">
  <location ref="AH3:AI9" firstHeaderRow="1" firstDataRow="2" firstDataCol="1"/>
  <pivotFields count="4">
    <pivotField axis="axisCol" allDrilled="1" subtotalTop="0" showAll="0" dataSourceSort="1" defaultSubtotal="0" defaultAttributeDrillState="1">
      <items count="1">
        <item s="1" x="0"/>
      </items>
    </pivotField>
    <pivotField dataField="1" subtotalTop="0" showAll="0" defaultSubtotal="0"/>
    <pivotField axis="axisRow" allDrilled="1" subtotalTop="0" showAll="0" sortType="ascending" dataSourceSort="1" defaultSubtotal="0" defaultAttributeDrillState="1">
      <items count="5">
        <item x="0"/>
        <item x="1"/>
        <item x="2"/>
        <item x="3"/>
        <item x="4"/>
      </items>
      <autoSortScope>
        <pivotArea dataOnly="0" outline="0" fieldPosition="0">
          <references count="2">
            <reference field="4294967294" count="1" selected="0">
              <x v="0"/>
            </reference>
            <reference field="0" count="1" selected="0">
              <x v="0"/>
            </reference>
          </references>
        </pivotArea>
      </autoSortScope>
    </pivotField>
    <pivotField allDrilled="1" subtotalTop="0" showAll="0" dataSourceSort="1" defaultSubtotal="0" defaultAttributeDrillState="1"/>
  </pivotFields>
  <rowFields count="1">
    <field x="2"/>
  </rowFields>
  <rowItems count="5">
    <i>
      <x v="4"/>
    </i>
    <i>
      <x/>
    </i>
    <i>
      <x v="3"/>
    </i>
    <i>
      <x v="1"/>
    </i>
    <i>
      <x v="2"/>
    </i>
  </rowItems>
  <colFields count="1">
    <field x="0"/>
  </colFields>
  <colItems count="1">
    <i>
      <x/>
    </i>
  </colItems>
  <dataFields count="1">
    <dataField name="Line Value" fld="1" baseField="0" baseItem="0" numFmtId="168"/>
  </dataFields>
  <formats count="6">
    <format dxfId="63">
      <pivotArea type="origin" dataOnly="0" labelOnly="1" outline="0" fieldPosition="0"/>
    </format>
    <format dxfId="62">
      <pivotArea field="0" type="button" dataOnly="0" labelOnly="1" outline="0" axis="axisCol" fieldPosition="0"/>
    </format>
    <format dxfId="61">
      <pivotArea type="topRight" dataOnly="0" labelOnly="1" outline="0" fieldPosition="0"/>
    </format>
    <format dxfId="60">
      <pivotArea dataOnly="0" labelOnly="1" fieldPosition="0">
        <references count="1">
          <reference field="0" count="0"/>
        </references>
      </pivotArea>
    </format>
    <format dxfId="59">
      <pivotArea type="all" dataOnly="0" outline="0" fieldPosition="0"/>
    </format>
    <format dxfId="58">
      <pivotArea outline="0" collapsedLevelsAreSubtotals="1" fieldPosition="0"/>
    </format>
  </formats>
  <chartFormats count="12">
    <chartFormat chart="4" format="17" series="1">
      <pivotArea type="data" outline="0" fieldPosition="0">
        <references count="1">
          <reference field="4294967294" count="1" selected="0">
            <x v="0"/>
          </reference>
        </references>
      </pivotArea>
    </chartFormat>
    <chartFormat chart="4" format="18">
      <pivotArea type="data" outline="0" fieldPosition="0">
        <references count="2">
          <reference field="4294967294" count="1" selected="0">
            <x v="0"/>
          </reference>
          <reference field="2" count="1" selected="0">
            <x v="1"/>
          </reference>
        </references>
      </pivotArea>
    </chartFormat>
    <chartFormat chart="4" format="19">
      <pivotArea type="data" outline="0" fieldPosition="0">
        <references count="2">
          <reference field="4294967294" count="1" selected="0">
            <x v="0"/>
          </reference>
          <reference field="2" count="1" selected="0">
            <x v="2"/>
          </reference>
        </references>
      </pivotArea>
    </chartFormat>
    <chartFormat chart="4" format="20">
      <pivotArea type="data" outline="0" fieldPosition="0">
        <references count="2">
          <reference field="4294967294" count="1" selected="0">
            <x v="0"/>
          </reference>
          <reference field="2" count="1" selected="0">
            <x v="3"/>
          </reference>
        </references>
      </pivotArea>
    </chartFormat>
    <chartFormat chart="4" format="21">
      <pivotArea type="data" outline="0" fieldPosition="0">
        <references count="2">
          <reference field="4294967294" count="1" selected="0">
            <x v="0"/>
          </reference>
          <reference field="2" count="1" selected="0">
            <x v="4"/>
          </reference>
        </references>
      </pivotArea>
    </chartFormat>
    <chartFormat chart="5" format="0" series="1">
      <pivotArea type="data" outline="0" fieldPosition="0">
        <references count="1">
          <reference field="4294967294" count="1" selected="0">
            <x v="0"/>
          </reference>
        </references>
      </pivotArea>
    </chartFormat>
    <chartFormat chart="7" format="27" series="1">
      <pivotArea type="data" outline="0" fieldPosition="0">
        <references count="1">
          <reference field="4294967294" count="1" selected="0">
            <x v="0"/>
          </reference>
        </references>
      </pivotArea>
    </chartFormat>
    <chartFormat chart="7" format="28">
      <pivotArea type="data" outline="0" fieldPosition="0">
        <references count="2">
          <reference field="4294967294" count="1" selected="0">
            <x v="0"/>
          </reference>
          <reference field="2" count="1" selected="0">
            <x v="1"/>
          </reference>
        </references>
      </pivotArea>
    </chartFormat>
    <chartFormat chart="7" format="29">
      <pivotArea type="data" outline="0" fieldPosition="0">
        <references count="2">
          <reference field="4294967294" count="1" selected="0">
            <x v="0"/>
          </reference>
          <reference field="2" count="1" selected="0">
            <x v="2"/>
          </reference>
        </references>
      </pivotArea>
    </chartFormat>
    <chartFormat chart="7" format="30">
      <pivotArea type="data" outline="0" fieldPosition="0">
        <references count="2">
          <reference field="4294967294" count="1" selected="0">
            <x v="0"/>
          </reference>
          <reference field="2" count="1" selected="0">
            <x v="3"/>
          </reference>
        </references>
      </pivotArea>
    </chartFormat>
    <chartFormat chart="7" format="31">
      <pivotArea type="data" outline="0" fieldPosition="0">
        <references count="2">
          <reference field="4294967294" count="1" selected="0">
            <x v="0"/>
          </reference>
          <reference field="2" count="1" selected="0">
            <x v="4"/>
          </reference>
        </references>
      </pivotArea>
    </chartFormat>
    <chartFormat chart="8" format="0" series="1">
      <pivotArea type="data" outline="0" fieldPosition="0">
        <references count="1">
          <reference field="4294967294" count="1" selected="0">
            <x v="0"/>
          </reference>
        </references>
      </pivotArea>
    </chartFormat>
  </chartFormats>
  <pivotHierarchies count="68">
    <pivotHierarchy dragToData="1"/>
    <pivotHierarchy multipleItemSelectionAllowed="1"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caption="Line Value"/>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5"/>
  </rowHierarchiesUsage>
  <colHierarchiesUsage count="1">
    <colHierarchyUsage hierarchyUsage="6"/>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bl_DailyRecords]"/>
        <x15:activeTabTopLevelEntity name="[tbl_StockStatu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011BD91-6CED-482D-8823-47EED21EEFA6}" name="SKU's Daily" cacheId="281" applyNumberFormats="0" applyBorderFormats="0" applyFontFormats="0" applyPatternFormats="0" applyAlignmentFormats="0" applyWidthHeightFormats="1" dataCaption="Values" missingCaption="0" tag="359851d7-1f5c-491c-8b32-2b58ec10f4a0" updatedVersion="8" minRefreshableVersion="3" subtotalHiddenItems="1" itemPrintTitles="1" createdVersion="8" indent="0" outline="1" outlineData="1" multipleFieldFilters="0" chartFormat="1">
  <location ref="A12:A13" firstHeaderRow="1" firstDataRow="1" firstDataCol="0"/>
  <pivotFields count="4">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Daily Stock SKUs" fld="0" subtotal="count" baseField="0" baseItem="0"/>
  </dataFields>
  <formats count="16">
    <format dxfId="79">
      <pivotArea type="all" dataOnly="0" outline="0" fieldPosition="0"/>
    </format>
    <format dxfId="78">
      <pivotArea outline="0" collapsedLevelsAreSubtotals="1" fieldPosition="0"/>
    </format>
    <format dxfId="77">
      <pivotArea dataOnly="0" labelOnly="1" outline="0" axis="axisValues" fieldPosition="0"/>
    </format>
    <format dxfId="76">
      <pivotArea type="all" dataOnly="0" outline="0" fieldPosition="0"/>
    </format>
    <format dxfId="75">
      <pivotArea outline="0" collapsedLevelsAreSubtotals="1" fieldPosition="0"/>
    </format>
    <format dxfId="74">
      <pivotArea dataOnly="0" labelOnly="1" outline="0" axis="axisValues" fieldPosition="0"/>
    </format>
    <format dxfId="73">
      <pivotArea type="all" dataOnly="0" outline="0" fieldPosition="0"/>
    </format>
    <format dxfId="72">
      <pivotArea outline="0" collapsedLevelsAreSubtotals="1" fieldPosition="0"/>
    </format>
    <format dxfId="71">
      <pivotArea dataOnly="0" labelOnly="1" outline="0" axis="axisValues" fieldPosition="0"/>
    </format>
    <format dxfId="70">
      <pivotArea type="all" dataOnly="0" outline="0" fieldPosition="0"/>
    </format>
    <format dxfId="69">
      <pivotArea outline="0" collapsedLevelsAreSubtotals="1" fieldPosition="0"/>
    </format>
    <format dxfId="68">
      <pivotArea dataOnly="0" labelOnly="1" outline="0" axis="axisValues" fieldPosition="0"/>
    </format>
    <format dxfId="67">
      <pivotArea dataOnly="0" labelOnly="1" outline="0" axis="axisValues" fieldPosition="0"/>
    </format>
    <format dxfId="66">
      <pivotArea type="all" dataOnly="0" outline="0" fieldPosition="0"/>
    </format>
    <format dxfId="65">
      <pivotArea outline="0" collapsedLevelsAreSubtotals="1" fieldPosition="0"/>
    </format>
    <format dxfId="64">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Hierarchies count="68">
    <pivotHierarchy dragToData="1"/>
    <pivotHierarchy multipleItemSelectionAllowed="1" dragToData="1"/>
    <pivotHierarchy dragToData="1"/>
    <pivotHierarchy dragToData="1"/>
    <pivotHierarchy dragToData="1"/>
    <pivotHierarchy multipleItemSelectionAllowed="1" dragToData="1"/>
    <pivotHierarchy multipleItemSelectionAllowed="1" dragToData="1">
      <members count="1" level="1">
        <member name="[tbl_DailyRecords].[Type].&amp;[Inflow]"/>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TOTAL SKU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bl_StockStatus]"/>
        <x15:activeTabTopLevelEntity name="[tbl_DailyRecord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2CB0965-D360-4F52-9451-4435ADBDC21F}" name="TOTAL SKUs" cacheId="272" applyNumberFormats="0" applyBorderFormats="0" applyFontFormats="0" applyPatternFormats="0" applyAlignmentFormats="0" applyWidthHeightFormats="1" dataCaption="Values" missingCaption="0" tag="26d46135-4658-42c3-afc0-2434ed7fc6ff" updatedVersion="8" minRefreshableVersion="3" subtotalHiddenItems="1" itemPrintTitles="1" createdVersion="8" indent="0" outline="1" outlineData="1" multipleFieldFilters="0">
  <location ref="A3:A4" firstHeaderRow="1" firstDataRow="1" firstDataCol="0"/>
  <pivotFields count="4">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TOTAL SKUs" fld="0" subtotal="count" baseField="0" baseItem="0"/>
  </dataFields>
  <formats count="16">
    <format dxfId="95">
      <pivotArea type="all" dataOnly="0" outline="0" fieldPosition="0"/>
    </format>
    <format dxfId="94">
      <pivotArea outline="0" collapsedLevelsAreSubtotals="1" fieldPosition="0"/>
    </format>
    <format dxfId="93">
      <pivotArea dataOnly="0" labelOnly="1" outline="0" axis="axisValues" fieldPosition="0"/>
    </format>
    <format dxfId="92">
      <pivotArea type="all" dataOnly="0" outline="0" fieldPosition="0"/>
    </format>
    <format dxfId="91">
      <pivotArea outline="0" collapsedLevelsAreSubtotals="1" fieldPosition="0"/>
    </format>
    <format dxfId="90">
      <pivotArea dataOnly="0" labelOnly="1" outline="0" axis="axisValues" fieldPosition="0"/>
    </format>
    <format dxfId="89">
      <pivotArea type="all" dataOnly="0" outline="0" fieldPosition="0"/>
    </format>
    <format dxfId="88">
      <pivotArea outline="0" collapsedLevelsAreSubtotals="1" fieldPosition="0"/>
    </format>
    <format dxfId="87">
      <pivotArea dataOnly="0" labelOnly="1" outline="0" axis="axisValues" fieldPosition="0"/>
    </format>
    <format dxfId="86">
      <pivotArea type="all" dataOnly="0" outline="0" fieldPosition="0"/>
    </format>
    <format dxfId="85">
      <pivotArea outline="0" collapsedLevelsAreSubtotals="1" fieldPosition="0"/>
    </format>
    <format dxfId="84">
      <pivotArea dataOnly="0" labelOnly="1" outline="0" axis="axisValues" fieldPosition="0"/>
    </format>
    <format dxfId="83">
      <pivotArea dataOnly="0" labelOnly="1" outline="0" axis="axisValues" fieldPosition="0"/>
    </format>
    <format dxfId="82">
      <pivotArea type="all" dataOnly="0" outline="0" fieldPosition="0"/>
    </format>
    <format dxfId="81">
      <pivotArea outline="0" collapsedLevelsAreSubtotals="1" fieldPosition="0"/>
    </format>
    <format dxfId="80">
      <pivotArea dataOnly="0" labelOnly="1" outline="0" axis="axisValues" fieldPosition="0"/>
    </format>
  </formats>
  <pivotHierarchies count="68">
    <pivotHierarchy dragToData="1"/>
    <pivotHierarchy multipleItemSelectionAllowed="1" dragToData="1"/>
    <pivotHierarchy dragToData="1"/>
    <pivotHierarchy dragToData="1"/>
    <pivotHierarchy dragToData="1"/>
    <pivotHierarchy multipleItemSelectionAllowed="1" dragToData="1"/>
    <pivotHierarchy multipleItemSelectionAllowed="1" dragToData="1">
      <members count="1" level="1">
        <member name="[tbl_DailyRecords].[Type].&amp;[Inflow]"/>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TOTAL SKU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bl_StockStatus]"/>
        <x15:activeTabTopLevelEntity name="[tbl_DailyRecord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1DC30A0B-E464-4E7E-B2BA-27BFCB1D773A}" name="Total Inflow Value (N)" cacheId="263" applyNumberFormats="0" applyBorderFormats="0" applyFontFormats="0" applyPatternFormats="0" applyAlignmentFormats="0" applyWidthHeightFormats="1" dataCaption="Values" missingCaption="0" updatedVersion="8" minRefreshableVersion="3" subtotalHiddenItems="1" itemPrintTitles="1" createdVersion="8" indent="0" outline="1" outlineData="1" multipleFieldFilters="0">
  <location ref="G5:G6" firstHeaderRow="1" firstDataRow="1" firstDataCol="0" rowPageCount="1" colPageCount="1"/>
  <pivotFields count="4">
    <pivotField dataField="1" subtotalTop="0" showAll="0" defaultSubtotal="0"/>
    <pivotField axis="axisPage"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Items count="1">
    <i/>
  </rowItems>
  <colItems count="1">
    <i/>
  </colItems>
  <pageFields count="1">
    <pageField fld="1" hier="6" name="[tbl_DailyRecords].[Type].&amp;[Inflow]" cap="Inflow"/>
  </pageFields>
  <dataFields count="1">
    <dataField name="Total Inflow Value (N)" fld="0" baseField="0" baseItem="0" numFmtId="166"/>
  </dataFields>
  <formats count="6">
    <format dxfId="101">
      <pivotArea outline="0" collapsedLevelsAreSubtotals="1" fieldPosition="0"/>
    </format>
    <format dxfId="100">
      <pivotArea dataOnly="0" labelOnly="1" outline="0" axis="axisValues" fieldPosition="0"/>
    </format>
    <format dxfId="99">
      <pivotArea type="all" dataOnly="0" outline="0" fieldPosition="0"/>
    </format>
    <format dxfId="98">
      <pivotArea outline="0" collapsedLevelsAreSubtotals="1" fieldPosition="0"/>
    </format>
    <format dxfId="97">
      <pivotArea dataOnly="0" labelOnly="1" outline="0" axis="axisValues" fieldPosition="0"/>
    </format>
    <format dxfId="96">
      <pivotArea outline="0" collapsedLevelsAreSubtotals="1" fieldPosition="0"/>
    </format>
  </formats>
  <pivotHierarchies count="68">
    <pivotHierarchy dragToData="1"/>
    <pivotHierarchy multipleItemSelectionAllowed="1" dragToData="1"/>
    <pivotHierarchy dragToData="1"/>
    <pivotHierarchy dragToData="1"/>
    <pivotHierarchy dragToData="1"/>
    <pivotHierarchy multipleItemSelectionAllowed="1" dragToData="1"/>
    <pivotHierarchy multipleItemSelectionAllowed="1" dragToData="1">
      <members count="1" level="1">
        <member name="[tbl_DailyRecords].[Type].&amp;[Inflow]"/>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caption="Total Inflow Value (N)"/>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bl_DailyRecords]"/>
        <x15:activeTabTopLevelEntity name="[tbl_StockStatu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46EE2495-82E6-49AE-B727-7778E0B2CB89}" name="Low Stock" cacheId="245" applyNumberFormats="0" applyBorderFormats="0" applyFontFormats="0" applyPatternFormats="0" applyAlignmentFormats="0" applyWidthHeightFormats="1" dataCaption="Values" missingCaption="0" tag="2bb1b479-4773-4019-90f0-e842d02ab6fb" updatedVersion="8" minRefreshableVersion="3" subtotalHiddenItems="1" itemPrintTitles="1" createdVersion="8" indent="0" outline="1" outlineData="1" multipleFieldFilters="0">
  <location ref="O5:O6" firstHeaderRow="1" firstDataRow="1" firstDataCol="0" rowPageCount="1" colPageCount="1"/>
  <pivotFields count="6">
    <pivotField name="Status" allDrilled="1" subtotalTop="0" showAll="0" dataSourceSort="1" defaultSubtotal="0" defaultAttributeDrillState="1"/>
    <pivotField dataField="1" subtotalTop="0" showAll="0" defaultSubtotal="0"/>
    <pivotField axis="axisPage"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Items count="1">
    <i/>
  </rowItems>
  <colItems count="1">
    <i/>
  </colItems>
  <pageFields count="1">
    <pageField fld="2" hier="45" name="[tbl_StockStatus].[Status].&amp;[Low Stock]" cap="Low Stock"/>
  </pageFields>
  <dataFields count="1">
    <dataField name="Count of GL Code" fld="1" subtotal="count" baseField="0" baseItem="0"/>
  </dataFields>
  <formats count="13">
    <format dxfId="114">
      <pivotArea type="all" dataOnly="0" outline="0" fieldPosition="0"/>
    </format>
    <format dxfId="113">
      <pivotArea outline="0" collapsedLevelsAreSubtotals="1" fieldPosition="0"/>
    </format>
    <format dxfId="112">
      <pivotArea dataOnly="0" labelOnly="1" outline="0" axis="axisValues" fieldPosition="0"/>
    </format>
    <format dxfId="111">
      <pivotArea type="all" dataOnly="0" outline="0" fieldPosition="0"/>
    </format>
    <format dxfId="110">
      <pivotArea outline="0" collapsedLevelsAreSubtotals="1" fieldPosition="0"/>
    </format>
    <format dxfId="109">
      <pivotArea dataOnly="0" labelOnly="1" outline="0" axis="axisValues" fieldPosition="0"/>
    </format>
    <format dxfId="108">
      <pivotArea type="all" dataOnly="0" outline="0" fieldPosition="0"/>
    </format>
    <format dxfId="107">
      <pivotArea outline="0" collapsedLevelsAreSubtotals="1" fieldPosition="0"/>
    </format>
    <format dxfId="106">
      <pivotArea dataOnly="0" labelOnly="1" outline="0" axis="axisValues" fieldPosition="0"/>
    </format>
    <format dxfId="105">
      <pivotArea type="all" dataOnly="0" outline="0" fieldPosition="0"/>
    </format>
    <format dxfId="104">
      <pivotArea outline="0" collapsedLevelsAreSubtotals="1" fieldPosition="0"/>
    </format>
    <format dxfId="103">
      <pivotArea dataOnly="0" labelOnly="1" outline="0" axis="axisValues" fieldPosition="0"/>
    </format>
    <format dxfId="102">
      <pivotArea dataOnly="0" labelOnly="1" outline="0" axis="axisValues" fieldPosition="0"/>
    </format>
  </formats>
  <pivotHierarchies count="68">
    <pivotHierarchy dragToData="1"/>
    <pivotHierarchy multipleItemSelectionAllowed="1" dragToData="1"/>
    <pivotHierarchy dragToData="1"/>
    <pivotHierarchy dragToData="1"/>
    <pivotHierarchy dragToData="1"/>
    <pivotHierarchy multipleItemSelectionAllowed="1" dragToData="1"/>
    <pivotHierarchy multipleItemSelectionAllowed="1" dragToData="1">
      <members count="1" level="1">
        <member name="[tbl_DailyRecords].[Type].&amp;[Inflow]"/>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caption="Status">
      <members count="1" level="1">
        <member name="[tbl_ItemList].[Remarks].&amp;[Low Stock]"/>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tbl_StockStatus].[Status].&amp;[Low Stock]"/>
      </members>
    </pivotHierarch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bl_ItemList]"/>
        <x15:activeTabTopLevelEntity name="[tbl_StockStatus]"/>
        <x15:activeTabTopLevelEntity name="[tbl_DailyRecord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79420DC2-9524-4786-A996-5A0268C3E1CE}" name="Monthly Inflow vs Outflow" cacheId="248" applyNumberFormats="0" applyBorderFormats="0" applyFontFormats="0" applyPatternFormats="0" applyAlignmentFormats="0" applyWidthHeightFormats="1" dataCaption="Values" missingCaption="0" updatedVersion="8" minRefreshableVersion="3" subtotalHiddenItems="1" rowGrandTotals="0" colGrandTotals="0" itemPrintTitles="1" createdVersion="8" indent="0" outline="1" outlineData="1" multipleFieldFilters="0" chartFormat="20" rowHeaderCaption="Month">
  <location ref="AA3:AC10" firstHeaderRow="1" firstDataRow="2" firstDataCol="1"/>
  <pivotFields count="4">
    <pivotField axis="axisRow" allDrilled="1" subtotalTop="0" showAll="0" sortType="ascending" defaultSubtotal="0">
      <items count="6">
        <item x="2"/>
        <item x="1"/>
        <item x="4"/>
        <item x="0"/>
        <item x="5"/>
        <item x="3"/>
      </items>
    </pivotField>
    <pivotField axis="axisCol"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0"/>
  </rowFields>
  <rowItems count="6">
    <i>
      <x/>
    </i>
    <i>
      <x v="1"/>
    </i>
    <i>
      <x v="2"/>
    </i>
    <i>
      <x v="3"/>
    </i>
    <i>
      <x v="4"/>
    </i>
    <i>
      <x v="5"/>
    </i>
  </rowItems>
  <colFields count="1">
    <field x="1"/>
  </colFields>
  <colItems count="2">
    <i>
      <x/>
    </i>
    <i>
      <x v="1"/>
    </i>
  </colItems>
  <dataFields count="1">
    <dataField name="Value" fld="2" baseField="0" baseItem="0" numFmtId="167"/>
  </dataFields>
  <formats count="88">
    <format dxfId="202">
      <pivotArea type="all" dataOnly="0" outline="0" fieldPosition="0"/>
    </format>
    <format dxfId="201">
      <pivotArea outline="0" collapsedLevelsAreSubtotals="1" fieldPosition="0"/>
    </format>
    <format dxfId="200">
      <pivotArea field="0" type="button" dataOnly="0" labelOnly="1" outline="0" axis="axisRow" fieldPosition="0"/>
    </format>
    <format dxfId="199">
      <pivotArea dataOnly="0" labelOnly="1" fieldPosition="0">
        <references count="1">
          <reference field="0" count="0"/>
        </references>
      </pivotArea>
    </format>
    <format dxfId="198">
      <pivotArea dataOnly="0" labelOnly="1" grandRow="1" outline="0" fieldPosition="0"/>
    </format>
    <format dxfId="197">
      <pivotArea dataOnly="0" labelOnly="1" fieldPosition="0">
        <references count="2">
          <reference field="0" count="1" selected="0">
            <x v="3"/>
          </reference>
          <reference field="1" count="0"/>
        </references>
      </pivotArea>
    </format>
    <format dxfId="196">
      <pivotArea dataOnly="0" labelOnly="1" fieldPosition="0">
        <references count="2">
          <reference field="0" count="1" selected="0">
            <x v="1"/>
          </reference>
          <reference field="1" count="0"/>
        </references>
      </pivotArea>
    </format>
    <format dxfId="195">
      <pivotArea dataOnly="0" labelOnly="1" fieldPosition="0">
        <references count="2">
          <reference field="0" count="1" selected="0">
            <x v="0"/>
          </reference>
          <reference field="1" count="0"/>
        </references>
      </pivotArea>
    </format>
    <format dxfId="194">
      <pivotArea dataOnly="0" labelOnly="1" fieldPosition="0">
        <references count="2">
          <reference field="0" count="1" selected="0">
            <x v="5"/>
          </reference>
          <reference field="1" count="0"/>
        </references>
      </pivotArea>
    </format>
    <format dxfId="193">
      <pivotArea dataOnly="0" labelOnly="1" fieldPosition="0">
        <references count="2">
          <reference field="0" count="1" selected="0">
            <x v="2"/>
          </reference>
          <reference field="1" count="0"/>
        </references>
      </pivotArea>
    </format>
    <format dxfId="192">
      <pivotArea dataOnly="0" labelOnly="1" fieldPosition="0">
        <references count="2">
          <reference field="0" count="1" selected="0">
            <x v="4"/>
          </reference>
          <reference field="1" count="0"/>
        </references>
      </pivotArea>
    </format>
    <format dxfId="191">
      <pivotArea dataOnly="0" labelOnly="1" outline="0" axis="axisValues" fieldPosition="0"/>
    </format>
    <format dxfId="190">
      <pivotArea type="all" dataOnly="0" outline="0" fieldPosition="0"/>
    </format>
    <format dxfId="189">
      <pivotArea outline="0" collapsedLevelsAreSubtotals="1" fieldPosition="0"/>
    </format>
    <format dxfId="188">
      <pivotArea field="0" type="button" dataOnly="0" labelOnly="1" outline="0" axis="axisRow" fieldPosition="0"/>
    </format>
    <format dxfId="187">
      <pivotArea dataOnly="0" labelOnly="1" fieldPosition="0">
        <references count="1">
          <reference field="0" count="0"/>
        </references>
      </pivotArea>
    </format>
    <format dxfId="186">
      <pivotArea dataOnly="0" labelOnly="1" grandRow="1" outline="0" fieldPosition="0"/>
    </format>
    <format dxfId="185">
      <pivotArea dataOnly="0" labelOnly="1" fieldPosition="0">
        <references count="2">
          <reference field="0" count="1" selected="0">
            <x v="3"/>
          </reference>
          <reference field="1" count="0"/>
        </references>
      </pivotArea>
    </format>
    <format dxfId="184">
      <pivotArea dataOnly="0" labelOnly="1" fieldPosition="0">
        <references count="2">
          <reference field="0" count="1" selected="0">
            <x v="1"/>
          </reference>
          <reference field="1" count="0"/>
        </references>
      </pivotArea>
    </format>
    <format dxfId="183">
      <pivotArea dataOnly="0" labelOnly="1" fieldPosition="0">
        <references count="2">
          <reference field="0" count="1" selected="0">
            <x v="0"/>
          </reference>
          <reference field="1" count="0"/>
        </references>
      </pivotArea>
    </format>
    <format dxfId="182">
      <pivotArea dataOnly="0" labelOnly="1" fieldPosition="0">
        <references count="2">
          <reference field="0" count="1" selected="0">
            <x v="5"/>
          </reference>
          <reference field="1" count="0"/>
        </references>
      </pivotArea>
    </format>
    <format dxfId="181">
      <pivotArea dataOnly="0" labelOnly="1" fieldPosition="0">
        <references count="2">
          <reference field="0" count="1" selected="0">
            <x v="2"/>
          </reference>
          <reference field="1" count="0"/>
        </references>
      </pivotArea>
    </format>
    <format dxfId="180">
      <pivotArea dataOnly="0" labelOnly="1" fieldPosition="0">
        <references count="2">
          <reference field="0" count="1" selected="0">
            <x v="4"/>
          </reference>
          <reference field="1" count="0"/>
        </references>
      </pivotArea>
    </format>
    <format dxfId="179">
      <pivotArea dataOnly="0" labelOnly="1" outline="0" axis="axisValues" fieldPosition="0"/>
    </format>
    <format dxfId="178">
      <pivotArea type="all" dataOnly="0" outline="0" fieldPosition="0"/>
    </format>
    <format dxfId="177">
      <pivotArea outline="0" collapsedLevelsAreSubtotals="1" fieldPosition="0"/>
    </format>
    <format dxfId="176">
      <pivotArea field="0" type="button" dataOnly="0" labelOnly="1" outline="0" axis="axisRow" fieldPosition="0"/>
    </format>
    <format dxfId="175">
      <pivotArea dataOnly="0" labelOnly="1" fieldPosition="0">
        <references count="1">
          <reference field="0" count="0"/>
        </references>
      </pivotArea>
    </format>
    <format dxfId="174">
      <pivotArea dataOnly="0" labelOnly="1" grandRow="1" outline="0" fieldPosition="0"/>
    </format>
    <format dxfId="173">
      <pivotArea dataOnly="0" labelOnly="1" fieldPosition="0">
        <references count="2">
          <reference field="0" count="1" selected="0">
            <x v="3"/>
          </reference>
          <reference field="1" count="0"/>
        </references>
      </pivotArea>
    </format>
    <format dxfId="172">
      <pivotArea dataOnly="0" labelOnly="1" fieldPosition="0">
        <references count="2">
          <reference field="0" count="1" selected="0">
            <x v="1"/>
          </reference>
          <reference field="1" count="0"/>
        </references>
      </pivotArea>
    </format>
    <format dxfId="171">
      <pivotArea dataOnly="0" labelOnly="1" fieldPosition="0">
        <references count="2">
          <reference field="0" count="1" selected="0">
            <x v="0"/>
          </reference>
          <reference field="1" count="0"/>
        </references>
      </pivotArea>
    </format>
    <format dxfId="170">
      <pivotArea dataOnly="0" labelOnly="1" fieldPosition="0">
        <references count="2">
          <reference field="0" count="1" selected="0">
            <x v="5"/>
          </reference>
          <reference field="1" count="0"/>
        </references>
      </pivotArea>
    </format>
    <format dxfId="169">
      <pivotArea dataOnly="0" labelOnly="1" fieldPosition="0">
        <references count="2">
          <reference field="0" count="1" selected="0">
            <x v="2"/>
          </reference>
          <reference field="1" count="0"/>
        </references>
      </pivotArea>
    </format>
    <format dxfId="168">
      <pivotArea dataOnly="0" labelOnly="1" fieldPosition="0">
        <references count="2">
          <reference field="0" count="1" selected="0">
            <x v="4"/>
          </reference>
          <reference field="1" count="0"/>
        </references>
      </pivotArea>
    </format>
    <format dxfId="167">
      <pivotArea dataOnly="0" labelOnly="1" outline="0" axis="axisValues" fieldPosition="0"/>
    </format>
    <format dxfId="166">
      <pivotArea type="all" dataOnly="0" outline="0" fieldPosition="0"/>
    </format>
    <format dxfId="165">
      <pivotArea field="0" type="button" dataOnly="0" labelOnly="1" outline="0" axis="axisRow" fieldPosition="0"/>
    </format>
    <format dxfId="164">
      <pivotArea dataOnly="0" labelOnly="1" grandRow="1" outline="0" fieldPosition="0"/>
    </format>
    <format dxfId="163">
      <pivotArea dataOnly="0" labelOnly="1" outline="0" axis="axisValues" fieldPosition="0"/>
    </format>
    <format dxfId="162">
      <pivotArea field="0" type="button" dataOnly="0" labelOnly="1" outline="0" axis="axisRow" fieldPosition="0"/>
    </format>
    <format dxfId="161">
      <pivotArea dataOnly="0" labelOnly="1" outline="0" axis="axisValues" fieldPosition="0"/>
    </format>
    <format dxfId="160">
      <pivotArea collapsedLevelsAreSubtotals="1" fieldPosition="0">
        <references count="3">
          <reference field="4294967294" count="1" selected="0">
            <x v="0"/>
          </reference>
          <reference field="0" count="1" selected="0">
            <x v="3"/>
          </reference>
          <reference field="1" count="0"/>
        </references>
      </pivotArea>
    </format>
    <format dxfId="159">
      <pivotArea collapsedLevelsAreSubtotals="1" fieldPosition="0">
        <references count="2">
          <reference field="4294967294" count="1" selected="0">
            <x v="0"/>
          </reference>
          <reference field="0" count="1">
            <x v="1"/>
          </reference>
        </references>
      </pivotArea>
    </format>
    <format dxfId="158">
      <pivotArea collapsedLevelsAreSubtotals="1" fieldPosition="0">
        <references count="3">
          <reference field="4294967294" count="1" selected="0">
            <x v="0"/>
          </reference>
          <reference field="0" count="1" selected="0">
            <x v="1"/>
          </reference>
          <reference field="1" count="0"/>
        </references>
      </pivotArea>
    </format>
    <format dxfId="157">
      <pivotArea collapsedLevelsAreSubtotals="1" fieldPosition="0">
        <references count="2">
          <reference field="4294967294" count="1" selected="0">
            <x v="0"/>
          </reference>
          <reference field="0" count="1">
            <x v="0"/>
          </reference>
        </references>
      </pivotArea>
    </format>
    <format dxfId="156">
      <pivotArea collapsedLevelsAreSubtotals="1" fieldPosition="0">
        <references count="3">
          <reference field="4294967294" count="1" selected="0">
            <x v="0"/>
          </reference>
          <reference field="0" count="1" selected="0">
            <x v="0"/>
          </reference>
          <reference field="1" count="0"/>
        </references>
      </pivotArea>
    </format>
    <format dxfId="155">
      <pivotArea collapsedLevelsAreSubtotals="1" fieldPosition="0">
        <references count="2">
          <reference field="4294967294" count="1" selected="0">
            <x v="0"/>
          </reference>
          <reference field="0" count="1">
            <x v="5"/>
          </reference>
        </references>
      </pivotArea>
    </format>
    <format dxfId="154">
      <pivotArea collapsedLevelsAreSubtotals="1" fieldPosition="0">
        <references count="3">
          <reference field="4294967294" count="1" selected="0">
            <x v="0"/>
          </reference>
          <reference field="0" count="1" selected="0">
            <x v="5"/>
          </reference>
          <reference field="1" count="0"/>
        </references>
      </pivotArea>
    </format>
    <format dxfId="153">
      <pivotArea collapsedLevelsAreSubtotals="1" fieldPosition="0">
        <references count="2">
          <reference field="4294967294" count="1" selected="0">
            <x v="0"/>
          </reference>
          <reference field="0" count="1">
            <x v="2"/>
          </reference>
        </references>
      </pivotArea>
    </format>
    <format dxfId="152">
      <pivotArea collapsedLevelsAreSubtotals="1" fieldPosition="0">
        <references count="3">
          <reference field="4294967294" count="1" selected="0">
            <x v="0"/>
          </reference>
          <reference field="0" count="1" selected="0">
            <x v="2"/>
          </reference>
          <reference field="1" count="0"/>
        </references>
      </pivotArea>
    </format>
    <format dxfId="151">
      <pivotArea collapsedLevelsAreSubtotals="1" fieldPosition="0">
        <references count="2">
          <reference field="4294967294" count="1" selected="0">
            <x v="0"/>
          </reference>
          <reference field="0" count="1">
            <x v="4"/>
          </reference>
        </references>
      </pivotArea>
    </format>
    <format dxfId="150">
      <pivotArea collapsedLevelsAreSubtotals="1" fieldPosition="0">
        <references count="3">
          <reference field="4294967294" count="1" selected="0">
            <x v="0"/>
          </reference>
          <reference field="0" count="1" selected="0">
            <x v="4"/>
          </reference>
          <reference field="1" count="0"/>
        </references>
      </pivotArea>
    </format>
    <format dxfId="149">
      <pivotArea collapsedLevelsAreSubtotals="1" fieldPosition="0">
        <references count="2">
          <reference field="0" count="1" selected="0">
            <x v="3"/>
          </reference>
          <reference field="1" count="0"/>
        </references>
      </pivotArea>
    </format>
    <format dxfId="148">
      <pivotArea dataOnly="0" labelOnly="1" fieldPosition="0">
        <references count="2">
          <reference field="0" count="1" selected="0">
            <x v="3"/>
          </reference>
          <reference field="1" count="0"/>
        </references>
      </pivotArea>
    </format>
    <format dxfId="147">
      <pivotArea collapsedLevelsAreSubtotals="1" fieldPosition="0">
        <references count="2">
          <reference field="0" count="1" selected="0">
            <x v="1"/>
          </reference>
          <reference field="1" count="0"/>
        </references>
      </pivotArea>
    </format>
    <format dxfId="146">
      <pivotArea dataOnly="0" labelOnly="1" fieldPosition="0">
        <references count="2">
          <reference field="0" count="1" selected="0">
            <x v="1"/>
          </reference>
          <reference field="1" count="0"/>
        </references>
      </pivotArea>
    </format>
    <format dxfId="145">
      <pivotArea collapsedLevelsAreSubtotals="1" fieldPosition="0">
        <references count="2">
          <reference field="0" count="1" selected="0">
            <x v="0"/>
          </reference>
          <reference field="1" count="0"/>
        </references>
      </pivotArea>
    </format>
    <format dxfId="144">
      <pivotArea dataOnly="0" labelOnly="1" fieldPosition="0">
        <references count="2">
          <reference field="0" count="1" selected="0">
            <x v="0"/>
          </reference>
          <reference field="1" count="0"/>
        </references>
      </pivotArea>
    </format>
    <format dxfId="143">
      <pivotArea collapsedLevelsAreSubtotals="1" fieldPosition="0">
        <references count="2">
          <reference field="0" count="1" selected="0">
            <x v="5"/>
          </reference>
          <reference field="1" count="0"/>
        </references>
      </pivotArea>
    </format>
    <format dxfId="142">
      <pivotArea dataOnly="0" labelOnly="1" fieldPosition="0">
        <references count="2">
          <reference field="0" count="1" selected="0">
            <x v="5"/>
          </reference>
          <reference field="1" count="0"/>
        </references>
      </pivotArea>
    </format>
    <format dxfId="141">
      <pivotArea collapsedLevelsAreSubtotals="1" fieldPosition="0">
        <references count="2">
          <reference field="0" count="1" selected="0">
            <x v="2"/>
          </reference>
          <reference field="1" count="0"/>
        </references>
      </pivotArea>
    </format>
    <format dxfId="140">
      <pivotArea dataOnly="0" labelOnly="1" fieldPosition="0">
        <references count="2">
          <reference field="0" count="1" selected="0">
            <x v="2"/>
          </reference>
          <reference field="1" count="0"/>
        </references>
      </pivotArea>
    </format>
    <format dxfId="139">
      <pivotArea collapsedLevelsAreSubtotals="1" fieldPosition="0">
        <references count="2">
          <reference field="0" count="1" selected="0">
            <x v="4"/>
          </reference>
          <reference field="1" count="0"/>
        </references>
      </pivotArea>
    </format>
    <format dxfId="138">
      <pivotArea type="all" dataOnly="0" outline="0" fieldPosition="0"/>
    </format>
    <format dxfId="137">
      <pivotArea outline="0" collapsedLevelsAreSubtotals="1" fieldPosition="0"/>
    </format>
    <format dxfId="136">
      <pivotArea field="0" type="button" dataOnly="0" labelOnly="1" outline="0" axis="axisRow" fieldPosition="0"/>
    </format>
    <format dxfId="135">
      <pivotArea dataOnly="0" labelOnly="1" fieldPosition="0">
        <references count="1">
          <reference field="0" count="0"/>
        </references>
      </pivotArea>
    </format>
    <format dxfId="134">
      <pivotArea dataOnly="0" labelOnly="1" fieldPosition="0">
        <references count="2">
          <reference field="0" count="1" selected="0">
            <x v="3"/>
          </reference>
          <reference field="1" count="0"/>
        </references>
      </pivotArea>
    </format>
    <format dxfId="133">
      <pivotArea dataOnly="0" labelOnly="1" fieldPosition="0">
        <references count="2">
          <reference field="0" count="1" selected="0">
            <x v="1"/>
          </reference>
          <reference field="1" count="0"/>
        </references>
      </pivotArea>
    </format>
    <format dxfId="132">
      <pivotArea dataOnly="0" labelOnly="1" fieldPosition="0">
        <references count="2">
          <reference field="0" count="1" selected="0">
            <x v="0"/>
          </reference>
          <reference field="1" count="0"/>
        </references>
      </pivotArea>
    </format>
    <format dxfId="131">
      <pivotArea dataOnly="0" labelOnly="1" fieldPosition="0">
        <references count="2">
          <reference field="0" count="1" selected="0">
            <x v="5"/>
          </reference>
          <reference field="1" count="0"/>
        </references>
      </pivotArea>
    </format>
    <format dxfId="130">
      <pivotArea dataOnly="0" labelOnly="1" fieldPosition="0">
        <references count="2">
          <reference field="0" count="1" selected="0">
            <x v="2"/>
          </reference>
          <reference field="1" count="0"/>
        </references>
      </pivotArea>
    </format>
    <format dxfId="129">
      <pivotArea dataOnly="0" labelOnly="1" fieldPosition="0">
        <references count="2">
          <reference field="0" count="1" selected="0">
            <x v="4"/>
          </reference>
          <reference field="1" count="0"/>
        </references>
      </pivotArea>
    </format>
    <format dxfId="128">
      <pivotArea dataOnly="0" labelOnly="1" outline="0" fieldPosition="0">
        <references count="1">
          <reference field="4294967294" count="1">
            <x v="0"/>
          </reference>
        </references>
      </pivotArea>
    </format>
    <format dxfId="127">
      <pivotArea dataOnly="0" labelOnly="1" outline="0" fieldPosition="0">
        <references count="1">
          <reference field="4294967294" count="1">
            <x v="0"/>
          </reference>
        </references>
      </pivotArea>
    </format>
    <format dxfId="126">
      <pivotArea field="0" type="button" dataOnly="0" labelOnly="1" outline="0" axis="axisRow" fieldPosition="0"/>
    </format>
    <format dxfId="125">
      <pivotArea dataOnly="0" labelOnly="1" fieldPosition="0">
        <references count="1">
          <reference field="1" count="0"/>
        </references>
      </pivotArea>
    </format>
    <format dxfId="124">
      <pivotArea field="0" type="button" dataOnly="0" labelOnly="1" outline="0" axis="axisRow" fieldPosition="0"/>
    </format>
    <format dxfId="123">
      <pivotArea dataOnly="0" labelOnly="1" fieldPosition="0">
        <references count="1">
          <reference field="1" count="0"/>
        </references>
      </pivotArea>
    </format>
    <format dxfId="122">
      <pivotArea field="0" type="button" dataOnly="0" labelOnly="1" outline="0" axis="axisRow" fieldPosition="0"/>
    </format>
    <format dxfId="121">
      <pivotArea dataOnly="0" labelOnly="1" fieldPosition="0">
        <references count="1">
          <reference field="1" count="0"/>
        </references>
      </pivotArea>
    </format>
    <format dxfId="120">
      <pivotArea field="0" type="button" dataOnly="0" labelOnly="1" outline="0" axis="axisRow" fieldPosition="0"/>
    </format>
    <format dxfId="119">
      <pivotArea dataOnly="0" labelOnly="1" fieldPosition="0">
        <references count="1">
          <reference field="1" count="0"/>
        </references>
      </pivotArea>
    </format>
    <format dxfId="118">
      <pivotArea outline="0" collapsedLevelsAreSubtotals="1" fieldPosition="0"/>
    </format>
    <format dxfId="117">
      <pivotArea outline="0" collapsedLevelsAreSubtotals="1" fieldPosition="0">
        <references count="1">
          <reference field="1" count="1" selected="0">
            <x v="1"/>
          </reference>
        </references>
      </pivotArea>
    </format>
    <format dxfId="116">
      <pivotArea collapsedLevelsAreSubtotals="1" fieldPosition="0">
        <references count="2">
          <reference field="0" count="1">
            <x v="1"/>
          </reference>
          <reference field="1" count="1" selected="0">
            <x v="0"/>
          </reference>
        </references>
      </pivotArea>
    </format>
    <format dxfId="115">
      <pivotArea outline="0" collapsedLevelsAreSubtotals="1" fieldPosition="0">
        <references count="1">
          <reference field="1" count="1" selected="0">
            <x v="0"/>
          </reference>
        </references>
      </pivotArea>
    </format>
  </formats>
  <chartFormats count="8">
    <chartFormat chart="15" format="11" series="1">
      <pivotArea type="data" outline="0" fieldPosition="0">
        <references count="2">
          <reference field="4294967294" count="1" selected="0">
            <x v="0"/>
          </reference>
          <reference field="1" count="1" selected="0">
            <x v="0"/>
          </reference>
        </references>
      </pivotArea>
    </chartFormat>
    <chartFormat chart="15" format="12" series="1">
      <pivotArea type="data" outline="0" fieldPosition="0">
        <references count="2">
          <reference field="4294967294" count="1" selected="0">
            <x v="0"/>
          </reference>
          <reference field="1" count="1" selected="0">
            <x v="1"/>
          </reference>
        </references>
      </pivotArea>
    </chartFormat>
    <chartFormat chart="17" format="0" series="1">
      <pivotArea type="data" outline="0" fieldPosition="0">
        <references count="2">
          <reference field="4294967294" count="1" selected="0">
            <x v="0"/>
          </reference>
          <reference field="1" count="1" selected="0">
            <x v="0"/>
          </reference>
        </references>
      </pivotArea>
    </chartFormat>
    <chartFormat chart="17" format="1" series="1">
      <pivotArea type="data" outline="0" fieldPosition="0">
        <references count="2">
          <reference field="4294967294" count="1" selected="0">
            <x v="0"/>
          </reference>
          <reference field="1" count="1" selected="0">
            <x v="1"/>
          </reference>
        </references>
      </pivotArea>
    </chartFormat>
    <chartFormat chart="19" format="17" series="1">
      <pivotArea type="data" outline="0" fieldPosition="0">
        <references count="2">
          <reference field="4294967294" count="1" selected="0">
            <x v="0"/>
          </reference>
          <reference field="1" count="1" selected="0">
            <x v="0"/>
          </reference>
        </references>
      </pivotArea>
    </chartFormat>
    <chartFormat chart="19" format="18" series="1">
      <pivotArea type="data" outline="0" fieldPosition="0">
        <references count="2">
          <reference field="4294967294" count="1" selected="0">
            <x v="0"/>
          </reference>
          <reference field="1" count="1" selected="0">
            <x v="1"/>
          </reference>
        </references>
      </pivotArea>
    </chartFormat>
    <chartFormat chart="19" format="19">
      <pivotArea type="data" outline="0" fieldPosition="0">
        <references count="3">
          <reference field="4294967294" count="1" selected="0">
            <x v="0"/>
          </reference>
          <reference field="0" count="1" selected="0">
            <x v="4"/>
          </reference>
          <reference field="1" count="1" selected="0">
            <x v="0"/>
          </reference>
        </references>
      </pivotArea>
    </chartFormat>
    <chartFormat chart="19" format="20" series="1">
      <pivotArea type="data" outline="0" fieldPosition="0">
        <references count="1">
          <reference field="4294967294" count="1" selected="0">
            <x v="0"/>
          </reference>
        </references>
      </pivotArea>
    </chartFormat>
  </chartFormats>
  <pivotHierarchies count="68">
    <pivotHierarchy dragToData="1"/>
    <pivotHierarchy multipleItemSelectionAllowed="1"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QTY"/>
    <pivotHierarchy dragToData="1"/>
    <pivotHierarchy dragToData="1"/>
    <pivotHierarchy dragToData="1" caption="Value"/>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colHierarchiesUsage count="1">
    <colHierarchyUsage hierarchyUsage="6"/>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bl_DailyRecords]"/>
        <x15:activeTabTopLevelEntity name="[tbl_StockStatu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972E2C4B-07B5-4EDF-98DE-170CD1DC75F6}" name="Total Stock Value (N)" cacheId="275" applyNumberFormats="0" applyBorderFormats="0" applyFontFormats="0" applyPatternFormats="0" applyAlignmentFormats="0" applyWidthHeightFormats="1" dataCaption="Values" missingCaption="0" updatedVersion="8" minRefreshableVersion="3" subtotalHiddenItems="1" itemPrintTitles="1" createdVersion="8" indent="0" outline="1" outlineData="1" multipleFieldFilters="0">
  <location ref="X3:X4" firstHeaderRow="1" firstDataRow="1" firstDataCol="0"/>
  <pivotFields count="5">
    <pivotField allDrilled="1" subtotalTop="0" showAll="0" dataSourceSort="1" defaultSubtotal="0" defaultAttributeDrillState="1"/>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Total Stock Value (N)" fld="1" baseField="0" baseItem="0" numFmtId="166"/>
  </dataFields>
  <formats count="22">
    <format dxfId="224">
      <pivotArea type="all" dataOnly="0" outline="0" fieldPosition="0"/>
    </format>
    <format dxfId="223">
      <pivotArea outline="0" collapsedLevelsAreSubtotals="1" fieldPosition="0"/>
    </format>
    <format dxfId="222">
      <pivotArea dataOnly="0" labelOnly="1" outline="0" axis="axisValues" fieldPosition="0"/>
    </format>
    <format dxfId="221">
      <pivotArea type="all" dataOnly="0" outline="0" fieldPosition="0"/>
    </format>
    <format dxfId="220">
      <pivotArea outline="0" collapsedLevelsAreSubtotals="1" fieldPosition="0"/>
    </format>
    <format dxfId="219">
      <pivotArea dataOnly="0" labelOnly="1" outline="0" axis="axisValues" fieldPosition="0"/>
    </format>
    <format dxfId="218">
      <pivotArea type="all" dataOnly="0" outline="0" fieldPosition="0"/>
    </format>
    <format dxfId="217">
      <pivotArea outline="0" collapsedLevelsAreSubtotals="1" fieldPosition="0"/>
    </format>
    <format dxfId="216">
      <pivotArea dataOnly="0" labelOnly="1" outline="0" axis="axisValues" fieldPosition="0"/>
    </format>
    <format dxfId="215">
      <pivotArea type="all" dataOnly="0" outline="0" fieldPosition="0"/>
    </format>
    <format dxfId="214">
      <pivotArea outline="0" collapsedLevelsAreSubtotals="1" fieldPosition="0"/>
    </format>
    <format dxfId="213">
      <pivotArea dataOnly="0" labelOnly="1" outline="0" axis="axisValues" fieldPosition="0"/>
    </format>
    <format dxfId="212">
      <pivotArea type="all" dataOnly="0" outline="0" fieldPosition="0"/>
    </format>
    <format dxfId="211">
      <pivotArea outline="0" collapsedLevelsAreSubtotals="1" fieldPosition="0"/>
    </format>
    <format dxfId="210">
      <pivotArea dataOnly="0" labelOnly="1" outline="0" axis="axisValues" fieldPosition="0"/>
    </format>
    <format dxfId="209">
      <pivotArea dataOnly="0" labelOnly="1" outline="0" axis="axisValues" fieldPosition="0"/>
    </format>
    <format dxfId="208">
      <pivotArea outline="0" collapsedLevelsAreSubtotals="1" fieldPosition="0"/>
    </format>
    <format dxfId="207">
      <pivotArea type="all" dataOnly="0" outline="0" fieldPosition="0"/>
    </format>
    <format dxfId="206">
      <pivotArea outline="0" collapsedLevelsAreSubtotals="1" fieldPosition="0"/>
    </format>
    <format dxfId="205">
      <pivotArea dataOnly="0" labelOnly="1" outline="0" axis="axisValues" fieldPosition="0"/>
    </format>
    <format dxfId="204">
      <pivotArea outline="0" collapsedLevelsAreSubtotals="1" fieldPosition="0"/>
    </format>
    <format dxfId="203">
      <pivotArea outline="0" collapsedLevelsAreSubtotals="1" fieldPosition="0"/>
    </format>
  </formats>
  <pivotHierarchies count="68">
    <pivotHierarchy dragToData="1"/>
    <pivotHierarchy multipleItemSelectionAllowed="1" dragToData="1"/>
    <pivotHierarchy dragToData="1"/>
    <pivotHierarchy dragToData="1"/>
    <pivotHierarchy dragToData="1"/>
    <pivotHierarchy multipleItemSelectionAllowed="1" dragToData="1"/>
    <pivotHierarchy multipleItemSelectionAllowed="1" dragToData="1">
      <members count="1" level="1">
        <member name="[tbl_DailyRecords].[Type].&amp;[Inflow]"/>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tbl_ItemList].[Remarks].&amp;[In Stock]"/>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caption="Total Stock Value (N)"/>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bl_ItemList]"/>
        <x15:activeTabTopLevelEntity name="[tbl_StockStatus]"/>
        <x15:activeTabTopLevelEntity name="[tbl_DailyRecord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C4762405-CEB2-4286-8C41-2AC7ED15B0D3}" name="Total Inflow" cacheId="260" applyNumberFormats="0" applyBorderFormats="0" applyFontFormats="0" applyPatternFormats="0" applyAlignmentFormats="0" applyWidthHeightFormats="1" dataCaption="Values" missingCaption="0" updatedVersion="8" minRefreshableVersion="3" subtotalHiddenItems="1" itemPrintTitles="1" createdVersion="8" indent="0" outline="1" outlineData="1" multipleFieldFilters="0" chartFormat="1">
  <location ref="E5:E6" firstHeaderRow="1" firstDataRow="1" firstDataCol="0" rowPageCount="1" colPageCount="1"/>
  <pivotFields count="4">
    <pivotField axis="axisPage" allDrilled="1" subtotalTop="0" showAll="0" dataSourceSort="1" defaultSubtotal="0" defaultAttributeDrillState="1">
      <items count="1">
        <item s="1" x="0"/>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pageFields count="1">
    <pageField fld="0" hier="6" name="[tbl_DailyRecords].[Type].&amp;[Inflow]" cap="Inflow"/>
  </pageFields>
  <dataFields count="1">
    <dataField name="Total Inflow" fld="1" subtotal="count" baseField="0" baseItem="0"/>
  </dataFields>
  <formats count="16">
    <format dxfId="240">
      <pivotArea type="all" dataOnly="0" outline="0" fieldPosition="0"/>
    </format>
    <format dxfId="239">
      <pivotArea outline="0" collapsedLevelsAreSubtotals="1" fieldPosition="0"/>
    </format>
    <format dxfId="238">
      <pivotArea dataOnly="0" labelOnly="1" outline="0" axis="axisValues" fieldPosition="0"/>
    </format>
    <format dxfId="237">
      <pivotArea type="all" dataOnly="0" outline="0" fieldPosition="0"/>
    </format>
    <format dxfId="236">
      <pivotArea outline="0" collapsedLevelsAreSubtotals="1" fieldPosition="0"/>
    </format>
    <format dxfId="235">
      <pivotArea dataOnly="0" labelOnly="1" outline="0" axis="axisValues" fieldPosition="0"/>
    </format>
    <format dxfId="234">
      <pivotArea type="all" dataOnly="0" outline="0" fieldPosition="0"/>
    </format>
    <format dxfId="233">
      <pivotArea outline="0" collapsedLevelsAreSubtotals="1" fieldPosition="0"/>
    </format>
    <format dxfId="232">
      <pivotArea dataOnly="0" labelOnly="1" outline="0" axis="axisValues" fieldPosition="0"/>
    </format>
    <format dxfId="231">
      <pivotArea type="all" dataOnly="0" outline="0" fieldPosition="0"/>
    </format>
    <format dxfId="230">
      <pivotArea outline="0" collapsedLevelsAreSubtotals="1" fieldPosition="0"/>
    </format>
    <format dxfId="229">
      <pivotArea dataOnly="0" labelOnly="1" outline="0" axis="axisValues" fieldPosition="0"/>
    </format>
    <format dxfId="228">
      <pivotArea dataOnly="0" labelOnly="1" outline="0" axis="axisValues" fieldPosition="0"/>
    </format>
    <format dxfId="227">
      <pivotArea type="all" dataOnly="0" outline="0" fieldPosition="0"/>
    </format>
    <format dxfId="226">
      <pivotArea outline="0" collapsedLevelsAreSubtotals="1" fieldPosition="0"/>
    </format>
    <format dxfId="225">
      <pivotArea dataOnly="0" labelOnly="1" outline="0" axis="axisValues" fieldPosition="0"/>
    </format>
  </formats>
  <pivotHierarchies count="68">
    <pivotHierarchy dragToData="1"/>
    <pivotHierarchy multipleItemSelectionAllowed="1"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Total Inflow"/>
    <pivotHierarchy dragToData="1"/>
    <pivotHierarchy dragToData="1" caption="GL Code"/>
    <pivotHierarchy dragToData="1"/>
    <pivotHierarchy dragToData="1"/>
    <pivotHierarchy dragToData="1"/>
    <pivotHierarchy dragToData="1"/>
    <pivotHierarchy dragToData="1"/>
    <pivotHierarchy dragToData="1" caption="Value"/>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bl_StockStatus]"/>
        <x15:activeTabTopLevelEntity name="[tbl_DailyRecord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ACA23125-D5A1-40D7-A7D6-B320326775E1}" name="Value by Category" cacheId="278" applyNumberFormats="0" applyBorderFormats="0" applyFontFormats="0" applyPatternFormats="0" applyAlignmentFormats="0" applyWidthHeightFormats="1" dataCaption="Values" missingCaption="0" updatedVersion="8" minRefreshableVersion="3" subtotalHiddenItems="1" rowGrandTotals="0" colGrandTotals="0" itemPrintTitles="1" createdVersion="8" indent="0" outline="1" outlineData="1" multipleFieldFilters="0" chartFormat="2" rowHeaderCaption="Category" colHeaderCaption="Tpye">
  <location ref="AN3:AO26" firstHeaderRow="1" firstDataRow="1" firstDataCol="1"/>
  <pivotFields count="5">
    <pivotField dataField="1" subtotalTop="0" showAll="0" defaultSubtotal="0"/>
    <pivotField axis="axisRow" allDrilled="1" subtotalTop="0" showAll="0" sortType="descending" defaultSubtotal="0" defaultAttributeDrillState="1">
      <items count="23">
        <item x="0"/>
        <item x="1"/>
        <item x="2"/>
        <item x="3"/>
        <item x="4"/>
        <item x="5"/>
        <item x="6"/>
        <item x="7"/>
        <item x="8"/>
        <item x="9"/>
        <item x="10"/>
        <item x="11"/>
        <item x="12"/>
        <item x="13"/>
        <item x="14"/>
        <item x="15"/>
        <item x="16"/>
        <item x="17"/>
        <item x="18"/>
        <item x="19"/>
        <item x="20"/>
        <item x="21"/>
        <item x="22"/>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1"/>
  </rowFields>
  <rowItems count="23">
    <i>
      <x v="11"/>
    </i>
    <i>
      <x v="10"/>
    </i>
    <i>
      <x v="20"/>
    </i>
    <i>
      <x v="5"/>
    </i>
    <i>
      <x v="16"/>
    </i>
    <i>
      <x v="1"/>
    </i>
    <i>
      <x v="6"/>
    </i>
    <i>
      <x v="17"/>
    </i>
    <i>
      <x v="8"/>
    </i>
    <i>
      <x/>
    </i>
    <i>
      <x v="18"/>
    </i>
    <i>
      <x v="14"/>
    </i>
    <i>
      <x v="12"/>
    </i>
    <i>
      <x v="15"/>
    </i>
    <i>
      <x v="19"/>
    </i>
    <i>
      <x v="21"/>
    </i>
    <i>
      <x v="4"/>
    </i>
    <i>
      <x v="13"/>
    </i>
    <i>
      <x v="9"/>
    </i>
    <i>
      <x v="7"/>
    </i>
    <i>
      <x v="22"/>
    </i>
    <i>
      <x v="2"/>
    </i>
    <i>
      <x v="3"/>
    </i>
  </rowItems>
  <colItems count="1">
    <i/>
  </colItems>
  <dataFields count="1">
    <dataField name="Value (=N=)" fld="0" baseField="0" baseItem="0" numFmtId="168"/>
  </dataFields>
  <formats count="22">
    <format dxfId="262">
      <pivotArea type="origin" dataOnly="0" labelOnly="1" outline="0" fieldPosition="0"/>
    </format>
    <format dxfId="261">
      <pivotArea type="topRight" dataOnly="0" labelOnly="1" outline="0" fieldPosition="0"/>
    </format>
    <format dxfId="260">
      <pivotArea type="all" dataOnly="0" outline="0" fieldPosition="0"/>
    </format>
    <format dxfId="259">
      <pivotArea field="1" type="button" dataOnly="0" labelOnly="1" outline="0" axis="axisRow" fieldPosition="0"/>
    </format>
    <format dxfId="258">
      <pivotArea dataOnly="0" labelOnly="1" outline="0" axis="axisValues" fieldPosition="0"/>
    </format>
    <format dxfId="257">
      <pivotArea type="all" dataOnly="0" outline="0" fieldPosition="0"/>
    </format>
    <format dxfId="256">
      <pivotArea field="1" type="button" dataOnly="0" labelOnly="1" outline="0" axis="axisRow" fieldPosition="0"/>
    </format>
    <format dxfId="255">
      <pivotArea dataOnly="0" labelOnly="1" outline="0" axis="axisValues" fieldPosition="0"/>
    </format>
    <format dxfId="254">
      <pivotArea field="1" type="button" dataOnly="0" labelOnly="1" outline="0" axis="axisRow" fieldPosition="0"/>
    </format>
    <format dxfId="253">
      <pivotArea dataOnly="0" labelOnly="1" outline="0" axis="axisValues" fieldPosition="0"/>
    </format>
    <format dxfId="252">
      <pivotArea field="1" type="button" dataOnly="0" labelOnly="1" outline="0" axis="axisRow" fieldPosition="0"/>
    </format>
    <format dxfId="251">
      <pivotArea dataOnly="0" labelOnly="1" outline="0" axis="axisValues" fieldPosition="0"/>
    </format>
    <format dxfId="250">
      <pivotArea type="all" dataOnly="0" outline="0" fieldPosition="0"/>
    </format>
    <format dxfId="249">
      <pivotArea outline="0" collapsedLevelsAreSubtotals="1" fieldPosition="0"/>
    </format>
    <format dxfId="248">
      <pivotArea field="1" type="button" dataOnly="0" labelOnly="1" outline="0" axis="axisRow" fieldPosition="0"/>
    </format>
    <format dxfId="247">
      <pivotArea dataOnly="0" labelOnly="1" outline="0" axis="axisValues" fieldPosition="0"/>
    </format>
    <format dxfId="246">
      <pivotArea outline="0" collapsedLevelsAreSubtotals="1" fieldPosition="0"/>
    </format>
    <format dxfId="245">
      <pivotArea outline="0" collapsedLevelsAreSubtotals="1" fieldPosition="0"/>
    </format>
    <format dxfId="244">
      <pivotArea outline="0" collapsedLevelsAreSubtotals="1" fieldPosition="0"/>
    </format>
    <format dxfId="243">
      <pivotArea outline="0" collapsedLevelsAreSubtotals="1" fieldPosition="0"/>
    </format>
    <format dxfId="242">
      <pivotArea collapsedLevelsAreSubtotals="1" fieldPosition="0">
        <references count="1">
          <reference field="1" count="1">
            <x v="11"/>
          </reference>
        </references>
      </pivotArea>
    </format>
    <format dxfId="241">
      <pivotArea collapsedLevelsAreSubtotals="1" fieldPosition="0">
        <references count="1">
          <reference field="1" count="1">
            <x v="11"/>
          </reference>
        </references>
      </pivotArea>
    </format>
  </formats>
  <conditionalFormats count="1">
    <conditionalFormat priority="9">
      <pivotAreas count="1">
        <pivotArea type="data" outline="0" collapsedLevelsAreSubtotals="1" fieldPosition="0">
          <references count="1">
            <reference field="4294967294" count="1" selected="0">
              <x v="0"/>
            </reference>
          </references>
        </pivotArea>
      </pivotAreas>
    </conditionalFormat>
  </conditionalFormats>
  <chartFormats count="1">
    <chartFormat chart="0" format="0" series="1">
      <pivotArea type="data" outline="0" fieldPosition="0">
        <references count="1">
          <reference field="4294967294" count="1" selected="0">
            <x v="0"/>
          </reference>
        </references>
      </pivotArea>
    </chartFormat>
  </chartFormats>
  <pivotHierarchies count="68">
    <pivotHierarchy dragToData="1"/>
    <pivotHierarchy multipleItemSelectionAllowed="1" dragToData="1"/>
    <pivotHierarchy dragToData="1"/>
    <pivotHierarchy dragToData="1"/>
    <pivotHierarchy dragToData="1"/>
    <pivotHierarchy multipleItemSelectionAllowed="1" dragToData="1"/>
    <pivotHierarchy multipleItemSelectionAllowed="1" dragToData="1">
      <members count="1" level="1">
        <member name="[tbl_DailyRecords].[Type].&amp;[Inflow]"/>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caption="Value (=N=)"/>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bl_DailyRecords]"/>
        <x15:activeTabTopLevelEntity name="[tbl_StockStatu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62BA4E85-375C-4EDC-97CE-A80350162D75}" name="Total Outflow" cacheId="266" applyNumberFormats="0" applyBorderFormats="0" applyFontFormats="0" applyPatternFormats="0" applyAlignmentFormats="0" applyWidthHeightFormats="1" dataCaption="Values" missingCaption="0" updatedVersion="8" minRefreshableVersion="3" subtotalHiddenItems="1" itemPrintTitles="1" createdVersion="8" indent="0" outline="1" outlineData="1" multipleFieldFilters="0">
  <location ref="J5:J6" firstHeaderRow="1" firstDataRow="1" firstDataCol="0" rowPageCount="1" colPageCount="1"/>
  <pivotFields count="4">
    <pivotField axis="axisPage" allDrilled="1" subtotalTop="0" showAll="0" dataSourceSort="1" defaultSubtotal="0" defaultAttributeDrillState="1"/>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pageFields count="1">
    <pageField fld="0" hier="6" name="[tbl_DailyRecords].[Type].&amp;[Outflow]" cap="Outflow"/>
  </pageFields>
  <dataFields count="1">
    <dataField name="Count of GL Code" fld="1" subtotal="count" baseField="0" baseItem="0"/>
  </dataFields>
  <formats count="16">
    <format dxfId="278">
      <pivotArea type="all" dataOnly="0" outline="0" fieldPosition="0"/>
    </format>
    <format dxfId="277">
      <pivotArea outline="0" collapsedLevelsAreSubtotals="1" fieldPosition="0"/>
    </format>
    <format dxfId="276">
      <pivotArea dataOnly="0" labelOnly="1" outline="0" axis="axisValues" fieldPosition="0"/>
    </format>
    <format dxfId="275">
      <pivotArea type="all" dataOnly="0" outline="0" fieldPosition="0"/>
    </format>
    <format dxfId="274">
      <pivotArea outline="0" collapsedLevelsAreSubtotals="1" fieldPosition="0"/>
    </format>
    <format dxfId="273">
      <pivotArea dataOnly="0" labelOnly="1" outline="0" axis="axisValues" fieldPosition="0"/>
    </format>
    <format dxfId="272">
      <pivotArea type="all" dataOnly="0" outline="0" fieldPosition="0"/>
    </format>
    <format dxfId="271">
      <pivotArea outline="0" collapsedLevelsAreSubtotals="1" fieldPosition="0"/>
    </format>
    <format dxfId="270">
      <pivotArea dataOnly="0" labelOnly="1" outline="0" axis="axisValues" fieldPosition="0"/>
    </format>
    <format dxfId="269">
      <pivotArea type="all" dataOnly="0" outline="0" fieldPosition="0"/>
    </format>
    <format dxfId="268">
      <pivotArea outline="0" collapsedLevelsAreSubtotals="1" fieldPosition="0"/>
    </format>
    <format dxfId="267">
      <pivotArea dataOnly="0" labelOnly="1" outline="0" axis="axisValues" fieldPosition="0"/>
    </format>
    <format dxfId="266">
      <pivotArea dataOnly="0" outline="0" axis="axisValues" fieldPosition="0"/>
    </format>
    <format dxfId="265">
      <pivotArea type="all" dataOnly="0" outline="0" fieldPosition="0"/>
    </format>
    <format dxfId="264">
      <pivotArea outline="0" collapsedLevelsAreSubtotals="1" fieldPosition="0"/>
    </format>
    <format dxfId="263">
      <pivotArea dataOnly="0" labelOnly="1" outline="0" axis="axisValues" fieldPosition="0"/>
    </format>
  </formats>
  <pivotHierarchies count="68">
    <pivotHierarchy dragToData="1"/>
    <pivotHierarchy multipleItemSelectionAllowed="1" dragToData="1"/>
    <pivotHierarchy dragToData="1"/>
    <pivotHierarchy dragToData="1"/>
    <pivotHierarchy dragToData="1"/>
    <pivotHierarchy multipleItemSelectionAllowed="1" dragToData="1"/>
    <pivotHierarchy multipleItemSelectionAllowed="1" dragToData="1">
      <members count="1" level="1">
        <member name="[tbl_DailyRecords].[Type].&amp;[Outflow]"/>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Inflow"/>
    <pivotHierarchy dragToData="1" caption="Total Outflow"/>
    <pivotHierarchy dragToData="1" caption="GL Cod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bl_StockStatus]"/>
        <x15:activeTabTopLevelEntity name="[tbl_DailyRecord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F420CB8D-4CAF-4102-A753-6ACDC763A3AD}" name="Top 5 Items" cacheId="257" applyNumberFormats="0" applyBorderFormats="0" applyFontFormats="0" applyPatternFormats="0" applyAlignmentFormats="0" applyWidthHeightFormats="1" dataCaption="Values" missingCaption="0" tag="d6097542-7872-4580-a2e0-5bbe4e688f0c" updatedVersion="8" minRefreshableVersion="3" subtotalHiddenItems="1" rowGrandTotals="0" colGrandTotals="0" itemPrintTitles="1" createdVersion="8" indent="0" outline="1" outlineData="1" multipleFieldFilters="0" chartFormat="10" rowHeaderCaption="Item Name" colHeaderCaption="Tpye">
  <location ref="AQ5:AR10" firstHeaderRow="1" firstDataRow="1" firstDataCol="1" rowPageCount="1" colPageCount="1"/>
  <pivotFields count="5">
    <pivotField axis="axisPage" allDrilled="1" subtotalTop="0" showAll="0" dataSourceSort="1" defaultSubtotal="0" defaultAttributeDrillState="1"/>
    <pivotField axis="axisRow" allDrilled="1"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1"/>
  </rowFields>
  <rowItems count="5">
    <i>
      <x v="2"/>
    </i>
    <i>
      <x/>
    </i>
    <i>
      <x v="1"/>
    </i>
    <i>
      <x v="3"/>
    </i>
    <i>
      <x v="4"/>
    </i>
  </rowItems>
  <colItems count="1">
    <i/>
  </colItems>
  <pageFields count="1">
    <pageField fld="0" hier="6" name="[tbl_DailyRecords].[Type].&amp;[Inflow]" cap="Inflow"/>
  </pageFields>
  <dataFields count="1">
    <dataField name="Outflow Qty" fld="2" baseField="0" baseItem="0"/>
  </dataFields>
  <formats count="6">
    <format dxfId="284">
      <pivotArea type="origin" dataOnly="0" labelOnly="1" outline="0" fieldPosition="0"/>
    </format>
    <format dxfId="283">
      <pivotArea field="0" type="button" dataOnly="0" labelOnly="1" outline="0" axis="axisPage" fieldPosition="0"/>
    </format>
    <format dxfId="282">
      <pivotArea type="topRight" dataOnly="0" labelOnly="1" outline="0" fieldPosition="0"/>
    </format>
    <format dxfId="281">
      <pivotArea type="all" dataOnly="0" outline="0" fieldPosition="0"/>
    </format>
    <format dxfId="280">
      <pivotArea field="1" type="button" dataOnly="0" labelOnly="1" outline="0" axis="axisRow" fieldPosition="0"/>
    </format>
    <format dxfId="279">
      <pivotArea dataOnly="0" labelOnly="1" outline="0" axis="axisValues" fieldPosition="0"/>
    </format>
  </formats>
  <chartFormats count="2">
    <chartFormat chart="9" format="14" series="1">
      <pivotArea type="data" outline="0" fieldPosition="0">
        <references count="1">
          <reference field="4294967294" count="1" selected="0">
            <x v="0"/>
          </reference>
        </references>
      </pivotArea>
    </chartFormat>
    <chartFormat chart="9" format="15">
      <pivotArea type="data" outline="0" fieldPosition="0">
        <references count="2">
          <reference field="4294967294" count="1" selected="0">
            <x v="0"/>
          </reference>
          <reference field="1" count="1" selected="0">
            <x v="1"/>
          </reference>
        </references>
      </pivotArea>
    </chartFormat>
  </chartFormats>
  <pivotHierarchies count="68">
    <pivotHierarchy dragToData="1"/>
    <pivotHierarchy multipleItemSelectionAllowed="1" dragToData="1"/>
    <pivotHierarchy dragToData="1"/>
    <pivotHierarchy dragToData="1"/>
    <pivotHierarchy dragToData="1"/>
    <pivotHierarchy multipleItemSelectionAllowed="1" dragToData="1"/>
    <pivotHierarchy multipleItemSelectionAllowed="1" dragToData="1">
      <members count="1" level="1">
        <member name="[tbl_DailyRecords].[Type].&amp;[Inflow]"/>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Outflow Qty"/>
    <pivotHierarchy dragToData="1"/>
    <pivotHierarchy dragToData="1"/>
    <pivotHierarchy dragToData="1" caption="Line Value"/>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1" type="count" id="1" iMeasureHier="57">
      <autoFilter ref="A1">
        <filterColumn colId="0">
          <top10 val="5" filterVal="5"/>
        </filterColumn>
      </autoFilter>
    </filter>
  </filters>
  <rowHierarchiesUsage count="1">
    <rowHierarchyUsage hierarchyUsage="3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bl_DailyRecords]"/>
        <x15:activeTabTopLevelEntity name="[tbl_StockStatu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7BE1171F-BCB6-440B-AF02-42379B176DDA}" name="In Stock" cacheId="242" applyNumberFormats="0" applyBorderFormats="0" applyFontFormats="0" applyPatternFormats="0" applyAlignmentFormats="0" applyWidthHeightFormats="1" dataCaption="Values" missingCaption="0" tag="7e55e1e7-24ad-412c-8615-4c062b034163" updatedVersion="8" minRefreshableVersion="3" subtotalHiddenItems="1" itemPrintTitles="1" createdVersion="8" indent="0" outline="1" outlineData="1" multipleFieldFilters="0">
  <location ref="R5:R6" firstHeaderRow="1" firstDataRow="1" firstDataCol="0" rowPageCount="1" colPageCount="1"/>
  <pivotFields count="6">
    <pivotField name="Status" allDrilled="1" subtotalTop="0" showAll="0" dataSourceSort="1" defaultSubtotal="0" defaultAttributeDrillState="1"/>
    <pivotField dataField="1" subtotalTop="0" showAll="0" defaultSubtotal="0"/>
    <pivotField axis="axisPage"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Items count="1">
    <i/>
  </rowItems>
  <colItems count="1">
    <i/>
  </colItems>
  <pageFields count="1">
    <pageField fld="2" hier="45" name="[tbl_StockStatus].[Status].&amp;[In Stock]" cap="In Stock"/>
  </pageFields>
  <dataFields count="1">
    <dataField name="Count of GL Code" fld="1" subtotal="count" baseField="0" baseItem="0"/>
  </dataFields>
  <formats count="13">
    <format dxfId="297">
      <pivotArea type="all" dataOnly="0" outline="0" fieldPosition="0"/>
    </format>
    <format dxfId="296">
      <pivotArea outline="0" collapsedLevelsAreSubtotals="1" fieldPosition="0"/>
    </format>
    <format dxfId="295">
      <pivotArea dataOnly="0" labelOnly="1" outline="0" axis="axisValues" fieldPosition="0"/>
    </format>
    <format dxfId="294">
      <pivotArea type="all" dataOnly="0" outline="0" fieldPosition="0"/>
    </format>
    <format dxfId="293">
      <pivotArea outline="0" collapsedLevelsAreSubtotals="1" fieldPosition="0"/>
    </format>
    <format dxfId="292">
      <pivotArea dataOnly="0" labelOnly="1" outline="0" axis="axisValues" fieldPosition="0"/>
    </format>
    <format dxfId="291">
      <pivotArea type="all" dataOnly="0" outline="0" fieldPosition="0"/>
    </format>
    <format dxfId="290">
      <pivotArea outline="0" collapsedLevelsAreSubtotals="1" fieldPosition="0"/>
    </format>
    <format dxfId="289">
      <pivotArea dataOnly="0" labelOnly="1" outline="0" axis="axisValues" fieldPosition="0"/>
    </format>
    <format dxfId="288">
      <pivotArea type="all" dataOnly="0" outline="0" fieldPosition="0"/>
    </format>
    <format dxfId="287">
      <pivotArea outline="0" collapsedLevelsAreSubtotals="1" fieldPosition="0"/>
    </format>
    <format dxfId="286">
      <pivotArea dataOnly="0" labelOnly="1" outline="0" axis="axisValues" fieldPosition="0"/>
    </format>
    <format dxfId="285">
      <pivotArea dataOnly="0" outline="0" axis="axisValues" fieldPosition="0"/>
    </format>
  </formats>
  <pivotHierarchies count="68">
    <pivotHierarchy dragToData="1"/>
    <pivotHierarchy multipleItemSelectionAllowed="1" dragToData="1"/>
    <pivotHierarchy dragToData="1"/>
    <pivotHierarchy dragToData="1"/>
    <pivotHierarchy dragToData="1"/>
    <pivotHierarchy multipleItemSelectionAllowed="1" dragToData="1"/>
    <pivotHierarchy multipleItemSelectionAllowed="1" dragToData="1">
      <members count="1" level="1">
        <member name="[tbl_DailyRecords].[Type].&amp;[Inflow]"/>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caption="Status">
      <members count="1" level="1">
        <member name="[tbl_ItemList].[Remarks].&amp;[In Stock]"/>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tbl_StockStatus].[Status].&amp;[In Stock]"/>
      </members>
    </pivotHierarch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bl_ItemList]"/>
        <x15:activeTabTopLevelEntity name="[tbl_StockStatus]"/>
        <x15:activeTabTopLevelEntity name="[tbl_DailyRecord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DAB4C40B-D140-45DA-8E0F-2A4553100119}" name="Value by Department" cacheId="293" applyNumberFormats="0" applyBorderFormats="0" applyFontFormats="0" applyPatternFormats="0" applyAlignmentFormats="0" applyWidthHeightFormats="1" dataCaption="Values" missingCaption="0" tag="e8637d5a-ac04-4267-a589-b428cdfcb210" updatedVersion="8" minRefreshableVersion="3" subtotalHiddenItems="1" rowGrandTotals="0" colGrandTotals="0" itemPrintTitles="1" createdVersion="8" indent="0" outline="1" outlineData="1" multipleFieldFilters="0" chartFormat="14" rowHeaderCaption="Department" colHeaderCaption="Tpye">
  <location ref="AE3:AF8" firstHeaderRow="1" firstDataRow="2" firstDataCol="1"/>
  <pivotFields count="4">
    <pivotField axis="axisCol" allDrilled="1" subtotalTop="0" showAll="0" dataSourceSort="1" defaultSubtotal="0" defaultAttributeDrillState="1">
      <items count="1">
        <item s="1" x="0"/>
      </items>
    </pivotField>
    <pivotField dataField="1" subtotalTop="0" showAll="0" defaultSubtotal="0"/>
    <pivotField axis="axisRow" allDrilled="1" subtotalTop="0" showAll="0" sortType="ascending" dataSourceSort="1" defaultSubtotal="0" defaultAttributeDrillState="1">
      <items count="4">
        <item x="0"/>
        <item x="1"/>
        <item x="2"/>
        <item x="3"/>
      </items>
      <autoSortScope>
        <pivotArea dataOnly="0" outline="0" fieldPosition="0">
          <references count="2">
            <reference field="4294967294" count="1" selected="0">
              <x v="0"/>
            </reference>
            <reference field="0" count="1" selected="0">
              <x v="0"/>
            </reference>
          </references>
        </pivotArea>
      </autoSortScope>
    </pivotField>
    <pivotField allDrilled="1" subtotalTop="0" showAll="0" dataSourceSort="1" defaultSubtotal="0" defaultAttributeDrillState="1"/>
  </pivotFields>
  <rowFields count="1">
    <field x="2"/>
  </rowFields>
  <rowItems count="4">
    <i>
      <x v="3"/>
    </i>
    <i>
      <x v="2"/>
    </i>
    <i>
      <x v="1"/>
    </i>
    <i>
      <x/>
    </i>
  </rowItems>
  <colFields count="1">
    <field x="0"/>
  </colFields>
  <colItems count="1">
    <i>
      <x/>
    </i>
  </colItems>
  <dataFields count="1">
    <dataField name="Line Value" fld="1" baseField="0" baseItem="0" numFmtId="168"/>
  </dataFields>
  <formats count="6">
    <format dxfId="303">
      <pivotArea type="origin" dataOnly="0" labelOnly="1" outline="0" fieldPosition="0"/>
    </format>
    <format dxfId="302">
      <pivotArea field="0" type="button" dataOnly="0" labelOnly="1" outline="0" axis="axisCol" fieldPosition="0"/>
    </format>
    <format dxfId="301">
      <pivotArea type="topRight" dataOnly="0" labelOnly="1" outline="0" fieldPosition="0"/>
    </format>
    <format dxfId="300">
      <pivotArea dataOnly="0" labelOnly="1" fieldPosition="0">
        <references count="1">
          <reference field="0" count="0"/>
        </references>
      </pivotArea>
    </format>
    <format dxfId="299">
      <pivotArea type="all" dataOnly="0" outline="0" fieldPosition="0"/>
    </format>
    <format dxfId="298">
      <pivotArea outline="0" collapsedLevelsAreSubtotals="1" fieldPosition="0"/>
    </format>
  </formats>
  <chartFormats count="6">
    <chartFormat chart="5" format="0" series="1">
      <pivotArea type="data" outline="0" fieldPosition="0">
        <references count="1">
          <reference field="4294967294" count="1" selected="0">
            <x v="0"/>
          </reference>
        </references>
      </pivotArea>
    </chartFormat>
    <chartFormat chart="11" format="10" series="1">
      <pivotArea type="data" outline="0" fieldPosition="0">
        <references count="1">
          <reference field="4294967294" count="1" selected="0">
            <x v="0"/>
          </reference>
        </references>
      </pivotArea>
    </chartFormat>
    <chartFormat chart="11" format="11">
      <pivotArea type="data" outline="0" fieldPosition="0">
        <references count="2">
          <reference field="4294967294" count="1" selected="0">
            <x v="0"/>
          </reference>
          <reference field="2" count="1" selected="0">
            <x v="3"/>
          </reference>
        </references>
      </pivotArea>
    </chartFormat>
    <chartFormat chart="11" format="12">
      <pivotArea type="data" outline="0" fieldPosition="0">
        <references count="2">
          <reference field="4294967294" count="1" selected="0">
            <x v="0"/>
          </reference>
          <reference field="2" count="1" selected="0">
            <x v="2"/>
          </reference>
        </references>
      </pivotArea>
    </chartFormat>
    <chartFormat chart="11" format="13">
      <pivotArea type="data" outline="0" fieldPosition="0">
        <references count="2">
          <reference field="4294967294" count="1" selected="0">
            <x v="0"/>
          </reference>
          <reference field="2" count="1" selected="0">
            <x v="1"/>
          </reference>
        </references>
      </pivotArea>
    </chartFormat>
    <chartFormat chart="11" format="14">
      <pivotArea type="data" outline="0" fieldPosition="0">
        <references count="2">
          <reference field="4294967294" count="1" selected="0">
            <x v="0"/>
          </reference>
          <reference field="2" count="1" selected="0">
            <x v="0"/>
          </reference>
        </references>
      </pivotArea>
    </chartFormat>
  </chartFormats>
  <pivotHierarchies count="68">
    <pivotHierarchy dragToData="1"/>
    <pivotHierarchy multipleItemSelectionAllowed="1"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caption="Line Value"/>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5"/>
  </rowHierarchiesUsage>
  <colHierarchiesUsage count="1">
    <colHierarchyUsage hierarchyUsage="6"/>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bl_DailyRecords]"/>
        <x15:activeTabTopLevelEntity name="[tbl_StockStatu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0B7175B7-E4FE-4A35-A63F-7B40733F523F}" name="Top 3 Suppliers — Inflow Qty" cacheId="254" applyNumberFormats="0" applyBorderFormats="0" applyFontFormats="0" applyPatternFormats="0" applyAlignmentFormats="0" applyWidthHeightFormats="1" dataCaption="Values" missingCaption="0" tag="68be619c-8c3f-4975-b7e5-96421bbca78a" updatedVersion="8" minRefreshableVersion="3" subtotalHiddenItems="1" rowGrandTotals="0" colGrandTotals="0" itemPrintTitles="1" createdVersion="8" indent="0" outline="1" outlineData="1" multipleFieldFilters="0" chartFormat="12" rowHeaderCaption="Supplier Name" colHeaderCaption="Tpye">
  <location ref="AT5:AU8" firstHeaderRow="1" firstDataRow="1" firstDataCol="1" rowPageCount="1" colPageCount="1"/>
  <pivotFields count="6">
    <pivotField axis="axisPage" allDrilled="1" subtotalTop="0" showAll="0" dataSourceSort="1" defaultSubtotal="0" defaultAttributeDrillState="1"/>
    <pivotField allDrilled="1" subtotalTop="0" showAll="0" measureFilter="1" defaultSubtotal="0" defaultAttributeDrillState="1">
      <items count="5">
        <item x="0"/>
        <item x="1"/>
        <item x="2"/>
        <item x="3"/>
        <item x="4"/>
      </items>
    </pivotField>
    <pivotField dataField="1" subtotalTop="0" showAll="0" defaultSubtotal="0"/>
    <pivotField axis="axisRow" allDrilled="1" subtotalTop="0" showAll="0" measureFilter="1" sortType="ascending" dataSourceSort="1"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allDrilled="1" subtotalTop="0" showAll="0" dataSourceSort="1" defaultSubtotal="0" defaultAttributeDrillState="1"/>
  </pivotFields>
  <rowFields count="1">
    <field x="3"/>
  </rowFields>
  <rowItems count="3">
    <i>
      <x v="2"/>
    </i>
    <i>
      <x v="1"/>
    </i>
    <i>
      <x/>
    </i>
  </rowItems>
  <colItems count="1">
    <i/>
  </colItems>
  <pageFields count="1">
    <pageField fld="0" hier="6" name="[tbl_DailyRecords].[Type].&amp;[Inflow]" cap="Inflow"/>
  </pageFields>
  <dataFields count="1">
    <dataField name="Inflow Qty" fld="2" baseField="0" baseItem="0"/>
  </dataFields>
  <formats count="7">
    <format dxfId="310">
      <pivotArea type="origin" dataOnly="0" labelOnly="1" outline="0" fieldPosition="0"/>
    </format>
    <format dxfId="309">
      <pivotArea field="0" type="button" dataOnly="0" labelOnly="1" outline="0" axis="axisPage" fieldPosition="0"/>
    </format>
    <format dxfId="308">
      <pivotArea type="topRight" dataOnly="0" labelOnly="1" outline="0" fieldPosition="0"/>
    </format>
    <format dxfId="307">
      <pivotArea type="all" dataOnly="0" outline="0" fieldPosition="0"/>
    </format>
    <format dxfId="306">
      <pivotArea field="1" type="button" dataOnly="0" labelOnly="1" outline="0"/>
    </format>
    <format dxfId="305">
      <pivotArea field="3" type="button" dataOnly="0" labelOnly="1" outline="0" axis="axisRow" fieldPosition="0"/>
    </format>
    <format dxfId="304">
      <pivotArea dataOnly="0" labelOnly="1" outline="0" axis="axisValues" fieldPosition="0"/>
    </format>
  </formats>
  <chartFormats count="4">
    <chartFormat chart="11" format="32" series="1">
      <pivotArea type="data" outline="0" fieldPosition="0">
        <references count="1">
          <reference field="4294967294" count="1" selected="0">
            <x v="0"/>
          </reference>
        </references>
      </pivotArea>
    </chartFormat>
    <chartFormat chart="11" format="33">
      <pivotArea type="data" outline="0" fieldPosition="0">
        <references count="2">
          <reference field="4294967294" count="1" selected="0">
            <x v="0"/>
          </reference>
          <reference field="3" count="1" selected="0">
            <x v="2"/>
          </reference>
        </references>
      </pivotArea>
    </chartFormat>
    <chartFormat chart="11" format="34">
      <pivotArea type="data" outline="0" fieldPosition="0">
        <references count="2">
          <reference field="4294967294" count="1" selected="0">
            <x v="0"/>
          </reference>
          <reference field="3" count="1" selected="0">
            <x v="1"/>
          </reference>
        </references>
      </pivotArea>
    </chartFormat>
    <chartFormat chart="11" format="35">
      <pivotArea type="data" outline="0" fieldPosition="0">
        <references count="2">
          <reference field="4294967294" count="1" selected="0">
            <x v="0"/>
          </reference>
          <reference field="3" count="1" selected="0">
            <x v="0"/>
          </reference>
        </references>
      </pivotArea>
    </chartFormat>
  </chartFormats>
  <pivotHierarchies count="68">
    <pivotHierarchy dragToData="1"/>
    <pivotHierarchy multipleItemSelectionAllowed="1" dragToData="1"/>
    <pivotHierarchy dragToData="1"/>
    <pivotHierarchy dragToData="1"/>
    <pivotHierarchy dragToData="1"/>
    <pivotHierarchy multipleItemSelectionAllowed="1" dragToData="1"/>
    <pivotHierarchy multipleItemSelectionAllowed="1" dragToData="1">
      <members count="1" level="1">
        <member name="[tbl_DailyRecords].[Type].&amp;[Inflow]"/>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Inflow Qty"/>
    <pivotHierarchy dragToData="1"/>
    <pivotHierarchy dragToData="1"/>
    <pivotHierarchy dragToData="1" caption="Line Value"/>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2">
    <filter fld="1" type="count" id="1" iMeasureHier="57">
      <autoFilter ref="A1">
        <filterColumn colId="0">
          <top10 val="5" filterVal="5"/>
        </filterColumn>
      </autoFilter>
    </filter>
    <filter fld="3" type="count" id="2" iMeasureHier="57">
      <autoFilter ref="A1">
        <filterColumn colId="0">
          <top10 val="3" filterVal="3"/>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bl_DailyRecords]"/>
        <x15:activeTabTopLevelEntity name="[tbl_StockStatus]"/>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E772C42C-9768-452F-A71F-F21E30E4B73D}" sourceName="[tbl_DailyRecords].[Department]">
  <pivotTables>
    <pivotTable tabId="9" name="Value by Department"/>
    <pivotTable tabId="9" name="In Stock"/>
    <pivotTable tabId="9" name="Low Stock"/>
    <pivotTable tabId="9" name="Monthly Inflow vs Outflow"/>
    <pivotTable tabId="9" name="Stock Status Breakdown"/>
    <pivotTable tabId="9" name="Top 3 Suppliers — Inflow Qty"/>
    <pivotTable tabId="9" name="Top 5 Items"/>
    <pivotTable tabId="9" name="Total Inflow"/>
    <pivotTable tabId="9" name="Total Inflow Value (N)"/>
    <pivotTable tabId="9" name="Total Outflow"/>
    <pivotTable tabId="9" name="Total Outflow Value (N)"/>
    <pivotTable tabId="9" name="TOTAL SKUs"/>
    <pivotTable tabId="9" name="Total Stock Value (N)"/>
    <pivotTable tabId="9" name="Value by Category"/>
    <pivotTable tabId="9" name="SKU's Daily"/>
    <pivotTable tabId="9" name="Out of Stock"/>
    <pivotTable tabId="9" name="PivotTable6"/>
    <pivotTable tabId="9" name="PivotTable1"/>
  </pivotTables>
  <data>
    <olap pivotCacheId="2030977884">
      <levels count="2">
        <level uniqueName="[tbl_DailyRecords].[Department].[(All)]" sourceCaption="(All)" count="0"/>
        <level uniqueName="[tbl_DailyRecords].[Department].[Department]" sourceCaption="Department" count="5">
          <ranges>
            <range startItem="0">
              <i n="[tbl_DailyRecords].[Department].&amp;[Grocery]" c="Grocery"/>
              <i n="[tbl_DailyRecords].[Department].&amp;[Medical Supplies]" c="Medical Supplies"/>
              <i n="[tbl_DailyRecords].[Department].&amp;[Pharmacy]" c="Pharmacy"/>
              <i n="[tbl_DailyRecords].[Department].&amp;[Stationery]" c="Stationery"/>
              <i n="[tbl_DailyRecords].[Department].&amp;[Electronics]" c="Electronics"/>
            </range>
          </ranges>
        </level>
      </levels>
      <selections count="1">
        <selection n="[tbl_DailyRecords].[Department].[All]"/>
      </selections>
    </olap>
  </data>
  <extLst>
    <x:ext xmlns:x15="http://schemas.microsoft.com/office/spreadsheetml/2010/11/main" uri="{470722E0-AACD-4C17-9CDC-17EF765DBC7E}">
      <x15:slicerCacheHideItemsWithNoData count="1">
        <x15:slicerCacheOlapLevelName uniqueName="[tbl_DailyRecords].[Department].[Department]" count="0"/>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23392175-7DF5-4156-9148-469A04D4FF54}" sourceName="[tbl_DailyRecords].[Month]">
  <pivotTables>
    <pivotTable tabId="9" name="Value by Department"/>
    <pivotTable tabId="9" name="In Stock"/>
    <pivotTable tabId="9" name="Low Stock"/>
    <pivotTable tabId="9" name="Monthly Inflow vs Outflow"/>
    <pivotTable tabId="9" name="Stock Status Breakdown"/>
    <pivotTable tabId="9" name="Top 3 Suppliers — Inflow Qty"/>
    <pivotTable tabId="9" name="Top 5 Items"/>
    <pivotTable tabId="9" name="Total Inflow"/>
    <pivotTable tabId="9" name="Total Inflow Value (N)"/>
    <pivotTable tabId="9" name="Total Outflow"/>
    <pivotTable tabId="9" name="Total Outflow Value (N)"/>
    <pivotTable tabId="9" name="TOTAL SKUs"/>
    <pivotTable tabId="9" name="Total Stock Value (N)"/>
    <pivotTable tabId="9" name="Value by Category"/>
    <pivotTable tabId="9" name="SKU's Daily"/>
    <pivotTable tabId="9" name="Out of Stock"/>
    <pivotTable tabId="9" name="PivotTable6"/>
    <pivotTable tabId="9" name="PivotTable1"/>
  </pivotTables>
  <data>
    <olap pivotCacheId="2030977884">
      <levels count="2">
        <level uniqueName="[tbl_DailyRecords].[Month].[(All)]" sourceCaption="(All)" count="0"/>
        <level uniqueName="[tbl_DailyRecords].[Month].[Month]" sourceCaption="Month" count="6">
          <ranges>
            <range startItem="0">
              <i n="[tbl_DailyRecords].[Month].&amp;[Apr]" c="Apr"/>
              <i n="[tbl_DailyRecords].[Month].&amp;[Feb]" c="Feb"/>
              <i n="[tbl_DailyRecords].[Month].&amp;[Jan]" c="Jan"/>
              <i n="[tbl_DailyRecords].[Month].&amp;[Jun]" c="Jun"/>
              <i n="[tbl_DailyRecords].[Month].&amp;[Mar]" c="Mar"/>
              <i n="[tbl_DailyRecords].[Month].&amp;[May]" c="May"/>
            </range>
          </ranges>
        </level>
      </levels>
      <selections count="1">
        <selection n="[tbl_DailyRecords].[Month].[All]"/>
      </selections>
    </olap>
  </data>
  <extLst>
    <x:ext xmlns:x15="http://schemas.microsoft.com/office/spreadsheetml/2010/11/main" uri="{470722E0-AACD-4C17-9CDC-17EF765DBC7E}">
      <x15:slicerCacheHideItemsWithNoData count="1">
        <x15:slicerCacheOlapLevelName uniqueName="[tbl_DailyRecords].[Month].[Month]" count="0"/>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2" xr10:uid="{28D0C6C0-2F65-4029-9393-8D10FB23D095}" cache="Slicer_Department" caption="Department" startItem="2" level="1" style="Slicer Style 1" rowHeight="241300"/>
  <slicer name="Month 3" xr10:uid="{211D3DDA-65AD-4F25-9CBA-10F58F3E5BE4}" cache="Slicer_Month" caption="Month" level="1" style="Slicer Style 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bl_ItemList" displayName="tbl_ItemList" ref="A3:K88" totalsRowShown="0">
  <autoFilter ref="A3:K88" xr:uid="{00000000-0009-0000-0100-000002000000}"/>
  <tableColumns count="11">
    <tableColumn id="1" xr3:uid="{00000000-0010-0000-0000-000001000000}" name="S/N"/>
    <tableColumn id="2" xr3:uid="{00000000-0010-0000-0000-000002000000}" name="GL Code"/>
    <tableColumn id="3" xr3:uid="{00000000-0010-0000-0000-000003000000}" name="Item Name"/>
    <tableColumn id="4" xr3:uid="{00000000-0010-0000-0000-000004000000}" name="Category"/>
    <tableColumn id="5" xr3:uid="{00000000-0010-0000-0000-000005000000}" name="Department"/>
    <tableColumn id="6" xr3:uid="{00000000-0010-0000-0000-000006000000}" name="Unit"/>
    <tableColumn id="7" xr3:uid="{00000000-0010-0000-0000-000007000000}" name="Unit Price (N)"/>
    <tableColumn id="8" xr3:uid="{00000000-0010-0000-0000-000008000000}" name="Stock Value (N)"/>
    <tableColumn id="9" xr3:uid="{00000000-0010-0000-0000-000009000000}" name="Re-Order Qty"/>
    <tableColumn id="10" xr3:uid="{00000000-0010-0000-0000-00000A000000}" name="Lead Time (Days)"/>
    <tableColumn id="11" xr3:uid="{00000000-0010-0000-0000-00000B000000}" name="Remarks">
      <calculatedColumnFormula>_xlfn.XLOOKUP(tbl_ItemList[[#This Row],[GL Code]],tbl_StockStatus[GL Code],tbl_StockStatus[Status])</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tbl_ReOrder" displayName="tbl_ReOrder" ref="A3:I88" totalsRowShown="0">
  <autoFilter ref="A3:I88" xr:uid="{00000000-0009-0000-0100-000004000000}"/>
  <tableColumns count="9">
    <tableColumn id="1" xr3:uid="{00000000-0010-0000-0100-000001000000}" name="S/N"/>
    <tableColumn id="2" xr3:uid="{00000000-0010-0000-0100-000002000000}" name="GL Code"/>
    <tableColumn id="3" xr3:uid="{00000000-0010-0000-0100-000003000000}" name="Item Name"/>
    <tableColumn id="4" xr3:uid="{00000000-0010-0000-0100-000004000000}" name="Category"/>
    <tableColumn id="5" xr3:uid="{00000000-0010-0000-0100-000005000000}" name="Department"/>
    <tableColumn id="6" xr3:uid="{00000000-0010-0000-0100-000006000000}" name="Re-Order Level"/>
    <tableColumn id="7" xr3:uid="{00000000-0010-0000-0100-000007000000}" name="Current Stock"/>
    <tableColumn id="8" xr3:uid="{00000000-0010-0000-0100-000008000000}" name="Variance">
      <calculatedColumnFormula>tbl_ReOrder[[#This Row],[Current Stock]]-tbl_ReOrder[[#This Row],[Re-Order Level]]</calculatedColumnFormula>
    </tableColumn>
    <tableColumn id="9" xr3:uid="{00000000-0010-0000-0100-000009000000}" name="Action Required"/>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2000000}" name="tbl_DailyRecords" displayName="tbl_DailyRecords" ref="A4:M68" totalsRowShown="0">
  <autoFilter ref="A4:M68" xr:uid="{00000000-0009-0000-0100-000001000000}"/>
  <tableColumns count="13">
    <tableColumn id="1" xr3:uid="{00000000-0010-0000-0200-000001000000}" name="Date"/>
    <tableColumn id="2" xr3:uid="{00000000-0010-0000-0200-000002000000}" name="Month"/>
    <tableColumn id="3" xr3:uid="{00000000-0010-0000-0200-000003000000}" name="GL Code"/>
    <tableColumn id="4" xr3:uid="{00000000-0010-0000-0200-000004000000}" name="Item Name"/>
    <tableColumn id="5" xr3:uid="{00000000-0010-0000-0200-000005000000}" name="Customer / Supplier"/>
    <tableColumn id="8" xr3:uid="{00000000-0010-0000-0200-000008000000}" name="Department"/>
    <tableColumn id="9" xr3:uid="{00000000-0010-0000-0200-000009000000}" name="Type"/>
    <tableColumn id="10" xr3:uid="{00000000-0010-0000-0200-00000A000000}" name="QTY"/>
    <tableColumn id="11" xr3:uid="{00000000-0010-0000-0200-00000B000000}" name="Unit Price "/>
    <tableColumn id="12" xr3:uid="{00000000-0010-0000-0200-00000C000000}" name="Line Value"/>
    <tableColumn id="13" xr3:uid="{00000000-0010-0000-0200-00000D000000}" name="Issuer Name"/>
    <tableColumn id="14" xr3:uid="{00000000-0010-0000-0200-00000E000000}" name="Receiver Name"/>
    <tableColumn id="15" xr3:uid="{00000000-0010-0000-0200-00000F000000}" name="Phone Number" dataDxfId="314"/>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tbl_StockStatus" displayName="tbl_StockStatus" ref="A6:N91" totalsRowShown="0">
  <autoFilter ref="A6:N91" xr:uid="{00000000-0009-0000-0100-000005000000}"/>
  <tableColumns count="14">
    <tableColumn id="1" xr3:uid="{00000000-0010-0000-0300-000001000000}" name="S/N"/>
    <tableColumn id="2" xr3:uid="{00000000-0010-0000-0300-000002000000}" name="GL Code"/>
    <tableColumn id="3" xr3:uid="{00000000-0010-0000-0300-000003000000}" name="Item Name"/>
    <tableColumn id="4" xr3:uid="{00000000-0010-0000-0300-000004000000}" name="Category"/>
    <tableColumn id="5" xr3:uid="{00000000-0010-0000-0300-000005000000}" name="Department"/>
    <tableColumn id="6" xr3:uid="{00000000-0010-0000-0300-000006000000}" name="Unit"/>
    <tableColumn id="7" xr3:uid="{00000000-0010-0000-0300-000007000000}" name="Opening Stock"/>
    <tableColumn id="8" xr3:uid="{00000000-0010-0000-0300-000008000000}" name="Inflow"/>
    <tableColumn id="9" xr3:uid="{00000000-0010-0000-0300-000009000000}" name="Outflow"/>
    <tableColumn id="10" xr3:uid="{00000000-0010-0000-0300-00000A000000}" name="Net Movement"/>
    <tableColumn id="11" xr3:uid="{00000000-0010-0000-0300-00000B000000}" name="Re-Order Qty"/>
    <tableColumn id="12" xr3:uid="{00000000-0010-0000-0300-00000C000000}" name="Current Stock"/>
    <tableColumn id="13" xr3:uid="{00000000-0010-0000-0300-00000D000000}" name="Status"/>
    <tableColumn id="14" xr3:uid="{00000000-0010-0000-0300-00000E000000}" name="Unit Price (N)"/>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vmlDrawing" Target="../drawings/vmlDrawing1.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pivotTable" Target="../pivotTables/pivotTable1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 Type="http://schemas.openxmlformats.org/officeDocument/2006/relationships/pivotTable" Target="../pivotTables/pivotTable2.xml"/><Relationship Id="rId16" Type="http://schemas.openxmlformats.org/officeDocument/2006/relationships/pivotTable" Target="../pivotTables/pivotTable16.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C8973A"/>
    <pageSetUpPr fitToPage="1"/>
  </sheetPr>
  <dimension ref="A1:K97"/>
  <sheetViews>
    <sheetView showGridLines="0" zoomScaleNormal="100" workbookViewId="0">
      <pane ySplit="3" topLeftCell="A4" activePane="bottomLeft" state="frozen"/>
      <selection pane="bottomLeft" activeCell="S6" sqref="S6"/>
    </sheetView>
  </sheetViews>
  <sheetFormatPr defaultColWidth="8.7109375" defaultRowHeight="15" x14ac:dyDescent="0.25"/>
  <cols>
    <col min="1" max="1" width="6" customWidth="1"/>
    <col min="2" max="2" width="16" customWidth="1"/>
    <col min="3" max="3" width="34" customWidth="1"/>
    <col min="4" max="4" width="22" customWidth="1"/>
    <col min="5" max="5" width="24" customWidth="1"/>
    <col min="6" max="6" width="10" customWidth="1"/>
    <col min="7" max="7" width="16" customWidth="1"/>
    <col min="8" max="8" width="18" customWidth="1"/>
    <col min="9" max="9" width="15.140625" customWidth="1"/>
    <col min="10" max="10" width="12" customWidth="1"/>
    <col min="11" max="11" width="16" customWidth="1"/>
  </cols>
  <sheetData>
    <row r="1" spans="1:11" ht="31.5" customHeight="1" x14ac:dyDescent="0.25">
      <c r="A1" s="96" t="s">
        <v>1</v>
      </c>
      <c r="B1" s="96"/>
      <c r="C1" s="96"/>
      <c r="D1" s="96"/>
      <c r="E1" s="96"/>
      <c r="F1" s="96"/>
      <c r="G1" s="96"/>
      <c r="H1" s="96"/>
      <c r="I1" s="96"/>
      <c r="J1" s="96"/>
      <c r="K1" s="96"/>
    </row>
    <row r="2" spans="1:11" ht="9.75" customHeight="1" x14ac:dyDescent="0.25">
      <c r="A2" s="97"/>
      <c r="B2" s="97"/>
      <c r="C2" s="97"/>
      <c r="D2" s="97"/>
      <c r="E2" s="97"/>
      <c r="F2" s="97"/>
      <c r="G2" s="97"/>
      <c r="H2" s="97"/>
      <c r="I2" s="97"/>
      <c r="J2" s="97"/>
      <c r="K2" s="97"/>
    </row>
    <row r="3" spans="1:11" ht="27.75" customHeight="1" x14ac:dyDescent="0.25">
      <c r="A3" s="2" t="s">
        <v>2</v>
      </c>
      <c r="B3" s="2" t="s">
        <v>3</v>
      </c>
      <c r="C3" s="2" t="s">
        <v>4</v>
      </c>
      <c r="D3" s="2" t="s">
        <v>5</v>
      </c>
      <c r="E3" s="2" t="s">
        <v>6</v>
      </c>
      <c r="F3" s="2" t="s">
        <v>7</v>
      </c>
      <c r="G3" s="2" t="s">
        <v>8</v>
      </c>
      <c r="H3" s="2" t="s">
        <v>9</v>
      </c>
      <c r="I3" s="39" t="s">
        <v>10</v>
      </c>
      <c r="J3" s="2" t="s">
        <v>11</v>
      </c>
      <c r="K3" s="39" t="s">
        <v>12</v>
      </c>
    </row>
    <row r="4" spans="1:11" ht="15.75" customHeight="1" x14ac:dyDescent="0.25">
      <c r="A4" s="3">
        <v>1</v>
      </c>
      <c r="B4" s="4" t="s">
        <v>13</v>
      </c>
      <c r="C4" s="4" t="s">
        <v>14</v>
      </c>
      <c r="D4" s="4" t="s">
        <v>15</v>
      </c>
      <c r="E4" s="4" t="s">
        <v>16</v>
      </c>
      <c r="F4" s="4" t="s">
        <v>17</v>
      </c>
      <c r="G4" s="5">
        <v>350</v>
      </c>
      <c r="H4" s="5">
        <f>G4*IFERROR(VLOOKUP(B4,'Stock Level &amp; Status'!$B:$L,11,0),0)</f>
        <v>1266300</v>
      </c>
      <c r="I4" s="3">
        <v>500</v>
      </c>
      <c r="J4" s="3">
        <v>14</v>
      </c>
      <c r="K4" s="4" t="str">
        <f>_xlfn.XLOOKUP(tbl_ItemList[[#This Row],[GL Code]],tbl_StockStatus[GL Code],tbl_StockStatus[Status])</f>
        <v>In Stock</v>
      </c>
    </row>
    <row r="5" spans="1:11" ht="15.75" customHeight="1" x14ac:dyDescent="0.25">
      <c r="A5" s="3">
        <v>2</v>
      </c>
      <c r="B5" s="4" t="s">
        <v>19</v>
      </c>
      <c r="C5" s="4" t="s">
        <v>20</v>
      </c>
      <c r="D5" s="4" t="s">
        <v>15</v>
      </c>
      <c r="E5" s="4" t="s">
        <v>16</v>
      </c>
      <c r="F5" s="4" t="s">
        <v>17</v>
      </c>
      <c r="G5" s="5">
        <v>450</v>
      </c>
      <c r="H5" s="5">
        <f>G5*IFERROR(VLOOKUP(B5,'Stock Level &amp; Status'!$B:$L,11,0),0)</f>
        <v>1251000</v>
      </c>
      <c r="I5" s="3">
        <v>500</v>
      </c>
      <c r="J5" s="3">
        <v>14</v>
      </c>
      <c r="K5" s="4" t="str">
        <f>_xlfn.XLOOKUP(tbl_ItemList[[#This Row],[GL Code]],tbl_StockStatus[GL Code],tbl_StockStatus[Status])</f>
        <v>In Stock</v>
      </c>
    </row>
    <row r="6" spans="1:11" ht="15.75" customHeight="1" x14ac:dyDescent="0.25">
      <c r="A6" s="3">
        <v>3</v>
      </c>
      <c r="B6" s="4" t="s">
        <v>21</v>
      </c>
      <c r="C6" s="4" t="s">
        <v>22</v>
      </c>
      <c r="D6" s="4" t="s">
        <v>15</v>
      </c>
      <c r="E6" s="4" t="s">
        <v>16</v>
      </c>
      <c r="F6" s="4" t="s">
        <v>17</v>
      </c>
      <c r="G6" s="5">
        <v>300</v>
      </c>
      <c r="H6" s="5">
        <f>G6*IFERROR(VLOOKUP(B6,'Stock Level &amp; Status'!$B:$L,11,0),0)</f>
        <v>450000</v>
      </c>
      <c r="I6" s="3">
        <v>300</v>
      </c>
      <c r="J6" s="3">
        <v>14</v>
      </c>
      <c r="K6" s="4" t="str">
        <f>_xlfn.XLOOKUP(tbl_ItemList[[#This Row],[GL Code]],tbl_StockStatus[GL Code],tbl_StockStatus[Status])</f>
        <v>In Stock</v>
      </c>
    </row>
    <row r="7" spans="1:11" ht="15.75" customHeight="1" x14ac:dyDescent="0.25">
      <c r="A7" s="3">
        <v>4</v>
      </c>
      <c r="B7" s="4" t="s">
        <v>23</v>
      </c>
      <c r="C7" s="4" t="s">
        <v>24</v>
      </c>
      <c r="D7" s="4" t="s">
        <v>25</v>
      </c>
      <c r="E7" s="4" t="s">
        <v>16</v>
      </c>
      <c r="F7" s="4" t="s">
        <v>17</v>
      </c>
      <c r="G7" s="5">
        <v>1200</v>
      </c>
      <c r="H7" s="5">
        <f>G7*IFERROR(VLOOKUP(B7,'Stock Level &amp; Status'!$B:$L,11,0),0)</f>
        <v>1658400</v>
      </c>
      <c r="I7" s="3">
        <v>300</v>
      </c>
      <c r="J7" s="3">
        <v>14</v>
      </c>
      <c r="K7" s="4" t="str">
        <f>_xlfn.XLOOKUP(tbl_ItemList[[#This Row],[GL Code]],tbl_StockStatus[GL Code],tbl_StockStatus[Status])</f>
        <v>In Stock</v>
      </c>
    </row>
    <row r="8" spans="1:11" ht="15.75" customHeight="1" x14ac:dyDescent="0.25">
      <c r="A8" s="3">
        <v>5</v>
      </c>
      <c r="B8" s="4" t="s">
        <v>26</v>
      </c>
      <c r="C8" s="4" t="s">
        <v>27</v>
      </c>
      <c r="D8" s="4" t="s">
        <v>25</v>
      </c>
      <c r="E8" s="4" t="s">
        <v>16</v>
      </c>
      <c r="F8" s="4" t="s">
        <v>17</v>
      </c>
      <c r="G8" s="5">
        <v>2500</v>
      </c>
      <c r="H8" s="5">
        <f>G8*IFERROR(VLOOKUP(B8,'Stock Level &amp; Status'!$B:$L,11,0),0)</f>
        <v>2000000</v>
      </c>
      <c r="I8" s="3">
        <v>200</v>
      </c>
      <c r="J8" s="3">
        <v>14</v>
      </c>
      <c r="K8" s="4" t="str">
        <f>_xlfn.XLOOKUP(tbl_ItemList[[#This Row],[GL Code]],tbl_StockStatus[GL Code],tbl_StockStatus[Status])</f>
        <v>In Stock</v>
      </c>
    </row>
    <row r="9" spans="1:11" ht="15.75" customHeight="1" x14ac:dyDescent="0.25">
      <c r="A9" s="3">
        <v>6</v>
      </c>
      <c r="B9" s="4" t="s">
        <v>28</v>
      </c>
      <c r="C9" s="4" t="s">
        <v>29</v>
      </c>
      <c r="D9" s="4" t="s">
        <v>25</v>
      </c>
      <c r="E9" s="4" t="s">
        <v>16</v>
      </c>
      <c r="F9" s="4" t="s">
        <v>17</v>
      </c>
      <c r="G9" s="5">
        <v>900</v>
      </c>
      <c r="H9" s="5">
        <f>G9*IFERROR(VLOOKUP(B9,'Stock Level &amp; Status'!$B:$L,11,0),0)</f>
        <v>790200</v>
      </c>
      <c r="I9" s="3">
        <v>300</v>
      </c>
      <c r="J9" s="3">
        <v>14</v>
      </c>
      <c r="K9" s="4" t="str">
        <f>_xlfn.XLOOKUP(tbl_ItemList[[#This Row],[GL Code]],tbl_StockStatus[GL Code],tbl_StockStatus[Status])</f>
        <v>In Stock</v>
      </c>
    </row>
    <row r="10" spans="1:11" ht="15.75" customHeight="1" x14ac:dyDescent="0.25">
      <c r="A10" s="3">
        <v>7</v>
      </c>
      <c r="B10" s="4" t="s">
        <v>30</v>
      </c>
      <c r="C10" s="4" t="s">
        <v>31</v>
      </c>
      <c r="D10" s="4" t="s">
        <v>25</v>
      </c>
      <c r="E10" s="4" t="s">
        <v>16</v>
      </c>
      <c r="F10" s="4" t="s">
        <v>17</v>
      </c>
      <c r="G10" s="5">
        <v>1800</v>
      </c>
      <c r="H10" s="5">
        <f>G10*IFERROR(VLOOKUP(B10,'Stock Level &amp; Status'!$B:$L,11,0),0)</f>
        <v>1350000</v>
      </c>
      <c r="I10" s="3">
        <v>200</v>
      </c>
      <c r="J10" s="3">
        <v>14</v>
      </c>
      <c r="K10" s="4" t="str">
        <f>_xlfn.XLOOKUP(tbl_ItemList[[#This Row],[GL Code]],tbl_StockStatus[GL Code],tbl_StockStatus[Status])</f>
        <v>In Stock</v>
      </c>
    </row>
    <row r="11" spans="1:11" ht="15.75" customHeight="1" x14ac:dyDescent="0.25">
      <c r="A11" s="3">
        <v>8</v>
      </c>
      <c r="B11" s="4" t="s">
        <v>32</v>
      </c>
      <c r="C11" s="4" t="s">
        <v>33</v>
      </c>
      <c r="D11" s="4" t="s">
        <v>25</v>
      </c>
      <c r="E11" s="4" t="s">
        <v>16</v>
      </c>
      <c r="F11" s="4" t="s">
        <v>17</v>
      </c>
      <c r="G11" s="5">
        <v>1100</v>
      </c>
      <c r="H11" s="5">
        <f>G11*IFERROR(VLOOKUP(B11,'Stock Level &amp; Status'!$B:$L,11,0),0)</f>
        <v>550000</v>
      </c>
      <c r="I11" s="3">
        <v>200</v>
      </c>
      <c r="J11" s="3">
        <v>14</v>
      </c>
      <c r="K11" s="4" t="str">
        <f>_xlfn.XLOOKUP(tbl_ItemList[[#This Row],[GL Code]],tbl_StockStatus[GL Code],tbl_StockStatus[Status])</f>
        <v>In Stock</v>
      </c>
    </row>
    <row r="12" spans="1:11" ht="15.75" customHeight="1" x14ac:dyDescent="0.25">
      <c r="A12" s="3">
        <v>9</v>
      </c>
      <c r="B12" s="4" t="s">
        <v>34</v>
      </c>
      <c r="C12" s="4" t="s">
        <v>35</v>
      </c>
      <c r="D12" s="4" t="s">
        <v>36</v>
      </c>
      <c r="E12" s="4" t="s">
        <v>16</v>
      </c>
      <c r="F12" s="4" t="s">
        <v>17</v>
      </c>
      <c r="G12" s="5">
        <v>800</v>
      </c>
      <c r="H12" s="5">
        <f>G12*IFERROR(VLOOKUP(B12,'Stock Level &amp; Status'!$B:$L,11,0),0)</f>
        <v>1708000</v>
      </c>
      <c r="I12" s="3">
        <v>400</v>
      </c>
      <c r="J12" s="3">
        <v>14</v>
      </c>
      <c r="K12" s="4" t="str">
        <f>_xlfn.XLOOKUP(tbl_ItemList[[#This Row],[GL Code]],tbl_StockStatus[GL Code],tbl_StockStatus[Status])</f>
        <v>In Stock</v>
      </c>
    </row>
    <row r="13" spans="1:11" ht="15.75" customHeight="1" x14ac:dyDescent="0.25">
      <c r="A13" s="3">
        <v>10</v>
      </c>
      <c r="B13" s="4" t="s">
        <v>37</v>
      </c>
      <c r="C13" s="4" t="s">
        <v>38</v>
      </c>
      <c r="D13" s="4" t="s">
        <v>36</v>
      </c>
      <c r="E13" s="4" t="s">
        <v>16</v>
      </c>
      <c r="F13" s="4" t="s">
        <v>17</v>
      </c>
      <c r="G13" s="5">
        <v>1600</v>
      </c>
      <c r="H13" s="5">
        <f>G13*IFERROR(VLOOKUP(B13,'Stock Level &amp; Status'!$B:$L,11,0),0)</f>
        <v>3945600</v>
      </c>
      <c r="I13" s="3">
        <v>400</v>
      </c>
      <c r="J13" s="3">
        <v>14</v>
      </c>
      <c r="K13" s="4" t="str">
        <f>_xlfn.XLOOKUP(tbl_ItemList[[#This Row],[GL Code]],tbl_StockStatus[GL Code],tbl_StockStatus[Status])</f>
        <v>In Stock</v>
      </c>
    </row>
    <row r="14" spans="1:11" ht="15.75" customHeight="1" x14ac:dyDescent="0.25">
      <c r="A14" s="3">
        <v>11</v>
      </c>
      <c r="B14" s="4" t="s">
        <v>39</v>
      </c>
      <c r="C14" s="4" t="s">
        <v>40</v>
      </c>
      <c r="D14" s="4" t="s">
        <v>36</v>
      </c>
      <c r="E14" s="4" t="s">
        <v>16</v>
      </c>
      <c r="F14" s="4" t="s">
        <v>41</v>
      </c>
      <c r="G14" s="5">
        <v>3500</v>
      </c>
      <c r="H14" s="5">
        <f>G14*IFERROR(VLOOKUP(B14,'Stock Level &amp; Status'!$B:$L,11,0),0)</f>
        <v>4067000</v>
      </c>
      <c r="I14" s="3">
        <v>300</v>
      </c>
      <c r="J14" s="3">
        <v>14</v>
      </c>
      <c r="K14" s="4" t="str">
        <f>_xlfn.XLOOKUP(tbl_ItemList[[#This Row],[GL Code]],tbl_StockStatus[GL Code],tbl_StockStatus[Status])</f>
        <v>In Stock</v>
      </c>
    </row>
    <row r="15" spans="1:11" ht="15.75" customHeight="1" x14ac:dyDescent="0.25">
      <c r="A15" s="3">
        <v>12</v>
      </c>
      <c r="B15" s="4" t="s">
        <v>42</v>
      </c>
      <c r="C15" s="4" t="s">
        <v>43</v>
      </c>
      <c r="D15" s="4" t="s">
        <v>44</v>
      </c>
      <c r="E15" s="4" t="s">
        <v>16</v>
      </c>
      <c r="F15" s="4" t="s">
        <v>45</v>
      </c>
      <c r="G15" s="5">
        <v>2200</v>
      </c>
      <c r="H15" s="5">
        <f>G15*IFERROR(VLOOKUP(B15,'Stock Level &amp; Status'!$B:$L,11,0),0)</f>
        <v>1412400</v>
      </c>
      <c r="I15" s="3">
        <v>200</v>
      </c>
      <c r="J15" s="3">
        <v>14</v>
      </c>
      <c r="K15" s="4" t="str">
        <f>_xlfn.XLOOKUP(tbl_ItemList[[#This Row],[GL Code]],tbl_StockStatus[GL Code],tbl_StockStatus[Status])</f>
        <v>In Stock</v>
      </c>
    </row>
    <row r="16" spans="1:11" ht="15.75" customHeight="1" x14ac:dyDescent="0.25">
      <c r="A16" s="3">
        <v>13</v>
      </c>
      <c r="B16" s="4" t="s">
        <v>46</v>
      </c>
      <c r="C16" s="4" t="s">
        <v>47</v>
      </c>
      <c r="D16" s="4" t="s">
        <v>44</v>
      </c>
      <c r="E16" s="4" t="s">
        <v>16</v>
      </c>
      <c r="F16" s="4" t="s">
        <v>45</v>
      </c>
      <c r="G16" s="5">
        <v>3500</v>
      </c>
      <c r="H16" s="5">
        <f>G16*IFERROR(VLOOKUP(B16,'Stock Level &amp; Status'!$B:$L,11,0),0)</f>
        <v>1438500</v>
      </c>
      <c r="I16" s="3">
        <v>150</v>
      </c>
      <c r="J16" s="3">
        <v>14</v>
      </c>
      <c r="K16" s="4" t="str">
        <f>_xlfn.XLOOKUP(tbl_ItemList[[#This Row],[GL Code]],tbl_StockStatus[GL Code],tbl_StockStatus[Status])</f>
        <v>In Stock</v>
      </c>
    </row>
    <row r="17" spans="1:11" ht="15.75" customHeight="1" x14ac:dyDescent="0.25">
      <c r="A17" s="3">
        <v>14</v>
      </c>
      <c r="B17" s="4" t="s">
        <v>48</v>
      </c>
      <c r="C17" s="4" t="s">
        <v>49</v>
      </c>
      <c r="D17" s="4" t="s">
        <v>44</v>
      </c>
      <c r="E17" s="4" t="s">
        <v>16</v>
      </c>
      <c r="F17" s="4" t="s">
        <v>17</v>
      </c>
      <c r="G17" s="5">
        <v>600</v>
      </c>
      <c r="H17" s="5">
        <f>G17*IFERROR(VLOOKUP(B17,'Stock Level &amp; Status'!$B:$L,11,0),0)</f>
        <v>720000</v>
      </c>
      <c r="I17" s="3">
        <v>300</v>
      </c>
      <c r="J17" s="3">
        <v>14</v>
      </c>
      <c r="K17" s="4" t="str">
        <f>_xlfn.XLOOKUP(tbl_ItemList[[#This Row],[GL Code]],tbl_StockStatus[GL Code],tbl_StockStatus[Status])</f>
        <v>In Stock</v>
      </c>
    </row>
    <row r="18" spans="1:11" ht="15.75" customHeight="1" x14ac:dyDescent="0.25">
      <c r="A18" s="3">
        <v>15</v>
      </c>
      <c r="B18" s="4" t="s">
        <v>50</v>
      </c>
      <c r="C18" s="4" t="s">
        <v>51</v>
      </c>
      <c r="D18" s="4" t="s">
        <v>44</v>
      </c>
      <c r="E18" s="4" t="s">
        <v>16</v>
      </c>
      <c r="F18" s="4" t="s">
        <v>17</v>
      </c>
      <c r="G18" s="5">
        <v>350</v>
      </c>
      <c r="H18" s="5">
        <f>G18*IFERROR(VLOOKUP(B18,'Stock Level &amp; Status'!$B:$L,11,0),0)</f>
        <v>735000</v>
      </c>
      <c r="I18" s="3">
        <v>400</v>
      </c>
      <c r="J18" s="3">
        <v>14</v>
      </c>
      <c r="K18" s="4" t="str">
        <f>_xlfn.XLOOKUP(tbl_ItemList[[#This Row],[GL Code]],tbl_StockStatus[GL Code],tbl_StockStatus[Status])</f>
        <v>In Stock</v>
      </c>
    </row>
    <row r="19" spans="1:11" ht="15.75" customHeight="1" x14ac:dyDescent="0.25">
      <c r="A19" s="3">
        <v>16</v>
      </c>
      <c r="B19" s="4" t="s">
        <v>52</v>
      </c>
      <c r="C19" s="4" t="s">
        <v>53</v>
      </c>
      <c r="D19" s="4" t="s">
        <v>44</v>
      </c>
      <c r="E19" s="4" t="s">
        <v>16</v>
      </c>
      <c r="F19" s="4" t="s">
        <v>17</v>
      </c>
      <c r="G19" s="5">
        <v>750</v>
      </c>
      <c r="H19" s="5">
        <f>G19*IFERROR(VLOOKUP(B19,'Stock Level &amp; Status'!$B:$L,11,0),0)</f>
        <v>1050000</v>
      </c>
      <c r="I19" s="3">
        <v>300</v>
      </c>
      <c r="J19" s="3">
        <v>14</v>
      </c>
      <c r="K19" s="4" t="str">
        <f>_xlfn.XLOOKUP(tbl_ItemList[[#This Row],[GL Code]],tbl_StockStatus[GL Code],tbl_StockStatus[Status])</f>
        <v>In Stock</v>
      </c>
    </row>
    <row r="20" spans="1:11" ht="15.75" customHeight="1" x14ac:dyDescent="0.25">
      <c r="A20" s="3">
        <v>17</v>
      </c>
      <c r="B20" s="4" t="s">
        <v>54</v>
      </c>
      <c r="C20" s="4" t="s">
        <v>55</v>
      </c>
      <c r="D20" s="4" t="s">
        <v>56</v>
      </c>
      <c r="E20" s="4" t="s">
        <v>16</v>
      </c>
      <c r="F20" s="4" t="s">
        <v>57</v>
      </c>
      <c r="G20" s="5">
        <v>150</v>
      </c>
      <c r="H20" s="5">
        <f>G20*IFERROR(VLOOKUP(B20,'Stock Level &amp; Status'!$B:$L,11,0),0)</f>
        <v>805500</v>
      </c>
      <c r="I20" s="3">
        <v>1000</v>
      </c>
      <c r="J20" s="3">
        <v>14</v>
      </c>
      <c r="K20" s="4" t="str">
        <f>_xlfn.XLOOKUP(tbl_ItemList[[#This Row],[GL Code]],tbl_StockStatus[GL Code],tbl_StockStatus[Status])</f>
        <v>In Stock</v>
      </c>
    </row>
    <row r="21" spans="1:11" ht="15.75" customHeight="1" x14ac:dyDescent="0.25">
      <c r="A21" s="3">
        <v>18</v>
      </c>
      <c r="B21" s="4" t="s">
        <v>58</v>
      </c>
      <c r="C21" s="4" t="s">
        <v>59</v>
      </c>
      <c r="D21" s="4" t="s">
        <v>56</v>
      </c>
      <c r="E21" s="4" t="s">
        <v>16</v>
      </c>
      <c r="F21" s="4" t="s">
        <v>17</v>
      </c>
      <c r="G21" s="5">
        <v>1100</v>
      </c>
      <c r="H21" s="5">
        <f>G21*IFERROR(VLOOKUP(B21,'Stock Level &amp; Status'!$B:$L,11,0),0)</f>
        <v>1192400</v>
      </c>
      <c r="I21" s="3">
        <v>300</v>
      </c>
      <c r="J21" s="3">
        <v>14</v>
      </c>
      <c r="K21" s="4" t="str">
        <f>_xlfn.XLOOKUP(tbl_ItemList[[#This Row],[GL Code]],tbl_StockStatus[GL Code],tbl_StockStatus[Status])</f>
        <v>In Stock</v>
      </c>
    </row>
    <row r="22" spans="1:11" ht="15.75" customHeight="1" x14ac:dyDescent="0.25">
      <c r="A22" s="3">
        <v>19</v>
      </c>
      <c r="B22" s="4" t="s">
        <v>60</v>
      </c>
      <c r="C22" s="4" t="s">
        <v>61</v>
      </c>
      <c r="D22" s="4" t="s">
        <v>56</v>
      </c>
      <c r="E22" s="4" t="s">
        <v>16</v>
      </c>
      <c r="F22" s="4" t="s">
        <v>17</v>
      </c>
      <c r="G22" s="5">
        <v>700</v>
      </c>
      <c r="H22" s="5">
        <f>G22*IFERROR(VLOOKUP(B22,'Stock Level &amp; Status'!$B:$L,11,0),0)</f>
        <v>560000</v>
      </c>
      <c r="I22" s="3">
        <v>200</v>
      </c>
      <c r="J22" s="3">
        <v>14</v>
      </c>
      <c r="K22" s="4" t="str">
        <f>_xlfn.XLOOKUP(tbl_ItemList[[#This Row],[GL Code]],tbl_StockStatus[GL Code],tbl_StockStatus[Status])</f>
        <v>In Stock</v>
      </c>
    </row>
    <row r="23" spans="1:11" ht="15.75" customHeight="1" x14ac:dyDescent="0.25">
      <c r="A23" s="3">
        <v>20</v>
      </c>
      <c r="B23" s="4" t="s">
        <v>62</v>
      </c>
      <c r="C23" s="4" t="s">
        <v>63</v>
      </c>
      <c r="D23" s="4" t="s">
        <v>56</v>
      </c>
      <c r="E23" s="4" t="s">
        <v>16</v>
      </c>
      <c r="F23" s="4" t="s">
        <v>17</v>
      </c>
      <c r="G23" s="5">
        <v>850</v>
      </c>
      <c r="H23" s="5">
        <f>G23*IFERROR(VLOOKUP(B23,'Stock Level &amp; Status'!$B:$L,11,0),0)</f>
        <v>510000</v>
      </c>
      <c r="I23" s="3">
        <v>200</v>
      </c>
      <c r="J23" s="3">
        <v>14</v>
      </c>
      <c r="K23" s="4" t="str">
        <f>_xlfn.XLOOKUP(tbl_ItemList[[#This Row],[GL Code]],tbl_StockStatus[GL Code],tbl_StockStatus[Status])</f>
        <v>In Stock</v>
      </c>
    </row>
    <row r="24" spans="1:11" ht="15.75" customHeight="1" x14ac:dyDescent="0.25">
      <c r="A24" s="3">
        <v>21</v>
      </c>
      <c r="B24" s="4" t="s">
        <v>64</v>
      </c>
      <c r="C24" s="4" t="s">
        <v>65</v>
      </c>
      <c r="D24" s="4" t="s">
        <v>66</v>
      </c>
      <c r="E24" s="4" t="s">
        <v>16</v>
      </c>
      <c r="F24" s="4" t="s">
        <v>17</v>
      </c>
      <c r="G24" s="5">
        <v>650</v>
      </c>
      <c r="H24" s="5">
        <f>G24*IFERROR(VLOOKUP(B24,'Stock Level &amp; Status'!$B:$L,11,0),0)</f>
        <v>640900</v>
      </c>
      <c r="I24" s="3">
        <v>300</v>
      </c>
      <c r="J24" s="3">
        <v>14</v>
      </c>
      <c r="K24" s="4" t="str">
        <f>_xlfn.XLOOKUP(tbl_ItemList[[#This Row],[GL Code]],tbl_StockStatus[GL Code],tbl_StockStatus[Status])</f>
        <v>In Stock</v>
      </c>
    </row>
    <row r="25" spans="1:11" ht="15.75" customHeight="1" x14ac:dyDescent="0.25">
      <c r="A25" s="3">
        <v>22</v>
      </c>
      <c r="B25" s="4" t="s">
        <v>67</v>
      </c>
      <c r="C25" s="4" t="s">
        <v>68</v>
      </c>
      <c r="D25" s="4" t="s">
        <v>66</v>
      </c>
      <c r="E25" s="4" t="s">
        <v>16</v>
      </c>
      <c r="F25" s="4" t="s">
        <v>17</v>
      </c>
      <c r="G25" s="5">
        <v>400</v>
      </c>
      <c r="H25" s="5">
        <f>G25*IFERROR(VLOOKUP(B25,'Stock Level &amp; Status'!$B:$L,11,0),0)</f>
        <v>520000</v>
      </c>
      <c r="I25" s="3">
        <v>300</v>
      </c>
      <c r="J25" s="3">
        <v>14</v>
      </c>
      <c r="K25" s="4" t="str">
        <f>_xlfn.XLOOKUP(tbl_ItemList[[#This Row],[GL Code]],tbl_StockStatus[GL Code],tbl_StockStatus[Status])</f>
        <v>In Stock</v>
      </c>
    </row>
    <row r="26" spans="1:11" ht="15.75" customHeight="1" x14ac:dyDescent="0.25">
      <c r="A26" s="3">
        <v>23</v>
      </c>
      <c r="B26" s="4" t="s">
        <v>69</v>
      </c>
      <c r="C26" s="4" t="s">
        <v>70</v>
      </c>
      <c r="D26" s="4" t="s">
        <v>66</v>
      </c>
      <c r="E26" s="4" t="s">
        <v>16</v>
      </c>
      <c r="F26" s="4" t="s">
        <v>17</v>
      </c>
      <c r="G26" s="5">
        <v>750</v>
      </c>
      <c r="H26" s="5">
        <f>G26*IFERROR(VLOOKUP(B26,'Stock Level &amp; Status'!$B:$L,11,0),0)</f>
        <v>675000</v>
      </c>
      <c r="I26" s="3">
        <v>200</v>
      </c>
      <c r="J26" s="3">
        <v>14</v>
      </c>
      <c r="K26" s="4" t="str">
        <f>_xlfn.XLOOKUP(tbl_ItemList[[#This Row],[GL Code]],tbl_StockStatus[GL Code],tbl_StockStatus[Status])</f>
        <v>In Stock</v>
      </c>
    </row>
    <row r="27" spans="1:11" ht="15.75" customHeight="1" x14ac:dyDescent="0.25">
      <c r="A27" s="3">
        <v>24</v>
      </c>
      <c r="B27" s="4" t="s">
        <v>71</v>
      </c>
      <c r="C27" s="4" t="s">
        <v>72</v>
      </c>
      <c r="D27" s="4" t="s">
        <v>73</v>
      </c>
      <c r="E27" s="4" t="s">
        <v>16</v>
      </c>
      <c r="F27" s="4" t="s">
        <v>17</v>
      </c>
      <c r="G27" s="5">
        <v>950</v>
      </c>
      <c r="H27" s="5">
        <f>G27*IFERROR(VLOOKUP(B27,'Stock Level &amp; Status'!$B:$L,11,0),0)</f>
        <v>653600</v>
      </c>
      <c r="I27" s="3">
        <v>200</v>
      </c>
      <c r="J27" s="3">
        <v>14</v>
      </c>
      <c r="K27" s="4" t="str">
        <f>_xlfn.XLOOKUP(tbl_ItemList[[#This Row],[GL Code]],tbl_StockStatus[GL Code],tbl_StockStatus[Status])</f>
        <v>In Stock</v>
      </c>
    </row>
    <row r="28" spans="1:11" ht="15.75" customHeight="1" x14ac:dyDescent="0.25">
      <c r="A28" s="3">
        <v>25</v>
      </c>
      <c r="B28" s="4" t="s">
        <v>74</v>
      </c>
      <c r="C28" s="4" t="s">
        <v>75</v>
      </c>
      <c r="D28" s="4" t="s">
        <v>73</v>
      </c>
      <c r="E28" s="4" t="s">
        <v>16</v>
      </c>
      <c r="F28" s="4" t="s">
        <v>17</v>
      </c>
      <c r="G28" s="5">
        <v>800</v>
      </c>
      <c r="H28" s="5">
        <f>G28*IFERROR(VLOOKUP(B28,'Stock Level &amp; Status'!$B:$L,11,0),0)</f>
        <v>400000</v>
      </c>
      <c r="I28" s="3">
        <v>150</v>
      </c>
      <c r="J28" s="3">
        <v>14</v>
      </c>
      <c r="K28" s="4" t="str">
        <f>_xlfn.XLOOKUP(tbl_ItemList[[#This Row],[GL Code]],tbl_StockStatus[GL Code],tbl_StockStatus[Status])</f>
        <v>In Stock</v>
      </c>
    </row>
    <row r="29" spans="1:11" ht="15.75" customHeight="1" x14ac:dyDescent="0.25">
      <c r="A29" s="3">
        <v>26</v>
      </c>
      <c r="B29" s="4" t="s">
        <v>76</v>
      </c>
      <c r="C29" s="4" t="s">
        <v>77</v>
      </c>
      <c r="D29" s="4" t="s">
        <v>78</v>
      </c>
      <c r="E29" s="4" t="s">
        <v>16</v>
      </c>
      <c r="F29" s="4" t="s">
        <v>17</v>
      </c>
      <c r="G29" s="5">
        <v>1200</v>
      </c>
      <c r="H29" s="5">
        <f>G29*IFERROR(VLOOKUP(B29,'Stock Level &amp; Status'!$B:$L,11,0),0)</f>
        <v>691200</v>
      </c>
      <c r="I29" s="3">
        <v>200</v>
      </c>
      <c r="J29" s="3">
        <v>14</v>
      </c>
      <c r="K29" s="4" t="str">
        <f>_xlfn.XLOOKUP(tbl_ItemList[[#This Row],[GL Code]],tbl_StockStatus[GL Code],tbl_StockStatus[Status])</f>
        <v>In Stock</v>
      </c>
    </row>
    <row r="30" spans="1:11" ht="15.75" customHeight="1" x14ac:dyDescent="0.25">
      <c r="A30" s="3">
        <v>27</v>
      </c>
      <c r="B30" s="4" t="s">
        <v>79</v>
      </c>
      <c r="C30" s="4" t="s">
        <v>80</v>
      </c>
      <c r="D30" s="4" t="s">
        <v>78</v>
      </c>
      <c r="E30" s="4" t="s">
        <v>16</v>
      </c>
      <c r="F30" s="4" t="s">
        <v>17</v>
      </c>
      <c r="G30" s="5">
        <v>1400</v>
      </c>
      <c r="H30" s="5">
        <f>G30*IFERROR(VLOOKUP(B30,'Stock Level &amp; Status'!$B:$L,11,0),0)</f>
        <v>756000</v>
      </c>
      <c r="I30" s="3">
        <v>200</v>
      </c>
      <c r="J30" s="3">
        <v>14</v>
      </c>
      <c r="K30" s="4" t="str">
        <f>_xlfn.XLOOKUP(tbl_ItemList[[#This Row],[GL Code]],tbl_StockStatus[GL Code],tbl_StockStatus[Status])</f>
        <v>In Stock</v>
      </c>
    </row>
    <row r="31" spans="1:11" ht="15.75" customHeight="1" x14ac:dyDescent="0.25">
      <c r="A31" s="3">
        <v>28</v>
      </c>
      <c r="B31" s="4" t="s">
        <v>81</v>
      </c>
      <c r="C31" s="4" t="s">
        <v>82</v>
      </c>
      <c r="D31" s="4" t="s">
        <v>78</v>
      </c>
      <c r="E31" s="4" t="s">
        <v>16</v>
      </c>
      <c r="F31" s="4" t="s">
        <v>17</v>
      </c>
      <c r="G31" s="5">
        <v>900</v>
      </c>
      <c r="H31" s="5">
        <f>G31*IFERROR(VLOOKUP(B31,'Stock Level &amp; Status'!$B:$L,11,0),0)</f>
        <v>630000</v>
      </c>
      <c r="I31" s="3">
        <v>200</v>
      </c>
      <c r="J31" s="3">
        <v>14</v>
      </c>
      <c r="K31" s="4" t="str">
        <f>_xlfn.XLOOKUP(tbl_ItemList[[#This Row],[GL Code]],tbl_StockStatus[GL Code],tbl_StockStatus[Status])</f>
        <v>In Stock</v>
      </c>
    </row>
    <row r="32" spans="1:11" ht="15.75" customHeight="1" x14ac:dyDescent="0.25">
      <c r="A32" s="3">
        <v>29</v>
      </c>
      <c r="B32" s="4" t="s">
        <v>83</v>
      </c>
      <c r="C32" s="4" t="s">
        <v>84</v>
      </c>
      <c r="D32" s="4" t="s">
        <v>78</v>
      </c>
      <c r="E32" s="4" t="s">
        <v>16</v>
      </c>
      <c r="F32" s="4" t="s">
        <v>17</v>
      </c>
      <c r="G32" s="5">
        <v>750</v>
      </c>
      <c r="H32" s="5">
        <f>G32*IFERROR(VLOOKUP(B32,'Stock Level &amp; Status'!$B:$L,11,0),0)</f>
        <v>337500</v>
      </c>
      <c r="I32" s="3">
        <v>150</v>
      </c>
      <c r="J32" s="3">
        <v>14</v>
      </c>
      <c r="K32" s="4" t="str">
        <f>_xlfn.XLOOKUP(tbl_ItemList[[#This Row],[GL Code]],tbl_StockStatus[GL Code],tbl_StockStatus[Status])</f>
        <v>In Stock</v>
      </c>
    </row>
    <row r="33" spans="1:11" ht="15.75" customHeight="1" x14ac:dyDescent="0.25">
      <c r="A33" s="3">
        <v>30</v>
      </c>
      <c r="B33" s="4" t="s">
        <v>85</v>
      </c>
      <c r="C33" s="4" t="s">
        <v>86</v>
      </c>
      <c r="D33" s="4" t="s">
        <v>87</v>
      </c>
      <c r="E33" s="4" t="s">
        <v>16</v>
      </c>
      <c r="F33" s="4" t="s">
        <v>17</v>
      </c>
      <c r="G33" s="5">
        <v>1100</v>
      </c>
      <c r="H33" s="5">
        <f>G33*IFERROR(VLOOKUP(B33,'Stock Level &amp; Status'!$B:$L,11,0),0)</f>
        <v>330000</v>
      </c>
      <c r="I33" s="3">
        <v>100</v>
      </c>
      <c r="J33" s="3">
        <v>14</v>
      </c>
      <c r="K33" s="4" t="str">
        <f>_xlfn.XLOOKUP(tbl_ItemList[[#This Row],[GL Code]],tbl_StockStatus[GL Code],tbl_StockStatus[Status])</f>
        <v>In Stock</v>
      </c>
    </row>
    <row r="34" spans="1:11" ht="15.75" customHeight="1" x14ac:dyDescent="0.25">
      <c r="A34" s="3">
        <v>31</v>
      </c>
      <c r="B34" s="4" t="s">
        <v>88</v>
      </c>
      <c r="C34" s="4" t="s">
        <v>89</v>
      </c>
      <c r="D34" s="4" t="s">
        <v>90</v>
      </c>
      <c r="E34" s="4" t="s">
        <v>91</v>
      </c>
      <c r="F34" s="4" t="s">
        <v>92</v>
      </c>
      <c r="G34" s="5">
        <v>8500</v>
      </c>
      <c r="H34" s="5">
        <f>G34*IFERROR(VLOOKUP(B34,'Stock Level &amp; Status'!$B:$L,11,0),0)</f>
        <v>1445000</v>
      </c>
      <c r="I34" s="3">
        <v>50</v>
      </c>
      <c r="J34" s="3">
        <v>14</v>
      </c>
      <c r="K34" s="4" t="str">
        <f>_xlfn.XLOOKUP(tbl_ItemList[[#This Row],[GL Code]],tbl_StockStatus[GL Code],tbl_StockStatus[Status])</f>
        <v>In Stock</v>
      </c>
    </row>
    <row r="35" spans="1:11" ht="15.75" customHeight="1" x14ac:dyDescent="0.25">
      <c r="A35" s="3">
        <v>32</v>
      </c>
      <c r="B35" s="4" t="s">
        <v>93</v>
      </c>
      <c r="C35" s="4" t="s">
        <v>94</v>
      </c>
      <c r="D35" s="4" t="s">
        <v>90</v>
      </c>
      <c r="E35" s="4" t="s">
        <v>91</v>
      </c>
      <c r="F35" s="4" t="s">
        <v>92</v>
      </c>
      <c r="G35" s="5">
        <v>8500</v>
      </c>
      <c r="H35" s="5">
        <f>G35*IFERROR(VLOOKUP(B35,'Stock Level &amp; Status'!$B:$L,11,0),0)</f>
        <v>1700000</v>
      </c>
      <c r="I35" s="3">
        <v>50</v>
      </c>
      <c r="J35" s="3">
        <v>14</v>
      </c>
      <c r="K35" s="4" t="str">
        <f>_xlfn.XLOOKUP(tbl_ItemList[[#This Row],[GL Code]],tbl_StockStatus[GL Code],tbl_StockStatus[Status])</f>
        <v>In Stock</v>
      </c>
    </row>
    <row r="36" spans="1:11" ht="15.75" customHeight="1" x14ac:dyDescent="0.25">
      <c r="A36" s="3">
        <v>33</v>
      </c>
      <c r="B36" s="4" t="s">
        <v>95</v>
      </c>
      <c r="C36" s="4" t="s">
        <v>96</v>
      </c>
      <c r="D36" s="4" t="s">
        <v>90</v>
      </c>
      <c r="E36" s="4" t="s">
        <v>91</v>
      </c>
      <c r="F36" s="4" t="s">
        <v>92</v>
      </c>
      <c r="G36" s="5">
        <v>8500</v>
      </c>
      <c r="H36" s="5">
        <f>G36*IFERROR(VLOOKUP(B36,'Stock Level &amp; Status'!$B:$L,11,0),0)</f>
        <v>1275000</v>
      </c>
      <c r="I36" s="3">
        <v>50</v>
      </c>
      <c r="J36" s="3">
        <v>14</v>
      </c>
      <c r="K36" s="4" t="str">
        <f>_xlfn.XLOOKUP(tbl_ItemList[[#This Row],[GL Code]],tbl_StockStatus[GL Code],tbl_StockStatus[Status])</f>
        <v>In Stock</v>
      </c>
    </row>
    <row r="37" spans="1:11" ht="15.75" customHeight="1" x14ac:dyDescent="0.25">
      <c r="A37" s="3">
        <v>34</v>
      </c>
      <c r="B37" s="4" t="s">
        <v>97</v>
      </c>
      <c r="C37" s="4" t="s">
        <v>98</v>
      </c>
      <c r="D37" s="4" t="s">
        <v>90</v>
      </c>
      <c r="E37" s="4" t="s">
        <v>91</v>
      </c>
      <c r="F37" s="4" t="s">
        <v>92</v>
      </c>
      <c r="G37" s="5">
        <v>6500</v>
      </c>
      <c r="H37" s="5">
        <f>G37*IFERROR(VLOOKUP(B37,'Stock Level &amp; Status'!$B:$L,11,0),0)</f>
        <v>1982500</v>
      </c>
      <c r="I37" s="3">
        <v>100</v>
      </c>
      <c r="J37" s="3">
        <v>14</v>
      </c>
      <c r="K37" s="4" t="str">
        <f>_xlfn.XLOOKUP(tbl_ItemList[[#This Row],[GL Code]],tbl_StockStatus[GL Code],tbl_StockStatus[Status])</f>
        <v>In Stock</v>
      </c>
    </row>
    <row r="38" spans="1:11" ht="15.75" customHeight="1" x14ac:dyDescent="0.25">
      <c r="A38" s="3">
        <v>35</v>
      </c>
      <c r="B38" s="4" t="s">
        <v>99</v>
      </c>
      <c r="C38" s="4" t="s">
        <v>100</v>
      </c>
      <c r="D38" s="4" t="s">
        <v>90</v>
      </c>
      <c r="E38" s="4" t="s">
        <v>91</v>
      </c>
      <c r="F38" s="4" t="s">
        <v>92</v>
      </c>
      <c r="G38" s="5">
        <v>4500</v>
      </c>
      <c r="H38" s="5">
        <f>G38*IFERROR(VLOOKUP(B38,'Stock Level &amp; Status'!$B:$L,11,0),0)</f>
        <v>1575000</v>
      </c>
      <c r="I38" s="3">
        <v>100</v>
      </c>
      <c r="J38" s="3">
        <v>14</v>
      </c>
      <c r="K38" s="4" t="str">
        <f>_xlfn.XLOOKUP(tbl_ItemList[[#This Row],[GL Code]],tbl_StockStatus[GL Code],tbl_StockStatus[Status])</f>
        <v>In Stock</v>
      </c>
    </row>
    <row r="39" spans="1:11" ht="15.75" customHeight="1" x14ac:dyDescent="0.25">
      <c r="A39" s="3">
        <v>36</v>
      </c>
      <c r="B39" s="4" t="s">
        <v>101</v>
      </c>
      <c r="C39" s="4" t="s">
        <v>102</v>
      </c>
      <c r="D39" s="4" t="s">
        <v>90</v>
      </c>
      <c r="E39" s="4" t="s">
        <v>91</v>
      </c>
      <c r="F39" s="4" t="s">
        <v>92</v>
      </c>
      <c r="G39" s="5">
        <v>5000</v>
      </c>
      <c r="H39" s="5">
        <f>G39*IFERROR(VLOOKUP(B39,'Stock Level &amp; Status'!$B:$L,11,0),0)</f>
        <v>1600000</v>
      </c>
      <c r="I39" s="3">
        <v>100</v>
      </c>
      <c r="J39" s="3">
        <v>14</v>
      </c>
      <c r="K39" s="4" t="str">
        <f>_xlfn.XLOOKUP(tbl_ItemList[[#This Row],[GL Code]],tbl_StockStatus[GL Code],tbl_StockStatus[Status])</f>
        <v>In Stock</v>
      </c>
    </row>
    <row r="40" spans="1:11" ht="15.75" customHeight="1" x14ac:dyDescent="0.25">
      <c r="A40" s="3">
        <v>37</v>
      </c>
      <c r="B40" s="4" t="s">
        <v>103</v>
      </c>
      <c r="C40" s="4" t="s">
        <v>104</v>
      </c>
      <c r="D40" s="4" t="s">
        <v>90</v>
      </c>
      <c r="E40" s="4" t="s">
        <v>91</v>
      </c>
      <c r="F40" s="4" t="s">
        <v>92</v>
      </c>
      <c r="G40" s="5">
        <v>6000</v>
      </c>
      <c r="H40" s="5">
        <f>G40*IFERROR(VLOOKUP(B40,'Stock Level &amp; Status'!$B:$L,11,0),0)</f>
        <v>1080000</v>
      </c>
      <c r="I40" s="3">
        <v>80</v>
      </c>
      <c r="J40" s="3">
        <v>14</v>
      </c>
      <c r="K40" s="4" t="str">
        <f>_xlfn.XLOOKUP(tbl_ItemList[[#This Row],[GL Code]],tbl_StockStatus[GL Code],tbl_StockStatus[Status])</f>
        <v>In Stock</v>
      </c>
    </row>
    <row r="41" spans="1:11" ht="15.75" customHeight="1" x14ac:dyDescent="0.25">
      <c r="A41" s="3">
        <v>38</v>
      </c>
      <c r="B41" s="4" t="s">
        <v>105</v>
      </c>
      <c r="C41" s="4" t="s">
        <v>106</v>
      </c>
      <c r="D41" s="4" t="s">
        <v>90</v>
      </c>
      <c r="E41" s="4" t="s">
        <v>91</v>
      </c>
      <c r="F41" s="4" t="s">
        <v>92</v>
      </c>
      <c r="G41" s="5">
        <v>12000</v>
      </c>
      <c r="H41" s="5">
        <f>G41*IFERROR(VLOOKUP(B41,'Stock Level &amp; Status'!$B:$L,11,0),0)</f>
        <v>1200000</v>
      </c>
      <c r="I41" s="3">
        <v>50</v>
      </c>
      <c r="J41" s="3">
        <v>14</v>
      </c>
      <c r="K41" s="4" t="str">
        <f>_xlfn.XLOOKUP(tbl_ItemList[[#This Row],[GL Code]],tbl_StockStatus[GL Code],tbl_StockStatus[Status])</f>
        <v>In Stock</v>
      </c>
    </row>
    <row r="42" spans="1:11" ht="15.75" customHeight="1" x14ac:dyDescent="0.25">
      <c r="A42" s="3">
        <v>39</v>
      </c>
      <c r="B42" s="4" t="s">
        <v>107</v>
      </c>
      <c r="C42" s="4" t="s">
        <v>108</v>
      </c>
      <c r="D42" s="4" t="s">
        <v>90</v>
      </c>
      <c r="E42" s="4" t="s">
        <v>91</v>
      </c>
      <c r="F42" s="4" t="s">
        <v>92</v>
      </c>
      <c r="G42" s="5">
        <v>12000</v>
      </c>
      <c r="H42" s="5">
        <f>G42*IFERROR(VLOOKUP(B42,'Stock Level &amp; Status'!$B:$L,11,0),0)</f>
        <v>1344000</v>
      </c>
      <c r="I42" s="3">
        <v>50</v>
      </c>
      <c r="J42" s="3">
        <v>14</v>
      </c>
      <c r="K42" s="4" t="str">
        <f>_xlfn.XLOOKUP(tbl_ItemList[[#This Row],[GL Code]],tbl_StockStatus[GL Code],tbl_StockStatus[Status])</f>
        <v>In Stock</v>
      </c>
    </row>
    <row r="43" spans="1:11" ht="15.75" customHeight="1" x14ac:dyDescent="0.25">
      <c r="A43" s="3">
        <v>40</v>
      </c>
      <c r="B43" s="4" t="s">
        <v>109</v>
      </c>
      <c r="C43" s="4" t="s">
        <v>110</v>
      </c>
      <c r="D43" s="4" t="s">
        <v>90</v>
      </c>
      <c r="E43" s="4" t="s">
        <v>91</v>
      </c>
      <c r="F43" s="4" t="s">
        <v>92</v>
      </c>
      <c r="G43" s="5">
        <v>9500</v>
      </c>
      <c r="H43" s="5">
        <f>G43*IFERROR(VLOOKUP(B43,'Stock Level &amp; Status'!$B:$L,11,0),0)</f>
        <v>902500</v>
      </c>
      <c r="I43" s="3">
        <v>50</v>
      </c>
      <c r="J43" s="3">
        <v>14</v>
      </c>
      <c r="K43" s="4" t="str">
        <f>_xlfn.XLOOKUP(tbl_ItemList[[#This Row],[GL Code]],tbl_StockStatus[GL Code],tbl_StockStatus[Status])</f>
        <v>In Stock</v>
      </c>
    </row>
    <row r="44" spans="1:11" ht="15.75" customHeight="1" x14ac:dyDescent="0.25">
      <c r="A44" s="3">
        <v>41</v>
      </c>
      <c r="B44" s="4" t="s">
        <v>111</v>
      </c>
      <c r="C44" s="4" t="s">
        <v>112</v>
      </c>
      <c r="D44" s="4" t="s">
        <v>113</v>
      </c>
      <c r="E44" s="4" t="s">
        <v>91</v>
      </c>
      <c r="F44" s="4" t="s">
        <v>92</v>
      </c>
      <c r="G44" s="5">
        <v>3500</v>
      </c>
      <c r="H44" s="5">
        <f>G44*IFERROR(VLOOKUP(B44,'Stock Level &amp; Status'!$B:$L,11,0),0)</f>
        <v>2730000</v>
      </c>
      <c r="I44" s="3">
        <v>200</v>
      </c>
      <c r="J44" s="3">
        <v>14</v>
      </c>
      <c r="K44" s="4" t="str">
        <f>_xlfn.XLOOKUP(tbl_ItemList[[#This Row],[GL Code]],tbl_StockStatus[GL Code],tbl_StockStatus[Status])</f>
        <v>In Stock</v>
      </c>
    </row>
    <row r="45" spans="1:11" ht="15.75" customHeight="1" x14ac:dyDescent="0.25">
      <c r="A45" s="3">
        <v>42</v>
      </c>
      <c r="B45" s="4" t="s">
        <v>114</v>
      </c>
      <c r="C45" s="4" t="s">
        <v>115</v>
      </c>
      <c r="D45" s="4" t="s">
        <v>113</v>
      </c>
      <c r="E45" s="4" t="s">
        <v>91</v>
      </c>
      <c r="F45" s="4" t="s">
        <v>92</v>
      </c>
      <c r="G45" s="5">
        <v>18000</v>
      </c>
      <c r="H45" s="5">
        <f>G45*IFERROR(VLOOKUP(B45,'Stock Level &amp; Status'!$B:$L,11,0),0)</f>
        <v>2520000</v>
      </c>
      <c r="I45" s="3">
        <v>50</v>
      </c>
      <c r="J45" s="3">
        <v>14</v>
      </c>
      <c r="K45" s="4" t="str">
        <f>_xlfn.XLOOKUP(tbl_ItemList[[#This Row],[GL Code]],tbl_StockStatus[GL Code],tbl_StockStatus[Status])</f>
        <v>In Stock</v>
      </c>
    </row>
    <row r="46" spans="1:11" ht="15.75" customHeight="1" x14ac:dyDescent="0.25">
      <c r="A46" s="3">
        <v>43</v>
      </c>
      <c r="B46" s="4" t="s">
        <v>116</v>
      </c>
      <c r="C46" s="4" t="s">
        <v>117</v>
      </c>
      <c r="D46" s="4" t="s">
        <v>113</v>
      </c>
      <c r="E46" s="4" t="s">
        <v>91</v>
      </c>
      <c r="F46" s="4" t="s">
        <v>41</v>
      </c>
      <c r="G46" s="5">
        <v>7500</v>
      </c>
      <c r="H46" s="5">
        <f>G46*IFERROR(VLOOKUP(B46,'Stock Level &amp; Status'!$B:$L,11,0),0)</f>
        <v>600000</v>
      </c>
      <c r="I46" s="3">
        <v>50</v>
      </c>
      <c r="J46" s="3">
        <v>14</v>
      </c>
      <c r="K46" s="4" t="str">
        <f>_xlfn.XLOOKUP(tbl_ItemList[[#This Row],[GL Code]],tbl_StockStatus[GL Code],tbl_StockStatus[Status])</f>
        <v>In Stock</v>
      </c>
    </row>
    <row r="47" spans="1:11" ht="15.75" customHeight="1" x14ac:dyDescent="0.25">
      <c r="A47" s="3">
        <v>44</v>
      </c>
      <c r="B47" s="4" t="s">
        <v>118</v>
      </c>
      <c r="C47" s="4" t="s">
        <v>119</v>
      </c>
      <c r="D47" s="4" t="s">
        <v>120</v>
      </c>
      <c r="E47" s="4" t="s">
        <v>91</v>
      </c>
      <c r="F47" s="4" t="s">
        <v>45</v>
      </c>
      <c r="G47" s="5">
        <v>3200</v>
      </c>
      <c r="H47" s="5">
        <f>G47*IFERROR(VLOOKUP(B47,'Stock Level &amp; Status'!$B:$L,11,0),0)</f>
        <v>809600</v>
      </c>
      <c r="I47" s="3">
        <v>100</v>
      </c>
      <c r="J47" s="3">
        <v>14</v>
      </c>
      <c r="K47" s="4" t="str">
        <f>_xlfn.XLOOKUP(tbl_ItemList[[#This Row],[GL Code]],tbl_StockStatus[GL Code],tbl_StockStatus[Status])</f>
        <v>In Stock</v>
      </c>
    </row>
    <row r="48" spans="1:11" ht="15.75" customHeight="1" x14ac:dyDescent="0.25">
      <c r="A48" s="3">
        <v>45</v>
      </c>
      <c r="B48" s="4" t="s">
        <v>121</v>
      </c>
      <c r="C48" s="4" t="s">
        <v>122</v>
      </c>
      <c r="D48" s="4" t="s">
        <v>120</v>
      </c>
      <c r="E48" s="4" t="s">
        <v>91</v>
      </c>
      <c r="F48" s="4" t="s">
        <v>45</v>
      </c>
      <c r="G48" s="5">
        <v>2500</v>
      </c>
      <c r="H48" s="5">
        <f>G48*IFERROR(VLOOKUP(B48,'Stock Level &amp; Status'!$B:$L,11,0),0)</f>
        <v>500000</v>
      </c>
      <c r="I48" s="3">
        <v>100</v>
      </c>
      <c r="J48" s="3">
        <v>14</v>
      </c>
      <c r="K48" s="4" t="str">
        <f>_xlfn.XLOOKUP(tbl_ItemList[[#This Row],[GL Code]],tbl_StockStatus[GL Code],tbl_StockStatus[Status])</f>
        <v>In Stock</v>
      </c>
    </row>
    <row r="49" spans="1:11" ht="15.75" customHeight="1" x14ac:dyDescent="0.25">
      <c r="A49" s="3">
        <v>46</v>
      </c>
      <c r="B49" s="4" t="s">
        <v>123</v>
      </c>
      <c r="C49" s="4" t="s">
        <v>124</v>
      </c>
      <c r="D49" s="4" t="s">
        <v>125</v>
      </c>
      <c r="E49" s="4" t="s">
        <v>91</v>
      </c>
      <c r="F49" s="4" t="s">
        <v>126</v>
      </c>
      <c r="G49" s="5">
        <v>2200</v>
      </c>
      <c r="H49" s="5">
        <f>G49*IFERROR(VLOOKUP(B49,'Stock Level &amp; Status'!$B:$L,11,0),0)</f>
        <v>752400</v>
      </c>
      <c r="I49" s="3">
        <v>100</v>
      </c>
      <c r="J49" s="3">
        <v>14</v>
      </c>
      <c r="K49" s="4" t="str">
        <f>_xlfn.XLOOKUP(tbl_ItemList[[#This Row],[GL Code]],tbl_StockStatus[GL Code],tbl_StockStatus[Status])</f>
        <v>In Stock</v>
      </c>
    </row>
    <row r="50" spans="1:11" ht="15.75" customHeight="1" x14ac:dyDescent="0.25">
      <c r="A50" s="3">
        <v>47</v>
      </c>
      <c r="B50" s="4" t="s">
        <v>127</v>
      </c>
      <c r="C50" s="4" t="s">
        <v>128</v>
      </c>
      <c r="D50" s="4" t="s">
        <v>125</v>
      </c>
      <c r="E50" s="4" t="s">
        <v>91</v>
      </c>
      <c r="F50" s="4" t="s">
        <v>92</v>
      </c>
      <c r="G50" s="5">
        <v>3500</v>
      </c>
      <c r="H50" s="5">
        <f>G50*IFERROR(VLOOKUP(B50,'Stock Level &amp; Status'!$B:$L,11,0),0)</f>
        <v>1050000</v>
      </c>
      <c r="I50" s="3">
        <v>100</v>
      </c>
      <c r="J50" s="3">
        <v>14</v>
      </c>
      <c r="K50" s="4" t="str">
        <f>_xlfn.XLOOKUP(tbl_ItemList[[#This Row],[GL Code]],tbl_StockStatus[GL Code],tbl_StockStatus[Status])</f>
        <v>In Stock</v>
      </c>
    </row>
    <row r="51" spans="1:11" ht="15.75" customHeight="1" x14ac:dyDescent="0.25">
      <c r="A51" s="3">
        <v>48</v>
      </c>
      <c r="B51" s="4" t="s">
        <v>129</v>
      </c>
      <c r="C51" s="4" t="s">
        <v>130</v>
      </c>
      <c r="D51" s="4" t="s">
        <v>125</v>
      </c>
      <c r="E51" s="4" t="s">
        <v>91</v>
      </c>
      <c r="F51" s="4" t="s">
        <v>131</v>
      </c>
      <c r="G51" s="5">
        <v>800</v>
      </c>
      <c r="H51" s="5">
        <f>G51*IFERROR(VLOOKUP(B51,'Stock Level &amp; Status'!$B:$L,11,0),0)</f>
        <v>400000</v>
      </c>
      <c r="I51" s="3">
        <v>150</v>
      </c>
      <c r="J51" s="3">
        <v>14</v>
      </c>
      <c r="K51" s="4" t="str">
        <f>_xlfn.XLOOKUP(tbl_ItemList[[#This Row],[GL Code]],tbl_StockStatus[GL Code],tbl_StockStatus[Status])</f>
        <v>In Stock</v>
      </c>
    </row>
    <row r="52" spans="1:11" ht="15.75" customHeight="1" x14ac:dyDescent="0.25">
      <c r="A52" s="3">
        <v>49</v>
      </c>
      <c r="B52" s="4" t="s">
        <v>132</v>
      </c>
      <c r="C52" s="4" t="s">
        <v>133</v>
      </c>
      <c r="D52" s="4" t="s">
        <v>125</v>
      </c>
      <c r="E52" s="4" t="s">
        <v>91</v>
      </c>
      <c r="F52" s="4" t="s">
        <v>41</v>
      </c>
      <c r="G52" s="5">
        <v>4500</v>
      </c>
      <c r="H52" s="5">
        <f>G52*IFERROR(VLOOKUP(B52,'Stock Level &amp; Status'!$B:$L,11,0),0)</f>
        <v>990000</v>
      </c>
      <c r="I52" s="3">
        <v>100</v>
      </c>
      <c r="J52" s="3">
        <v>14</v>
      </c>
      <c r="K52" s="4" t="str">
        <f>_xlfn.XLOOKUP(tbl_ItemList[[#This Row],[GL Code]],tbl_StockStatus[GL Code],tbl_StockStatus[Status])</f>
        <v>In Stock</v>
      </c>
    </row>
    <row r="53" spans="1:11" ht="15.75" customHeight="1" x14ac:dyDescent="0.25">
      <c r="A53" s="3">
        <v>50</v>
      </c>
      <c r="B53" s="4" t="s">
        <v>134</v>
      </c>
      <c r="C53" s="4" t="s">
        <v>135</v>
      </c>
      <c r="D53" s="4" t="s">
        <v>136</v>
      </c>
      <c r="E53" s="4" t="s">
        <v>91</v>
      </c>
      <c r="F53" s="4" t="s">
        <v>131</v>
      </c>
      <c r="G53" s="5">
        <v>4500</v>
      </c>
      <c r="H53" s="5">
        <f>G53*IFERROR(VLOOKUP(B53,'Stock Level &amp; Status'!$B:$L,11,0),0)</f>
        <v>337500</v>
      </c>
      <c r="I53" s="3">
        <v>30</v>
      </c>
      <c r="J53" s="3">
        <v>14</v>
      </c>
      <c r="K53" s="4" t="str">
        <f>_xlfn.XLOOKUP(tbl_ItemList[[#This Row],[GL Code]],tbl_StockStatus[GL Code],tbl_StockStatus[Status])</f>
        <v>In Stock</v>
      </c>
    </row>
    <row r="54" spans="1:11" ht="15.75" customHeight="1" x14ac:dyDescent="0.25">
      <c r="A54" s="3">
        <v>51</v>
      </c>
      <c r="B54" s="4" t="s">
        <v>137</v>
      </c>
      <c r="C54" s="4" t="s">
        <v>138</v>
      </c>
      <c r="D54" s="4" t="s">
        <v>139</v>
      </c>
      <c r="E54" s="4" t="s">
        <v>140</v>
      </c>
      <c r="F54" s="4" t="s">
        <v>141</v>
      </c>
      <c r="G54" s="5">
        <v>9500</v>
      </c>
      <c r="H54" s="5">
        <f>G54*IFERROR(VLOOKUP(B54,'Stock Level &amp; Status'!$B:$L,11,0),0)</f>
        <v>2612500</v>
      </c>
      <c r="I54" s="3">
        <v>50</v>
      </c>
      <c r="J54" s="3">
        <v>14</v>
      </c>
      <c r="K54" s="4" t="str">
        <f>_xlfn.XLOOKUP(tbl_ItemList[[#This Row],[GL Code]],tbl_StockStatus[GL Code],tbl_StockStatus[Status])</f>
        <v>In Stock</v>
      </c>
    </row>
    <row r="55" spans="1:11" ht="15.75" customHeight="1" x14ac:dyDescent="0.25">
      <c r="A55" s="3">
        <v>52</v>
      </c>
      <c r="B55" s="4" t="s">
        <v>142</v>
      </c>
      <c r="C55" s="4" t="s">
        <v>143</v>
      </c>
      <c r="D55" s="4" t="s">
        <v>144</v>
      </c>
      <c r="E55" s="4" t="s">
        <v>140</v>
      </c>
      <c r="F55" s="4" t="s">
        <v>41</v>
      </c>
      <c r="G55" s="5">
        <v>1800</v>
      </c>
      <c r="H55" s="5">
        <f>G55*IFERROR(VLOOKUP(B55,'Stock Level &amp; Status'!$B:$L,11,0),0)</f>
        <v>756000</v>
      </c>
      <c r="I55" s="3">
        <v>100</v>
      </c>
      <c r="J55" s="3">
        <v>14</v>
      </c>
      <c r="K55" s="4" t="str">
        <f>_xlfn.XLOOKUP(tbl_ItemList[[#This Row],[GL Code]],tbl_StockStatus[GL Code],tbl_StockStatus[Status])</f>
        <v>In Stock</v>
      </c>
    </row>
    <row r="56" spans="1:11" ht="15.75" customHeight="1" x14ac:dyDescent="0.25">
      <c r="A56" s="3">
        <v>53</v>
      </c>
      <c r="B56" s="4" t="s">
        <v>145</v>
      </c>
      <c r="C56" s="4" t="s">
        <v>146</v>
      </c>
      <c r="D56" s="4" t="s">
        <v>147</v>
      </c>
      <c r="E56" s="4" t="s">
        <v>140</v>
      </c>
      <c r="F56" s="4" t="s">
        <v>41</v>
      </c>
      <c r="G56" s="5">
        <v>2200</v>
      </c>
      <c r="H56" s="5">
        <f>G56*IFERROR(VLOOKUP(B56,'Stock Level &amp; Status'!$B:$L,11,0),0)</f>
        <v>1826000</v>
      </c>
      <c r="I56" s="3">
        <v>200</v>
      </c>
      <c r="J56" s="3">
        <v>14</v>
      </c>
      <c r="K56" s="4" t="str">
        <f>_xlfn.XLOOKUP(tbl_ItemList[[#This Row],[GL Code]],tbl_StockStatus[GL Code],tbl_StockStatus[Status])</f>
        <v>In Stock</v>
      </c>
    </row>
    <row r="57" spans="1:11" ht="15.75" customHeight="1" x14ac:dyDescent="0.25">
      <c r="A57" s="3">
        <v>54</v>
      </c>
      <c r="B57" s="4" t="s">
        <v>148</v>
      </c>
      <c r="C57" s="4" t="s">
        <v>149</v>
      </c>
      <c r="D57" s="4" t="s">
        <v>150</v>
      </c>
      <c r="E57" s="4" t="s">
        <v>140</v>
      </c>
      <c r="F57" s="4" t="s">
        <v>45</v>
      </c>
      <c r="G57" s="5">
        <v>18500</v>
      </c>
      <c r="H57" s="5">
        <f>G57*IFERROR(VLOOKUP(B57,'Stock Level &amp; Status'!$B:$L,11,0),0)</f>
        <v>7344500</v>
      </c>
      <c r="I57" s="3">
        <v>100</v>
      </c>
      <c r="J57" s="3">
        <v>14</v>
      </c>
      <c r="K57" s="4" t="str">
        <f>_xlfn.XLOOKUP(tbl_ItemList[[#This Row],[GL Code]],tbl_StockStatus[GL Code],tbl_StockStatus[Status])</f>
        <v>In Stock</v>
      </c>
    </row>
    <row r="58" spans="1:11" ht="15.75" customHeight="1" x14ac:dyDescent="0.25">
      <c r="A58" s="3">
        <v>55</v>
      </c>
      <c r="B58" s="4" t="s">
        <v>151</v>
      </c>
      <c r="C58" s="4" t="s">
        <v>152</v>
      </c>
      <c r="D58" s="4" t="s">
        <v>153</v>
      </c>
      <c r="E58" s="4" t="s">
        <v>140</v>
      </c>
      <c r="F58" s="4" t="s">
        <v>154</v>
      </c>
      <c r="G58" s="5">
        <v>1200</v>
      </c>
      <c r="H58" s="5">
        <f>G58*IFERROR(VLOOKUP(B58,'Stock Level &amp; Status'!$B:$L,11,0),0)</f>
        <v>630000</v>
      </c>
      <c r="I58" s="3">
        <v>200</v>
      </c>
      <c r="J58" s="3">
        <v>14</v>
      </c>
      <c r="K58" s="4" t="str">
        <f>_xlfn.XLOOKUP(tbl_ItemList[[#This Row],[GL Code]],tbl_StockStatus[GL Code],tbl_StockStatus[Status])</f>
        <v>In Stock</v>
      </c>
    </row>
    <row r="59" spans="1:11" ht="15.75" customHeight="1" x14ac:dyDescent="0.25">
      <c r="A59" s="3">
        <v>56</v>
      </c>
      <c r="B59" s="4" t="s">
        <v>155</v>
      </c>
      <c r="C59" s="4" t="s">
        <v>156</v>
      </c>
      <c r="D59" s="4" t="s">
        <v>157</v>
      </c>
      <c r="E59" s="4" t="s">
        <v>140</v>
      </c>
      <c r="F59" s="4" t="s">
        <v>154</v>
      </c>
      <c r="G59" s="5">
        <v>8500</v>
      </c>
      <c r="H59" s="5">
        <f>G59*IFERROR(VLOOKUP(B59,'Stock Level &amp; Status'!$B:$L,11,0),0)</f>
        <v>2278000</v>
      </c>
      <c r="I59" s="3">
        <v>100</v>
      </c>
      <c r="J59" s="3">
        <v>14</v>
      </c>
      <c r="K59" s="4" t="str">
        <f>_xlfn.XLOOKUP(tbl_ItemList[[#This Row],[GL Code]],tbl_StockStatus[GL Code],tbl_StockStatus[Status])</f>
        <v>In Stock</v>
      </c>
    </row>
    <row r="60" spans="1:11" ht="15.75" customHeight="1" x14ac:dyDescent="0.25">
      <c r="A60" s="3">
        <v>57</v>
      </c>
      <c r="B60" s="4" t="s">
        <v>158</v>
      </c>
      <c r="C60" s="4" t="s">
        <v>159</v>
      </c>
      <c r="D60" s="4" t="s">
        <v>160</v>
      </c>
      <c r="E60" s="4" t="s">
        <v>140</v>
      </c>
      <c r="F60" s="4" t="s">
        <v>57</v>
      </c>
      <c r="G60" s="5">
        <v>3200</v>
      </c>
      <c r="H60" s="5">
        <f>G60*IFERROR(VLOOKUP(B60,'Stock Level &amp; Status'!$B:$L,11,0),0)</f>
        <v>1097600</v>
      </c>
      <c r="I60" s="3">
        <v>150</v>
      </c>
      <c r="J60" s="3">
        <v>14</v>
      </c>
      <c r="K60" s="4" t="str">
        <f>_xlfn.XLOOKUP(tbl_ItemList[[#This Row],[GL Code]],tbl_StockStatus[GL Code],tbl_StockStatus[Status])</f>
        <v>In Stock</v>
      </c>
    </row>
    <row r="61" spans="1:11" ht="15.75" customHeight="1" x14ac:dyDescent="0.25">
      <c r="A61" s="3">
        <v>58</v>
      </c>
      <c r="B61" s="4" t="s">
        <v>161</v>
      </c>
      <c r="C61" s="4" t="s">
        <v>162</v>
      </c>
      <c r="D61" s="4" t="s">
        <v>160</v>
      </c>
      <c r="E61" s="4" t="s">
        <v>140</v>
      </c>
      <c r="F61" s="4" t="s">
        <v>92</v>
      </c>
      <c r="G61" s="5">
        <v>3800</v>
      </c>
      <c r="H61" s="5">
        <f>G61*IFERROR(VLOOKUP(B61,'Stock Level &amp; Status'!$B:$L,11,0),0)</f>
        <v>1102000</v>
      </c>
      <c r="I61" s="3">
        <v>100</v>
      </c>
      <c r="J61" s="3">
        <v>14</v>
      </c>
      <c r="K61" s="4" t="str">
        <f>_xlfn.XLOOKUP(tbl_ItemList[[#This Row],[GL Code]],tbl_StockStatus[GL Code],tbl_StockStatus[Status])</f>
        <v>In Stock</v>
      </c>
    </row>
    <row r="62" spans="1:11" ht="15.75" customHeight="1" x14ac:dyDescent="0.25">
      <c r="A62" s="3">
        <v>59</v>
      </c>
      <c r="B62" s="4" t="s">
        <v>163</v>
      </c>
      <c r="C62" s="4" t="s">
        <v>164</v>
      </c>
      <c r="D62" s="4" t="s">
        <v>160</v>
      </c>
      <c r="E62" s="4" t="s">
        <v>140</v>
      </c>
      <c r="F62" s="4" t="s">
        <v>165</v>
      </c>
      <c r="G62" s="5">
        <v>8500</v>
      </c>
      <c r="H62" s="5">
        <f>G62*IFERROR(VLOOKUP(B62,'Stock Level &amp; Status'!$B:$L,11,0),0)</f>
        <v>1615000</v>
      </c>
      <c r="I62" s="3">
        <v>80</v>
      </c>
      <c r="J62" s="3">
        <v>14</v>
      </c>
      <c r="K62" s="4" t="str">
        <f>_xlfn.XLOOKUP(tbl_ItemList[[#This Row],[GL Code]],tbl_StockStatus[GL Code],tbl_StockStatus[Status])</f>
        <v>In Stock</v>
      </c>
    </row>
    <row r="63" spans="1:11" ht="15.75" customHeight="1" x14ac:dyDescent="0.25">
      <c r="A63" s="3">
        <v>60</v>
      </c>
      <c r="B63" s="4" t="s">
        <v>166</v>
      </c>
      <c r="C63" s="4" t="s">
        <v>167</v>
      </c>
      <c r="D63" s="4" t="s">
        <v>160</v>
      </c>
      <c r="E63" s="4" t="s">
        <v>140</v>
      </c>
      <c r="F63" s="4" t="s">
        <v>141</v>
      </c>
      <c r="G63" s="5">
        <v>21000</v>
      </c>
      <c r="H63" s="5">
        <f>G63*IFERROR(VLOOKUP(B63,'Stock Level &amp; Status'!$B:$L,11,0),0)</f>
        <v>2352000</v>
      </c>
      <c r="I63" s="3">
        <v>50</v>
      </c>
      <c r="J63" s="3">
        <v>14</v>
      </c>
      <c r="K63" s="4" t="str">
        <f>_xlfn.XLOOKUP(tbl_ItemList[[#This Row],[GL Code]],tbl_StockStatus[GL Code],tbl_StockStatus[Status])</f>
        <v>In Stock</v>
      </c>
    </row>
    <row r="64" spans="1:11" ht="15.75" customHeight="1" x14ac:dyDescent="0.25">
      <c r="A64" s="3">
        <v>61</v>
      </c>
      <c r="B64" s="4" t="s">
        <v>168</v>
      </c>
      <c r="C64" s="4" t="s">
        <v>169</v>
      </c>
      <c r="D64" s="4" t="s">
        <v>157</v>
      </c>
      <c r="E64" s="4" t="s">
        <v>140</v>
      </c>
      <c r="F64" s="4" t="s">
        <v>41</v>
      </c>
      <c r="G64" s="5">
        <v>1800</v>
      </c>
      <c r="H64" s="5">
        <f>G64*IFERROR(VLOOKUP(B64,'Stock Level &amp; Status'!$B:$L,11,0),0)</f>
        <v>450000</v>
      </c>
      <c r="I64" s="3">
        <v>100</v>
      </c>
      <c r="J64" s="3">
        <v>14</v>
      </c>
      <c r="K64" s="4" t="str">
        <f>_xlfn.XLOOKUP(tbl_ItemList[[#This Row],[GL Code]],tbl_StockStatus[GL Code],tbl_StockStatus[Status])</f>
        <v>In Stock</v>
      </c>
    </row>
    <row r="65" spans="1:11" ht="15.75" customHeight="1" x14ac:dyDescent="0.25">
      <c r="A65" s="3">
        <v>62</v>
      </c>
      <c r="B65" s="4" t="s">
        <v>170</v>
      </c>
      <c r="C65" s="4" t="s">
        <v>171</v>
      </c>
      <c r="D65" s="4" t="s">
        <v>160</v>
      </c>
      <c r="E65" s="4" t="s">
        <v>140</v>
      </c>
      <c r="F65" s="4" t="s">
        <v>41</v>
      </c>
      <c r="G65" s="5">
        <v>900</v>
      </c>
      <c r="H65" s="5">
        <f>G65*IFERROR(VLOOKUP(B65,'Stock Level &amp; Status'!$B:$L,11,0),0)</f>
        <v>540000</v>
      </c>
      <c r="I65" s="3">
        <v>200</v>
      </c>
      <c r="J65" s="3">
        <v>14</v>
      </c>
      <c r="K65" s="4" t="str">
        <f>_xlfn.XLOOKUP(tbl_ItemList[[#This Row],[GL Code]],tbl_StockStatus[GL Code],tbl_StockStatus[Status])</f>
        <v>In Stock</v>
      </c>
    </row>
    <row r="66" spans="1:11" ht="15.75" customHeight="1" x14ac:dyDescent="0.25">
      <c r="A66" s="3">
        <v>63</v>
      </c>
      <c r="B66" s="4" t="s">
        <v>172</v>
      </c>
      <c r="C66" s="4" t="s">
        <v>173</v>
      </c>
      <c r="D66" s="4" t="s">
        <v>174</v>
      </c>
      <c r="E66" s="4" t="s">
        <v>140</v>
      </c>
      <c r="F66" s="4" t="s">
        <v>175</v>
      </c>
      <c r="G66" s="5">
        <v>1200</v>
      </c>
      <c r="H66" s="5">
        <f>G66*IFERROR(VLOOKUP(B66,'Stock Level &amp; Status'!$B:$L,11,0),0)</f>
        <v>554400</v>
      </c>
      <c r="I66" s="3">
        <v>200</v>
      </c>
      <c r="J66" s="3">
        <v>14</v>
      </c>
      <c r="K66" s="4" t="str">
        <f>_xlfn.XLOOKUP(tbl_ItemList[[#This Row],[GL Code]],tbl_StockStatus[GL Code],tbl_StockStatus[Status])</f>
        <v>In Stock</v>
      </c>
    </row>
    <row r="67" spans="1:11" ht="15.75" customHeight="1" x14ac:dyDescent="0.25">
      <c r="A67" s="3">
        <v>64</v>
      </c>
      <c r="B67" s="4" t="s">
        <v>176</v>
      </c>
      <c r="C67" s="4" t="s">
        <v>177</v>
      </c>
      <c r="D67" s="4" t="s">
        <v>174</v>
      </c>
      <c r="E67" s="4" t="s">
        <v>140</v>
      </c>
      <c r="F67" s="4" t="s">
        <v>178</v>
      </c>
      <c r="G67" s="5">
        <v>800</v>
      </c>
      <c r="H67" s="5">
        <f>G67*IFERROR(VLOOKUP(B67,'Stock Level &amp; Status'!$B:$L,11,0),0)</f>
        <v>600000</v>
      </c>
      <c r="I67" s="3">
        <v>300</v>
      </c>
      <c r="J67" s="3">
        <v>14</v>
      </c>
      <c r="K67" s="4" t="str">
        <f>_xlfn.XLOOKUP(tbl_ItemList[[#This Row],[GL Code]],tbl_StockStatus[GL Code],tbl_StockStatus[Status])</f>
        <v>In Stock</v>
      </c>
    </row>
    <row r="68" spans="1:11" ht="15.75" customHeight="1" x14ac:dyDescent="0.25">
      <c r="A68" s="3">
        <v>65</v>
      </c>
      <c r="B68" s="4" t="s">
        <v>179</v>
      </c>
      <c r="C68" s="4" t="s">
        <v>180</v>
      </c>
      <c r="D68" s="4" t="s">
        <v>174</v>
      </c>
      <c r="E68" s="4" t="s">
        <v>140</v>
      </c>
      <c r="F68" s="4" t="s">
        <v>165</v>
      </c>
      <c r="G68" s="5">
        <v>2500</v>
      </c>
      <c r="H68" s="5">
        <f>G68*IFERROR(VLOOKUP(B68,'Stock Level &amp; Status'!$B:$L,11,0),0)</f>
        <v>950000</v>
      </c>
      <c r="I68" s="3">
        <v>150</v>
      </c>
      <c r="J68" s="3">
        <v>14</v>
      </c>
      <c r="K68" s="4" t="str">
        <f>_xlfn.XLOOKUP(tbl_ItemList[[#This Row],[GL Code]],tbl_StockStatus[GL Code],tbl_StockStatus[Status])</f>
        <v>In Stock</v>
      </c>
    </row>
    <row r="69" spans="1:11" ht="15.75" customHeight="1" x14ac:dyDescent="0.25">
      <c r="A69" s="3">
        <v>66</v>
      </c>
      <c r="B69" s="4" t="s">
        <v>181</v>
      </c>
      <c r="C69" s="4" t="s">
        <v>182</v>
      </c>
      <c r="D69" s="4" t="s">
        <v>174</v>
      </c>
      <c r="E69" s="4" t="s">
        <v>140</v>
      </c>
      <c r="F69" s="4" t="s">
        <v>45</v>
      </c>
      <c r="G69" s="5">
        <v>5500</v>
      </c>
      <c r="H69" s="5">
        <f>G69*IFERROR(VLOOKUP(B69,'Stock Level &amp; Status'!$B:$L,11,0),0)</f>
        <v>1485000</v>
      </c>
      <c r="I69" s="3">
        <v>100</v>
      </c>
      <c r="J69" s="3">
        <v>14</v>
      </c>
      <c r="K69" s="4" t="str">
        <f>_xlfn.XLOOKUP(tbl_ItemList[[#This Row],[GL Code]],tbl_StockStatus[GL Code],tbl_StockStatus[Status])</f>
        <v>In Stock</v>
      </c>
    </row>
    <row r="70" spans="1:11" ht="15.75" customHeight="1" x14ac:dyDescent="0.25">
      <c r="A70" s="3">
        <v>67</v>
      </c>
      <c r="B70" s="4" t="s">
        <v>183</v>
      </c>
      <c r="C70" s="4" t="s">
        <v>184</v>
      </c>
      <c r="D70" s="4" t="s">
        <v>185</v>
      </c>
      <c r="E70" s="4" t="s">
        <v>140</v>
      </c>
      <c r="F70" s="4" t="s">
        <v>41</v>
      </c>
      <c r="G70" s="5">
        <v>4500</v>
      </c>
      <c r="H70" s="5">
        <f>G70*IFERROR(VLOOKUP(B70,'Stock Level &amp; Status'!$B:$L,11,0),0)</f>
        <v>1575000</v>
      </c>
      <c r="I70" s="3">
        <v>100</v>
      </c>
      <c r="J70" s="3">
        <v>14</v>
      </c>
      <c r="K70" s="4" t="str">
        <f>_xlfn.XLOOKUP(tbl_ItemList[[#This Row],[GL Code]],tbl_StockStatus[GL Code],tbl_StockStatus[Status])</f>
        <v>In Stock</v>
      </c>
    </row>
    <row r="71" spans="1:11" ht="15.75" customHeight="1" x14ac:dyDescent="0.25">
      <c r="A71" s="3">
        <v>68</v>
      </c>
      <c r="B71" s="4" t="s">
        <v>186</v>
      </c>
      <c r="C71" s="4" t="s">
        <v>187</v>
      </c>
      <c r="D71" s="4" t="s">
        <v>185</v>
      </c>
      <c r="E71" s="4" t="s">
        <v>140</v>
      </c>
      <c r="F71" s="4" t="s">
        <v>41</v>
      </c>
      <c r="G71" s="5">
        <v>4000</v>
      </c>
      <c r="H71" s="5">
        <f>G71*IFERROR(VLOOKUP(B71,'Stock Level &amp; Status'!$B:$L,11,0),0)</f>
        <v>1520000</v>
      </c>
      <c r="I71" s="3">
        <v>100</v>
      </c>
      <c r="J71" s="3">
        <v>14</v>
      </c>
      <c r="K71" s="4" t="str">
        <f>_xlfn.XLOOKUP(tbl_ItemList[[#This Row],[GL Code]],tbl_StockStatus[GL Code],tbl_StockStatus[Status])</f>
        <v>In Stock</v>
      </c>
    </row>
    <row r="72" spans="1:11" ht="15.75" customHeight="1" x14ac:dyDescent="0.25">
      <c r="A72" s="3">
        <v>69</v>
      </c>
      <c r="B72" s="4" t="s">
        <v>188</v>
      </c>
      <c r="C72" s="4" t="s">
        <v>189</v>
      </c>
      <c r="D72" s="4" t="s">
        <v>185</v>
      </c>
      <c r="E72" s="4" t="s">
        <v>140</v>
      </c>
      <c r="F72" s="4" t="s">
        <v>41</v>
      </c>
      <c r="G72" s="5">
        <v>3500</v>
      </c>
      <c r="H72" s="5">
        <f>G72*IFERROR(VLOOKUP(B72,'Stock Level &amp; Status'!$B:$L,11,0),0)</f>
        <v>1365000</v>
      </c>
      <c r="I72" s="3">
        <v>100</v>
      </c>
      <c r="J72" s="3">
        <v>14</v>
      </c>
      <c r="K72" s="4" t="str">
        <f>_xlfn.XLOOKUP(tbl_ItemList[[#This Row],[GL Code]],tbl_StockStatus[GL Code],tbl_StockStatus[Status])</f>
        <v>In Stock</v>
      </c>
    </row>
    <row r="73" spans="1:11" ht="15.75" customHeight="1" x14ac:dyDescent="0.25">
      <c r="A73" s="3">
        <v>70</v>
      </c>
      <c r="B73" s="4" t="s">
        <v>190</v>
      </c>
      <c r="C73" s="4" t="s">
        <v>191</v>
      </c>
      <c r="D73" s="4" t="s">
        <v>150</v>
      </c>
      <c r="E73" s="4" t="s">
        <v>140</v>
      </c>
      <c r="F73" s="4" t="s">
        <v>45</v>
      </c>
      <c r="G73" s="5">
        <v>8500</v>
      </c>
      <c r="H73" s="5">
        <f>G73*IFERROR(VLOOKUP(B73,'Stock Level &amp; Status'!$B:$L,11,0),0)</f>
        <v>5355000</v>
      </c>
      <c r="I73" s="3">
        <v>150</v>
      </c>
      <c r="J73" s="3">
        <v>14</v>
      </c>
      <c r="K73" s="4" t="str">
        <f>_xlfn.XLOOKUP(tbl_ItemList[[#This Row],[GL Code]],tbl_StockStatus[GL Code],tbl_StockStatus[Status])</f>
        <v>In Stock</v>
      </c>
    </row>
    <row r="74" spans="1:11" ht="15.75" customHeight="1" x14ac:dyDescent="0.25">
      <c r="A74" s="3">
        <v>71</v>
      </c>
      <c r="B74" s="4" t="s">
        <v>192</v>
      </c>
      <c r="C74" s="4" t="s">
        <v>193</v>
      </c>
      <c r="D74" s="4" t="s">
        <v>194</v>
      </c>
      <c r="E74" s="4" t="s">
        <v>195</v>
      </c>
      <c r="F74" s="4" t="s">
        <v>196</v>
      </c>
      <c r="G74" s="5">
        <v>4500</v>
      </c>
      <c r="H74" s="5">
        <f>G74*IFERROR(VLOOKUP(B74,'Stock Level &amp; Status'!$B:$L,11,0),0)</f>
        <v>787500</v>
      </c>
      <c r="I74" s="3">
        <v>50</v>
      </c>
      <c r="J74" s="3">
        <v>14</v>
      </c>
      <c r="K74" s="4" t="str">
        <f>_xlfn.XLOOKUP(tbl_ItemList[[#This Row],[GL Code]],tbl_StockStatus[GL Code],tbl_StockStatus[Status])</f>
        <v>In Stock</v>
      </c>
    </row>
    <row r="75" spans="1:11" ht="15.75" customHeight="1" x14ac:dyDescent="0.25">
      <c r="A75" s="3">
        <v>72</v>
      </c>
      <c r="B75" s="4" t="s">
        <v>197</v>
      </c>
      <c r="C75" s="4" t="s">
        <v>198</v>
      </c>
      <c r="D75" s="4" t="s">
        <v>194</v>
      </c>
      <c r="E75" s="4" t="s">
        <v>195</v>
      </c>
      <c r="F75" s="4" t="s">
        <v>92</v>
      </c>
      <c r="G75" s="5">
        <v>3500</v>
      </c>
      <c r="H75" s="5">
        <f>G75*IFERROR(VLOOKUP(B75,'Stock Level &amp; Status'!$B:$L,11,0),0)</f>
        <v>269500</v>
      </c>
      <c r="I75" s="3">
        <v>30</v>
      </c>
      <c r="J75" s="3">
        <v>14</v>
      </c>
      <c r="K75" s="4" t="str">
        <f>_xlfn.XLOOKUP(tbl_ItemList[[#This Row],[GL Code]],tbl_StockStatus[GL Code],tbl_StockStatus[Status])</f>
        <v>In Stock</v>
      </c>
    </row>
    <row r="76" spans="1:11" ht="15.75" customHeight="1" x14ac:dyDescent="0.25">
      <c r="A76" s="3">
        <v>73</v>
      </c>
      <c r="B76" s="4" t="s">
        <v>199</v>
      </c>
      <c r="C76" s="4" t="s">
        <v>200</v>
      </c>
      <c r="D76" s="4" t="s">
        <v>194</v>
      </c>
      <c r="E76" s="4" t="s">
        <v>195</v>
      </c>
      <c r="F76" s="4" t="s">
        <v>92</v>
      </c>
      <c r="G76" s="5">
        <v>1800</v>
      </c>
      <c r="H76" s="5">
        <f>G76*IFERROR(VLOOKUP(B76,'Stock Level &amp; Status'!$B:$L,11,0),0)</f>
        <v>216000</v>
      </c>
      <c r="I76" s="3">
        <v>50</v>
      </c>
      <c r="J76" s="3">
        <v>14</v>
      </c>
      <c r="K76" s="4" t="str">
        <f>_xlfn.XLOOKUP(tbl_ItemList[[#This Row],[GL Code]],tbl_StockStatus[GL Code],tbl_StockStatus[Status])</f>
        <v>In Stock</v>
      </c>
    </row>
    <row r="77" spans="1:11" ht="15.75" customHeight="1" x14ac:dyDescent="0.25">
      <c r="A77" s="3">
        <v>74</v>
      </c>
      <c r="B77" s="4" t="s">
        <v>201</v>
      </c>
      <c r="C77" s="4" t="s">
        <v>202</v>
      </c>
      <c r="D77" s="4" t="s">
        <v>194</v>
      </c>
      <c r="E77" s="4" t="s">
        <v>195</v>
      </c>
      <c r="F77" s="4" t="s">
        <v>131</v>
      </c>
      <c r="G77" s="5">
        <v>4500</v>
      </c>
      <c r="H77" s="5">
        <f>G77*IFERROR(VLOOKUP(B77,'Stock Level &amp; Status'!$B:$L,11,0),0)</f>
        <v>202500</v>
      </c>
      <c r="I77" s="3">
        <v>20</v>
      </c>
      <c r="J77" s="3">
        <v>14</v>
      </c>
      <c r="K77" s="4" t="str">
        <f>_xlfn.XLOOKUP(tbl_ItemList[[#This Row],[GL Code]],tbl_StockStatus[GL Code],tbl_StockStatus[Status])</f>
        <v>In Stock</v>
      </c>
    </row>
    <row r="78" spans="1:11" ht="15.75" customHeight="1" x14ac:dyDescent="0.25">
      <c r="A78" s="3">
        <v>75</v>
      </c>
      <c r="B78" s="4" t="s">
        <v>203</v>
      </c>
      <c r="C78" s="4" t="s">
        <v>204</v>
      </c>
      <c r="D78" s="4" t="s">
        <v>194</v>
      </c>
      <c r="E78" s="4" t="s">
        <v>195</v>
      </c>
      <c r="F78" s="4" t="s">
        <v>92</v>
      </c>
      <c r="G78" s="5">
        <v>800</v>
      </c>
      <c r="H78" s="5">
        <f>G78*IFERROR(VLOOKUP(B78,'Stock Level &amp; Status'!$B:$L,11,0),0)</f>
        <v>88000</v>
      </c>
      <c r="I78" s="3">
        <v>50</v>
      </c>
      <c r="J78" s="3">
        <v>14</v>
      </c>
      <c r="K78" s="4" t="str">
        <f>_xlfn.XLOOKUP(tbl_ItemList[[#This Row],[GL Code]],tbl_StockStatus[GL Code],tbl_StockStatus[Status])</f>
        <v>In Stock</v>
      </c>
    </row>
    <row r="79" spans="1:11" ht="15.75" customHeight="1" x14ac:dyDescent="0.25">
      <c r="A79" s="3">
        <v>76</v>
      </c>
      <c r="B79" s="4" t="s">
        <v>205</v>
      </c>
      <c r="C79" s="4" t="s">
        <v>206</v>
      </c>
      <c r="D79" s="4" t="s">
        <v>194</v>
      </c>
      <c r="E79" s="4" t="s">
        <v>195</v>
      </c>
      <c r="F79" s="4" t="s">
        <v>131</v>
      </c>
      <c r="G79" s="5">
        <v>600</v>
      </c>
      <c r="H79" s="5">
        <f>G79*IFERROR(VLOOKUP(B79,'Stock Level &amp; Status'!$B:$L,11,0),0)</f>
        <v>54000</v>
      </c>
      <c r="I79" s="3">
        <v>50</v>
      </c>
      <c r="J79" s="3">
        <v>14</v>
      </c>
      <c r="K79" s="4" t="str">
        <f>_xlfn.XLOOKUP(tbl_ItemList[[#This Row],[GL Code]],tbl_StockStatus[GL Code],tbl_StockStatus[Status])</f>
        <v>In Stock</v>
      </c>
    </row>
    <row r="80" spans="1:11" ht="15.75" customHeight="1" x14ac:dyDescent="0.25">
      <c r="A80" s="3">
        <v>77</v>
      </c>
      <c r="B80" s="4" t="s">
        <v>208</v>
      </c>
      <c r="C80" s="4" t="s">
        <v>209</v>
      </c>
      <c r="D80" s="4" t="s">
        <v>194</v>
      </c>
      <c r="E80" s="4" t="s">
        <v>195</v>
      </c>
      <c r="F80" s="4" t="s">
        <v>126</v>
      </c>
      <c r="G80" s="5">
        <v>700</v>
      </c>
      <c r="H80" s="5">
        <f>G80*IFERROR(VLOOKUP(B80,'Stock Level &amp; Status'!$B:$L,11,0),0)</f>
        <v>154000</v>
      </c>
      <c r="I80" s="3">
        <v>100</v>
      </c>
      <c r="J80" s="3">
        <v>14</v>
      </c>
      <c r="K80" s="4" t="str">
        <f>_xlfn.XLOOKUP(tbl_ItemList[[#This Row],[GL Code]],tbl_StockStatus[GL Code],tbl_StockStatus[Status])</f>
        <v>In Stock</v>
      </c>
    </row>
    <row r="81" spans="1:11" ht="15.75" customHeight="1" x14ac:dyDescent="0.25">
      <c r="A81" s="3">
        <v>78</v>
      </c>
      <c r="B81" s="4" t="s">
        <v>210</v>
      </c>
      <c r="C81" s="4" t="s">
        <v>211</v>
      </c>
      <c r="D81" s="4" t="s">
        <v>194</v>
      </c>
      <c r="E81" s="4" t="s">
        <v>195</v>
      </c>
      <c r="F81" s="4" t="s">
        <v>131</v>
      </c>
      <c r="G81" s="5">
        <v>1200</v>
      </c>
      <c r="H81" s="5">
        <f>G81*IFERROR(VLOOKUP(B81,'Stock Level &amp; Status'!$B:$L,11,0),0)</f>
        <v>30000</v>
      </c>
      <c r="I81" s="3">
        <v>30</v>
      </c>
      <c r="J81" s="3">
        <v>14</v>
      </c>
      <c r="K81" s="4" t="str">
        <f>_xlfn.XLOOKUP(tbl_ItemList[[#This Row],[GL Code]],tbl_StockStatus[GL Code],tbl_StockStatus[Status])</f>
        <v>Low Stock</v>
      </c>
    </row>
    <row r="82" spans="1:11" ht="15.75" customHeight="1" x14ac:dyDescent="0.25">
      <c r="A82" s="3">
        <v>79</v>
      </c>
      <c r="B82" s="4" t="s">
        <v>212</v>
      </c>
      <c r="C82" s="4" t="s">
        <v>213</v>
      </c>
      <c r="D82" s="4" t="s">
        <v>194</v>
      </c>
      <c r="E82" s="4" t="s">
        <v>195</v>
      </c>
      <c r="F82" s="4" t="s">
        <v>41</v>
      </c>
      <c r="G82" s="5">
        <v>2200</v>
      </c>
      <c r="H82" s="5">
        <f>G82*IFERROR(VLOOKUP(B82,'Stock Level &amp; Status'!$B:$L,11,0),0)</f>
        <v>308000</v>
      </c>
      <c r="I82" s="3">
        <v>50</v>
      </c>
      <c r="J82" s="3">
        <v>14</v>
      </c>
      <c r="K82" s="4" t="str">
        <f>_xlfn.XLOOKUP(tbl_ItemList[[#This Row],[GL Code]],tbl_StockStatus[GL Code],tbl_StockStatus[Status])</f>
        <v>In Stock</v>
      </c>
    </row>
    <row r="83" spans="1:11" ht="15.75" customHeight="1" x14ac:dyDescent="0.25">
      <c r="A83" s="3">
        <v>80</v>
      </c>
      <c r="B83" s="4" t="s">
        <v>214</v>
      </c>
      <c r="C83" s="4" t="s">
        <v>215</v>
      </c>
      <c r="D83" s="4" t="s">
        <v>194</v>
      </c>
      <c r="E83" s="4" t="s">
        <v>195</v>
      </c>
      <c r="F83" s="4" t="s">
        <v>131</v>
      </c>
      <c r="G83" s="5">
        <v>1500</v>
      </c>
      <c r="H83" s="5">
        <f>G83*IFERROR(VLOOKUP(B83,'Stock Level &amp; Status'!$B:$L,11,0),0)</f>
        <v>0</v>
      </c>
      <c r="I83" s="3">
        <v>20</v>
      </c>
      <c r="J83" s="3">
        <v>14</v>
      </c>
      <c r="K83" s="4" t="str">
        <f>_xlfn.XLOOKUP(tbl_ItemList[[#This Row],[GL Code]],tbl_StockStatus[GL Code],tbl_StockStatus[Status])</f>
        <v>Out of Stock</v>
      </c>
    </row>
    <row r="84" spans="1:11" ht="15.75" customHeight="1" x14ac:dyDescent="0.25">
      <c r="A84" s="3">
        <v>81</v>
      </c>
      <c r="B84" s="4" t="s">
        <v>216</v>
      </c>
      <c r="C84" s="4" t="s">
        <v>217</v>
      </c>
      <c r="D84" s="4" t="s">
        <v>218</v>
      </c>
      <c r="E84" s="4" t="s">
        <v>219</v>
      </c>
      <c r="F84" s="4" t="s">
        <v>41</v>
      </c>
      <c r="G84" s="5">
        <v>1200</v>
      </c>
      <c r="H84" s="5">
        <f>G84*IFERROR(VLOOKUP(B84,'Stock Level &amp; Status'!$B:$L,11,0),0)</f>
        <v>318000</v>
      </c>
      <c r="I84" s="3">
        <v>100</v>
      </c>
      <c r="J84" s="3">
        <v>14</v>
      </c>
      <c r="K84" s="4" t="str">
        <f>_xlfn.XLOOKUP(tbl_ItemList[[#This Row],[GL Code]],tbl_StockStatus[GL Code],tbl_StockStatus[Status])</f>
        <v>In Stock</v>
      </c>
    </row>
    <row r="85" spans="1:11" ht="15.75" customHeight="1" x14ac:dyDescent="0.25">
      <c r="A85" s="3">
        <v>82</v>
      </c>
      <c r="B85" s="4" t="s">
        <v>220</v>
      </c>
      <c r="C85" s="4" t="s">
        <v>221</v>
      </c>
      <c r="D85" s="4" t="s">
        <v>218</v>
      </c>
      <c r="E85" s="4" t="s">
        <v>219</v>
      </c>
      <c r="F85" s="4" t="s">
        <v>41</v>
      </c>
      <c r="G85" s="5">
        <v>1000</v>
      </c>
      <c r="H85" s="5">
        <f>G85*IFERROR(VLOOKUP(B85,'Stock Level &amp; Status'!$B:$L,11,0),0)</f>
        <v>250000</v>
      </c>
      <c r="I85" s="3">
        <v>100</v>
      </c>
      <c r="J85" s="3">
        <v>14</v>
      </c>
      <c r="K85" s="4" t="str">
        <f>_xlfn.XLOOKUP(tbl_ItemList[[#This Row],[GL Code]],tbl_StockStatus[GL Code],tbl_StockStatus[Status])</f>
        <v>In Stock</v>
      </c>
    </row>
    <row r="86" spans="1:11" ht="15.75" customHeight="1" x14ac:dyDescent="0.25">
      <c r="A86" s="3">
        <v>83</v>
      </c>
      <c r="B86" s="4" t="s">
        <v>222</v>
      </c>
      <c r="C86" s="4" t="s">
        <v>223</v>
      </c>
      <c r="D86" s="4" t="s">
        <v>224</v>
      </c>
      <c r="E86" s="4" t="s">
        <v>219</v>
      </c>
      <c r="F86" s="4" t="s">
        <v>131</v>
      </c>
      <c r="G86" s="5">
        <v>3500</v>
      </c>
      <c r="H86" s="5">
        <f>G86*IFERROR(VLOOKUP(B86,'Stock Level &amp; Status'!$B:$L,11,0),0)</f>
        <v>294000</v>
      </c>
      <c r="I86" s="3">
        <v>50</v>
      </c>
      <c r="J86" s="3">
        <v>14</v>
      </c>
      <c r="K86" s="4" t="str">
        <f>_xlfn.XLOOKUP(tbl_ItemList[[#This Row],[GL Code]],tbl_StockStatus[GL Code],tbl_StockStatus[Status])</f>
        <v>In Stock</v>
      </c>
    </row>
    <row r="87" spans="1:11" ht="15.75" customHeight="1" x14ac:dyDescent="0.25">
      <c r="A87" s="3">
        <v>84</v>
      </c>
      <c r="B87" s="4" t="s">
        <v>225</v>
      </c>
      <c r="C87" s="4" t="s">
        <v>226</v>
      </c>
      <c r="D87" s="4" t="s">
        <v>224</v>
      </c>
      <c r="E87" s="4" t="s">
        <v>219</v>
      </c>
      <c r="F87" s="4" t="s">
        <v>131</v>
      </c>
      <c r="G87" s="5">
        <v>4500</v>
      </c>
      <c r="H87" s="5">
        <f>G87*IFERROR(VLOOKUP(B87,'Stock Level &amp; Status'!$B:$L,11,0),0)</f>
        <v>292500</v>
      </c>
      <c r="I87" s="3">
        <v>30</v>
      </c>
      <c r="J87" s="3">
        <v>14</v>
      </c>
      <c r="K87" s="4" t="str">
        <f>_xlfn.XLOOKUP(tbl_ItemList[[#This Row],[GL Code]],tbl_StockStatus[GL Code],tbl_StockStatus[Status])</f>
        <v>In Stock</v>
      </c>
    </row>
    <row r="88" spans="1:11" ht="15.75" customHeight="1" x14ac:dyDescent="0.25">
      <c r="A88" s="3">
        <v>85</v>
      </c>
      <c r="B88" s="4" t="s">
        <v>227</v>
      </c>
      <c r="C88" s="4" t="s">
        <v>228</v>
      </c>
      <c r="D88" s="4" t="s">
        <v>224</v>
      </c>
      <c r="E88" s="4" t="s">
        <v>219</v>
      </c>
      <c r="F88" s="4" t="s">
        <v>131</v>
      </c>
      <c r="G88" s="5">
        <v>8500</v>
      </c>
      <c r="H88" s="5">
        <f>G88*IFERROR(VLOOKUP(B88,'Stock Level &amp; Status'!$B:$L,11,0),0)</f>
        <v>255000</v>
      </c>
      <c r="I88" s="3">
        <v>30</v>
      </c>
      <c r="J88" s="3">
        <v>14</v>
      </c>
      <c r="K88" s="4" t="str">
        <f>_xlfn.XLOOKUP(tbl_ItemList[[#This Row],[GL Code]],tbl_StockStatus[GL Code],tbl_StockStatus[Status])</f>
        <v>Low Stock</v>
      </c>
    </row>
    <row r="89" spans="1:11" x14ac:dyDescent="0.25">
      <c r="A89" s="98" t="s">
        <v>229</v>
      </c>
      <c r="B89" s="98"/>
      <c r="C89" s="98"/>
      <c r="D89" s="98"/>
      <c r="E89" s="98"/>
      <c r="F89" s="98"/>
      <c r="G89" s="6">
        <f>SUM(G4:G88)</f>
        <v>316200</v>
      </c>
      <c r="H89" s="6">
        <f>SUM(H4:H88)</f>
        <v>97415000</v>
      </c>
    </row>
    <row r="97" spans="5:5" x14ac:dyDescent="0.25">
      <c r="E97" s="60">
        <v>97415000</v>
      </c>
    </row>
  </sheetData>
  <mergeCells count="3">
    <mergeCell ref="A1:K1"/>
    <mergeCell ref="A2:K2"/>
    <mergeCell ref="A89:F89"/>
  </mergeCells>
  <conditionalFormatting sqref="K4:K88">
    <cfRule type="cellIs" dxfId="324" priority="1" operator="equal">
      <formula>"Low Stock"</formula>
    </cfRule>
    <cfRule type="cellIs" dxfId="323" priority="3" operator="equal">
      <formula>"OUT OF STOCK"</formula>
    </cfRule>
    <cfRule type="cellIs" dxfId="322" priority="4" operator="equal">
      <formula>"REORDER NOW"</formula>
    </cfRule>
    <cfRule type="cellIs" dxfId="321" priority="5" operator="equal">
      <formula>"In Stock"</formula>
    </cfRule>
  </conditionalFormatting>
  <pageMargins left="0.75" right="0.75" top="1" bottom="1" header="0.511811023622047" footer="0.511811023622047"/>
  <pageSetup orientation="landscape" horizontalDpi="300" verticalDpi="300"/>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C0392B"/>
    <pageSetUpPr fitToPage="1"/>
  </sheetPr>
  <dimension ref="A1:I88"/>
  <sheetViews>
    <sheetView showGridLines="0" zoomScaleNormal="100" workbookViewId="0">
      <pane ySplit="3" topLeftCell="A4" activePane="bottomLeft" state="frozen"/>
      <selection pane="bottomLeft" activeCell="A2" sqref="A2:XFD2"/>
    </sheetView>
  </sheetViews>
  <sheetFormatPr defaultColWidth="8.7109375" defaultRowHeight="15" x14ac:dyDescent="0.25"/>
  <cols>
    <col min="1" max="1" width="6" customWidth="1"/>
    <col min="2" max="2" width="16" customWidth="1"/>
    <col min="3" max="3" width="34" customWidth="1"/>
    <col min="4" max="4" width="22" customWidth="1"/>
    <col min="5" max="5" width="24" customWidth="1"/>
    <col min="6" max="7" width="14" customWidth="1"/>
    <col min="8" max="8" width="12" customWidth="1"/>
    <col min="9" max="9" width="22" customWidth="1"/>
  </cols>
  <sheetData>
    <row r="1" spans="1:9" ht="30" customHeight="1" x14ac:dyDescent="0.25">
      <c r="A1" s="96" t="s">
        <v>230</v>
      </c>
      <c r="B1" s="96"/>
      <c r="C1" s="96"/>
      <c r="D1" s="96"/>
      <c r="E1" s="96"/>
      <c r="F1" s="96"/>
      <c r="G1" s="96"/>
      <c r="H1" s="96"/>
      <c r="I1" s="96"/>
    </row>
    <row r="2" spans="1:9" ht="9" customHeight="1" x14ac:dyDescent="0.25">
      <c r="A2" s="97"/>
      <c r="B2" s="97"/>
      <c r="C2" s="97"/>
      <c r="D2" s="97"/>
      <c r="E2" s="97"/>
      <c r="F2" s="97"/>
      <c r="G2" s="97"/>
      <c r="H2" s="97"/>
      <c r="I2" s="97"/>
    </row>
    <row r="3" spans="1:9" ht="27.75" customHeight="1" x14ac:dyDescent="0.25">
      <c r="A3" s="2" t="s">
        <v>2</v>
      </c>
      <c r="B3" s="2" t="s">
        <v>3</v>
      </c>
      <c r="C3" s="2" t="s">
        <v>4</v>
      </c>
      <c r="D3" s="2" t="s">
        <v>5</v>
      </c>
      <c r="E3" s="2" t="s">
        <v>6</v>
      </c>
      <c r="F3" s="2" t="s">
        <v>0</v>
      </c>
      <c r="G3" s="2" t="s">
        <v>231</v>
      </c>
      <c r="H3" s="2" t="s">
        <v>232</v>
      </c>
      <c r="I3" s="2" t="s">
        <v>233</v>
      </c>
    </row>
    <row r="4" spans="1:9" ht="22.5" customHeight="1" x14ac:dyDescent="0.25">
      <c r="A4" s="3">
        <v>1</v>
      </c>
      <c r="B4" s="4" t="s">
        <v>13</v>
      </c>
      <c r="C4" s="4" t="s">
        <v>14</v>
      </c>
      <c r="D4" s="4" t="s">
        <v>15</v>
      </c>
      <c r="E4" s="4" t="s">
        <v>16</v>
      </c>
      <c r="F4" s="3">
        <v>500</v>
      </c>
      <c r="G4" s="3">
        <v>2386</v>
      </c>
      <c r="H4" s="3">
        <f>tbl_ReOrder[[#This Row],[Current Stock]]-tbl_ReOrder[[#This Row],[Re-Order Level]]</f>
        <v>1886</v>
      </c>
      <c r="I4" s="3" t="s">
        <v>234</v>
      </c>
    </row>
    <row r="5" spans="1:9" ht="15.75" customHeight="1" x14ac:dyDescent="0.25">
      <c r="A5" s="3">
        <v>2</v>
      </c>
      <c r="B5" s="4" t="s">
        <v>19</v>
      </c>
      <c r="C5" s="4" t="s">
        <v>20</v>
      </c>
      <c r="D5" s="4" t="s">
        <v>15</v>
      </c>
      <c r="E5" s="4" t="s">
        <v>16</v>
      </c>
      <c r="F5" s="3">
        <v>500</v>
      </c>
      <c r="G5" s="3">
        <v>2898</v>
      </c>
      <c r="H5" s="3">
        <f>tbl_ReOrder[[#This Row],[Current Stock]]-tbl_ReOrder[[#This Row],[Re-Order Level]]</f>
        <v>2398</v>
      </c>
      <c r="I5" s="3" t="s">
        <v>234</v>
      </c>
    </row>
    <row r="6" spans="1:9" ht="15.75" customHeight="1" x14ac:dyDescent="0.25">
      <c r="A6" s="3">
        <v>3</v>
      </c>
      <c r="B6" s="4" t="s">
        <v>21</v>
      </c>
      <c r="C6" s="4" t="s">
        <v>22</v>
      </c>
      <c r="D6" s="4" t="s">
        <v>15</v>
      </c>
      <c r="E6" s="4" t="s">
        <v>16</v>
      </c>
      <c r="F6" s="3">
        <v>300</v>
      </c>
      <c r="G6" s="3">
        <v>1413</v>
      </c>
      <c r="H6" s="3">
        <f>tbl_ReOrder[[#This Row],[Current Stock]]-tbl_ReOrder[[#This Row],[Re-Order Level]]</f>
        <v>1113</v>
      </c>
      <c r="I6" s="3" t="s">
        <v>234</v>
      </c>
    </row>
    <row r="7" spans="1:9" ht="15.75" customHeight="1" x14ac:dyDescent="0.25">
      <c r="A7" s="3">
        <v>4</v>
      </c>
      <c r="B7" s="4" t="s">
        <v>23</v>
      </c>
      <c r="C7" s="4" t="s">
        <v>24</v>
      </c>
      <c r="D7" s="4" t="s">
        <v>25</v>
      </c>
      <c r="E7" s="4" t="s">
        <v>16</v>
      </c>
      <c r="F7" s="3">
        <v>300</v>
      </c>
      <c r="G7" s="3">
        <v>1120</v>
      </c>
      <c r="H7" s="3">
        <f>tbl_ReOrder[[#This Row],[Current Stock]]-tbl_ReOrder[[#This Row],[Re-Order Level]]</f>
        <v>820</v>
      </c>
      <c r="I7" s="3" t="s">
        <v>234</v>
      </c>
    </row>
    <row r="8" spans="1:9" ht="15.75" customHeight="1" x14ac:dyDescent="0.25">
      <c r="A8" s="3">
        <v>5</v>
      </c>
      <c r="B8" s="4" t="s">
        <v>26</v>
      </c>
      <c r="C8" s="4" t="s">
        <v>27</v>
      </c>
      <c r="D8" s="4" t="s">
        <v>25</v>
      </c>
      <c r="E8" s="4" t="s">
        <v>16</v>
      </c>
      <c r="F8" s="3">
        <v>200</v>
      </c>
      <c r="G8" s="3">
        <v>522</v>
      </c>
      <c r="H8" s="3">
        <f>tbl_ReOrder[[#This Row],[Current Stock]]-tbl_ReOrder[[#This Row],[Re-Order Level]]</f>
        <v>322</v>
      </c>
      <c r="I8" s="3" t="s">
        <v>234</v>
      </c>
    </row>
    <row r="9" spans="1:9" ht="15.75" customHeight="1" x14ac:dyDescent="0.25">
      <c r="A9" s="3">
        <v>6</v>
      </c>
      <c r="B9" s="4" t="s">
        <v>28</v>
      </c>
      <c r="C9" s="4" t="s">
        <v>29</v>
      </c>
      <c r="D9" s="4" t="s">
        <v>25</v>
      </c>
      <c r="E9" s="4" t="s">
        <v>16</v>
      </c>
      <c r="F9" s="3">
        <v>300</v>
      </c>
      <c r="G9" s="3">
        <v>741</v>
      </c>
      <c r="H9" s="3">
        <f>tbl_ReOrder[[#This Row],[Current Stock]]-tbl_ReOrder[[#This Row],[Re-Order Level]]</f>
        <v>441</v>
      </c>
      <c r="I9" s="3" t="s">
        <v>234</v>
      </c>
    </row>
    <row r="10" spans="1:9" ht="15.75" customHeight="1" x14ac:dyDescent="0.25">
      <c r="A10" s="3">
        <v>7</v>
      </c>
      <c r="B10" s="4" t="s">
        <v>30</v>
      </c>
      <c r="C10" s="4" t="s">
        <v>31</v>
      </c>
      <c r="D10" s="4" t="s">
        <v>25</v>
      </c>
      <c r="E10" s="4" t="s">
        <v>16</v>
      </c>
      <c r="F10" s="3">
        <v>200</v>
      </c>
      <c r="G10" s="3">
        <v>678</v>
      </c>
      <c r="H10" s="3">
        <f>tbl_ReOrder[[#This Row],[Current Stock]]-tbl_ReOrder[[#This Row],[Re-Order Level]]</f>
        <v>478</v>
      </c>
      <c r="I10" s="3" t="s">
        <v>234</v>
      </c>
    </row>
    <row r="11" spans="1:9" ht="15.75" customHeight="1" x14ac:dyDescent="0.25">
      <c r="A11" s="3">
        <v>8</v>
      </c>
      <c r="B11" s="4" t="s">
        <v>32</v>
      </c>
      <c r="C11" s="4" t="s">
        <v>33</v>
      </c>
      <c r="D11" s="4" t="s">
        <v>25</v>
      </c>
      <c r="E11" s="4" t="s">
        <v>16</v>
      </c>
      <c r="F11" s="3">
        <v>200</v>
      </c>
      <c r="G11" s="3">
        <v>449</v>
      </c>
      <c r="H11" s="3">
        <f>tbl_ReOrder[[#This Row],[Current Stock]]-tbl_ReOrder[[#This Row],[Re-Order Level]]</f>
        <v>249</v>
      </c>
      <c r="I11" s="3" t="s">
        <v>234</v>
      </c>
    </row>
    <row r="12" spans="1:9" ht="15.75" customHeight="1" x14ac:dyDescent="0.25">
      <c r="A12" s="3">
        <v>9</v>
      </c>
      <c r="B12" s="4" t="s">
        <v>34</v>
      </c>
      <c r="C12" s="4" t="s">
        <v>35</v>
      </c>
      <c r="D12" s="4" t="s">
        <v>36</v>
      </c>
      <c r="E12" s="4" t="s">
        <v>16</v>
      </c>
      <c r="F12" s="3">
        <v>400</v>
      </c>
      <c r="G12" s="3">
        <v>1621</v>
      </c>
      <c r="H12" s="3">
        <f>tbl_ReOrder[[#This Row],[Current Stock]]-tbl_ReOrder[[#This Row],[Re-Order Level]]</f>
        <v>1221</v>
      </c>
      <c r="I12" s="3" t="s">
        <v>234</v>
      </c>
    </row>
    <row r="13" spans="1:9" ht="15.75" customHeight="1" x14ac:dyDescent="0.25">
      <c r="A13" s="3">
        <v>10</v>
      </c>
      <c r="B13" s="4" t="s">
        <v>37</v>
      </c>
      <c r="C13" s="4" t="s">
        <v>38</v>
      </c>
      <c r="D13" s="4" t="s">
        <v>36</v>
      </c>
      <c r="E13" s="4" t="s">
        <v>16</v>
      </c>
      <c r="F13" s="3">
        <v>400</v>
      </c>
      <c r="G13" s="3">
        <v>1486</v>
      </c>
      <c r="H13" s="3">
        <f>tbl_ReOrder[[#This Row],[Current Stock]]-tbl_ReOrder[[#This Row],[Re-Order Level]]</f>
        <v>1086</v>
      </c>
      <c r="I13" s="3" t="s">
        <v>234</v>
      </c>
    </row>
    <row r="14" spans="1:9" ht="15.75" customHeight="1" x14ac:dyDescent="0.25">
      <c r="A14" s="3">
        <v>11</v>
      </c>
      <c r="B14" s="4" t="s">
        <v>39</v>
      </c>
      <c r="C14" s="4" t="s">
        <v>40</v>
      </c>
      <c r="D14" s="4" t="s">
        <v>36</v>
      </c>
      <c r="E14" s="4" t="s">
        <v>16</v>
      </c>
      <c r="F14" s="3">
        <v>300</v>
      </c>
      <c r="G14" s="3">
        <v>939</v>
      </c>
      <c r="H14" s="3">
        <f>tbl_ReOrder[[#This Row],[Current Stock]]-tbl_ReOrder[[#This Row],[Re-Order Level]]</f>
        <v>639</v>
      </c>
      <c r="I14" s="3" t="s">
        <v>234</v>
      </c>
    </row>
    <row r="15" spans="1:9" ht="15.75" customHeight="1" x14ac:dyDescent="0.25">
      <c r="A15" s="3">
        <v>12</v>
      </c>
      <c r="B15" s="4" t="s">
        <v>42</v>
      </c>
      <c r="C15" s="4" t="s">
        <v>43</v>
      </c>
      <c r="D15" s="4" t="s">
        <v>44</v>
      </c>
      <c r="E15" s="4" t="s">
        <v>16</v>
      </c>
      <c r="F15" s="3">
        <v>200</v>
      </c>
      <c r="G15" s="3">
        <v>664</v>
      </c>
      <c r="H15" s="3">
        <f>tbl_ReOrder[[#This Row],[Current Stock]]-tbl_ReOrder[[#This Row],[Re-Order Level]]</f>
        <v>464</v>
      </c>
      <c r="I15" s="3" t="s">
        <v>234</v>
      </c>
    </row>
    <row r="16" spans="1:9" ht="15.75" customHeight="1" x14ac:dyDescent="0.25">
      <c r="A16" s="3">
        <v>13</v>
      </c>
      <c r="B16" s="4" t="s">
        <v>46</v>
      </c>
      <c r="C16" s="4" t="s">
        <v>47</v>
      </c>
      <c r="D16" s="4" t="s">
        <v>44</v>
      </c>
      <c r="E16" s="4" t="s">
        <v>16</v>
      </c>
      <c r="F16" s="3">
        <v>150</v>
      </c>
      <c r="G16" s="3">
        <v>442</v>
      </c>
      <c r="H16" s="3">
        <f>tbl_ReOrder[[#This Row],[Current Stock]]-tbl_ReOrder[[#This Row],[Re-Order Level]]</f>
        <v>292</v>
      </c>
      <c r="I16" s="3" t="s">
        <v>234</v>
      </c>
    </row>
    <row r="17" spans="1:9" ht="15.75" customHeight="1" x14ac:dyDescent="0.25">
      <c r="A17" s="3">
        <v>14</v>
      </c>
      <c r="B17" s="4" t="s">
        <v>48</v>
      </c>
      <c r="C17" s="4" t="s">
        <v>49</v>
      </c>
      <c r="D17" s="4" t="s">
        <v>44</v>
      </c>
      <c r="E17" s="4" t="s">
        <v>16</v>
      </c>
      <c r="F17" s="3">
        <v>300</v>
      </c>
      <c r="G17" s="3">
        <v>1257</v>
      </c>
      <c r="H17" s="3">
        <f>tbl_ReOrder[[#This Row],[Current Stock]]-tbl_ReOrder[[#This Row],[Re-Order Level]]</f>
        <v>957</v>
      </c>
      <c r="I17" s="3" t="s">
        <v>234</v>
      </c>
    </row>
    <row r="18" spans="1:9" ht="15.75" customHeight="1" x14ac:dyDescent="0.25">
      <c r="A18" s="3">
        <v>15</v>
      </c>
      <c r="B18" s="4" t="s">
        <v>50</v>
      </c>
      <c r="C18" s="4" t="s">
        <v>51</v>
      </c>
      <c r="D18" s="4" t="s">
        <v>44</v>
      </c>
      <c r="E18" s="4" t="s">
        <v>16</v>
      </c>
      <c r="F18" s="3">
        <v>400</v>
      </c>
      <c r="G18" s="3">
        <v>1772</v>
      </c>
      <c r="H18" s="3">
        <f>tbl_ReOrder[[#This Row],[Current Stock]]-tbl_ReOrder[[#This Row],[Re-Order Level]]</f>
        <v>1372</v>
      </c>
      <c r="I18" s="3" t="s">
        <v>234</v>
      </c>
    </row>
    <row r="19" spans="1:9" ht="15.75" customHeight="1" x14ac:dyDescent="0.25">
      <c r="A19" s="3">
        <v>16</v>
      </c>
      <c r="B19" s="4" t="s">
        <v>52</v>
      </c>
      <c r="C19" s="4" t="s">
        <v>53</v>
      </c>
      <c r="D19" s="4" t="s">
        <v>44</v>
      </c>
      <c r="E19" s="4" t="s">
        <v>16</v>
      </c>
      <c r="F19" s="3">
        <v>300</v>
      </c>
      <c r="G19" s="3">
        <v>1211</v>
      </c>
      <c r="H19" s="3">
        <f>tbl_ReOrder[[#This Row],[Current Stock]]-tbl_ReOrder[[#This Row],[Re-Order Level]]</f>
        <v>911</v>
      </c>
      <c r="I19" s="3" t="s">
        <v>234</v>
      </c>
    </row>
    <row r="20" spans="1:9" ht="15.75" customHeight="1" x14ac:dyDescent="0.25">
      <c r="A20" s="3">
        <v>17</v>
      </c>
      <c r="B20" s="4" t="s">
        <v>54</v>
      </c>
      <c r="C20" s="4" t="s">
        <v>55</v>
      </c>
      <c r="D20" s="4" t="s">
        <v>56</v>
      </c>
      <c r="E20" s="4" t="s">
        <v>16</v>
      </c>
      <c r="F20" s="3">
        <v>1000</v>
      </c>
      <c r="G20" s="3">
        <v>4191</v>
      </c>
      <c r="H20" s="3">
        <f>tbl_ReOrder[[#This Row],[Current Stock]]-tbl_ReOrder[[#This Row],[Re-Order Level]]</f>
        <v>3191</v>
      </c>
      <c r="I20" s="3" t="s">
        <v>234</v>
      </c>
    </row>
    <row r="21" spans="1:9" ht="15.75" customHeight="1" x14ac:dyDescent="0.25">
      <c r="A21" s="3">
        <v>18</v>
      </c>
      <c r="B21" s="4" t="s">
        <v>58</v>
      </c>
      <c r="C21" s="4" t="s">
        <v>59</v>
      </c>
      <c r="D21" s="4" t="s">
        <v>56</v>
      </c>
      <c r="E21" s="4" t="s">
        <v>16</v>
      </c>
      <c r="F21" s="3">
        <v>300</v>
      </c>
      <c r="G21" s="3">
        <v>737</v>
      </c>
      <c r="H21" s="3">
        <f>tbl_ReOrder[[#This Row],[Current Stock]]-tbl_ReOrder[[#This Row],[Re-Order Level]]</f>
        <v>437</v>
      </c>
      <c r="I21" s="3" t="s">
        <v>234</v>
      </c>
    </row>
    <row r="22" spans="1:9" ht="15.75" customHeight="1" x14ac:dyDescent="0.25">
      <c r="A22" s="3">
        <v>19</v>
      </c>
      <c r="B22" s="4" t="s">
        <v>60</v>
      </c>
      <c r="C22" s="4" t="s">
        <v>61</v>
      </c>
      <c r="D22" s="4" t="s">
        <v>56</v>
      </c>
      <c r="E22" s="4" t="s">
        <v>16</v>
      </c>
      <c r="F22" s="3">
        <v>200</v>
      </c>
      <c r="G22" s="3">
        <v>754</v>
      </c>
      <c r="H22" s="3">
        <f>tbl_ReOrder[[#This Row],[Current Stock]]-tbl_ReOrder[[#This Row],[Re-Order Level]]</f>
        <v>554</v>
      </c>
      <c r="I22" s="3" t="s">
        <v>234</v>
      </c>
    </row>
    <row r="23" spans="1:9" ht="15.75" customHeight="1" x14ac:dyDescent="0.25">
      <c r="A23" s="3">
        <v>20</v>
      </c>
      <c r="B23" s="4" t="s">
        <v>62</v>
      </c>
      <c r="C23" s="4" t="s">
        <v>63</v>
      </c>
      <c r="D23" s="4" t="s">
        <v>56</v>
      </c>
      <c r="E23" s="4" t="s">
        <v>16</v>
      </c>
      <c r="F23" s="3">
        <v>200</v>
      </c>
      <c r="G23" s="3">
        <v>427</v>
      </c>
      <c r="H23" s="3">
        <f>tbl_ReOrder[[#This Row],[Current Stock]]-tbl_ReOrder[[#This Row],[Re-Order Level]]</f>
        <v>227</v>
      </c>
      <c r="I23" s="3" t="s">
        <v>234</v>
      </c>
    </row>
    <row r="24" spans="1:9" ht="15.75" customHeight="1" x14ac:dyDescent="0.25">
      <c r="A24" s="3">
        <v>21</v>
      </c>
      <c r="B24" s="4" t="s">
        <v>64</v>
      </c>
      <c r="C24" s="4" t="s">
        <v>65</v>
      </c>
      <c r="D24" s="4" t="s">
        <v>66</v>
      </c>
      <c r="E24" s="4" t="s">
        <v>16</v>
      </c>
      <c r="F24" s="3">
        <v>300</v>
      </c>
      <c r="G24" s="3">
        <v>951</v>
      </c>
      <c r="H24" s="3">
        <f>tbl_ReOrder[[#This Row],[Current Stock]]-tbl_ReOrder[[#This Row],[Re-Order Level]]</f>
        <v>651</v>
      </c>
      <c r="I24" s="3" t="s">
        <v>234</v>
      </c>
    </row>
    <row r="25" spans="1:9" ht="15.75" customHeight="1" x14ac:dyDescent="0.25">
      <c r="A25" s="3">
        <v>22</v>
      </c>
      <c r="B25" s="4" t="s">
        <v>67</v>
      </c>
      <c r="C25" s="4" t="s">
        <v>68</v>
      </c>
      <c r="D25" s="4" t="s">
        <v>66</v>
      </c>
      <c r="E25" s="4" t="s">
        <v>16</v>
      </c>
      <c r="F25" s="3">
        <v>300</v>
      </c>
      <c r="G25" s="3">
        <v>869</v>
      </c>
      <c r="H25" s="3">
        <f>tbl_ReOrder[[#This Row],[Current Stock]]-tbl_ReOrder[[#This Row],[Re-Order Level]]</f>
        <v>569</v>
      </c>
      <c r="I25" s="3" t="s">
        <v>234</v>
      </c>
    </row>
    <row r="26" spans="1:9" ht="15.75" customHeight="1" x14ac:dyDescent="0.25">
      <c r="A26" s="3">
        <v>23</v>
      </c>
      <c r="B26" s="4" t="s">
        <v>69</v>
      </c>
      <c r="C26" s="4" t="s">
        <v>70</v>
      </c>
      <c r="D26" s="4" t="s">
        <v>66</v>
      </c>
      <c r="E26" s="4" t="s">
        <v>16</v>
      </c>
      <c r="F26" s="3">
        <v>200</v>
      </c>
      <c r="G26" s="3">
        <v>676</v>
      </c>
      <c r="H26" s="3">
        <f>tbl_ReOrder[[#This Row],[Current Stock]]-tbl_ReOrder[[#This Row],[Re-Order Level]]</f>
        <v>476</v>
      </c>
      <c r="I26" s="3" t="s">
        <v>234</v>
      </c>
    </row>
    <row r="27" spans="1:9" ht="15.75" customHeight="1" x14ac:dyDescent="0.25">
      <c r="A27" s="3">
        <v>24</v>
      </c>
      <c r="B27" s="4" t="s">
        <v>71</v>
      </c>
      <c r="C27" s="4" t="s">
        <v>72</v>
      </c>
      <c r="D27" s="4" t="s">
        <v>73</v>
      </c>
      <c r="E27" s="4" t="s">
        <v>16</v>
      </c>
      <c r="F27" s="3">
        <v>200</v>
      </c>
      <c r="G27" s="3">
        <v>609</v>
      </c>
      <c r="H27" s="3">
        <f>tbl_ReOrder[[#This Row],[Current Stock]]-tbl_ReOrder[[#This Row],[Re-Order Level]]</f>
        <v>409</v>
      </c>
      <c r="I27" s="3" t="s">
        <v>234</v>
      </c>
    </row>
    <row r="28" spans="1:9" ht="15.75" customHeight="1" x14ac:dyDescent="0.25">
      <c r="A28" s="3">
        <v>25</v>
      </c>
      <c r="B28" s="4" t="s">
        <v>74</v>
      </c>
      <c r="C28" s="4" t="s">
        <v>75</v>
      </c>
      <c r="D28" s="4" t="s">
        <v>73</v>
      </c>
      <c r="E28" s="4" t="s">
        <v>16</v>
      </c>
      <c r="F28" s="3">
        <v>150</v>
      </c>
      <c r="G28" s="3">
        <v>361</v>
      </c>
      <c r="H28" s="3">
        <f>tbl_ReOrder[[#This Row],[Current Stock]]-tbl_ReOrder[[#This Row],[Re-Order Level]]</f>
        <v>211</v>
      </c>
      <c r="I28" s="3" t="s">
        <v>234</v>
      </c>
    </row>
    <row r="29" spans="1:9" ht="15.75" customHeight="1" x14ac:dyDescent="0.25">
      <c r="A29" s="3">
        <v>26</v>
      </c>
      <c r="B29" s="4" t="s">
        <v>76</v>
      </c>
      <c r="C29" s="4" t="s">
        <v>77</v>
      </c>
      <c r="D29" s="4" t="s">
        <v>78</v>
      </c>
      <c r="E29" s="4" t="s">
        <v>16</v>
      </c>
      <c r="F29" s="3">
        <v>200</v>
      </c>
      <c r="G29" s="3">
        <v>420</v>
      </c>
      <c r="H29" s="3">
        <f>tbl_ReOrder[[#This Row],[Current Stock]]-tbl_ReOrder[[#This Row],[Re-Order Level]]</f>
        <v>220</v>
      </c>
      <c r="I29" s="3" t="s">
        <v>234</v>
      </c>
    </row>
    <row r="30" spans="1:9" ht="15.75" customHeight="1" x14ac:dyDescent="0.25">
      <c r="A30" s="3">
        <v>27</v>
      </c>
      <c r="B30" s="4" t="s">
        <v>79</v>
      </c>
      <c r="C30" s="4" t="s">
        <v>80</v>
      </c>
      <c r="D30" s="4" t="s">
        <v>78</v>
      </c>
      <c r="E30" s="4" t="s">
        <v>16</v>
      </c>
      <c r="F30" s="3">
        <v>200</v>
      </c>
      <c r="G30" s="3">
        <v>452</v>
      </c>
      <c r="H30" s="3">
        <f>tbl_ReOrder[[#This Row],[Current Stock]]-tbl_ReOrder[[#This Row],[Re-Order Level]]</f>
        <v>252</v>
      </c>
      <c r="I30" s="3" t="s">
        <v>234</v>
      </c>
    </row>
    <row r="31" spans="1:9" ht="15.75" customHeight="1" x14ac:dyDescent="0.25">
      <c r="A31" s="3">
        <v>28</v>
      </c>
      <c r="B31" s="4" t="s">
        <v>81</v>
      </c>
      <c r="C31" s="4" t="s">
        <v>82</v>
      </c>
      <c r="D31" s="4" t="s">
        <v>78</v>
      </c>
      <c r="E31" s="4" t="s">
        <v>16</v>
      </c>
      <c r="F31" s="3">
        <v>200</v>
      </c>
      <c r="G31" s="3">
        <v>458</v>
      </c>
      <c r="H31" s="3">
        <f>tbl_ReOrder[[#This Row],[Current Stock]]-tbl_ReOrder[[#This Row],[Re-Order Level]]</f>
        <v>258</v>
      </c>
      <c r="I31" s="3" t="s">
        <v>234</v>
      </c>
    </row>
    <row r="32" spans="1:9" ht="15.75" customHeight="1" x14ac:dyDescent="0.25">
      <c r="A32" s="3">
        <v>29</v>
      </c>
      <c r="B32" s="4" t="s">
        <v>83</v>
      </c>
      <c r="C32" s="4" t="s">
        <v>84</v>
      </c>
      <c r="D32" s="4" t="s">
        <v>78</v>
      </c>
      <c r="E32" s="4" t="s">
        <v>16</v>
      </c>
      <c r="F32" s="3">
        <v>150</v>
      </c>
      <c r="G32" s="3">
        <v>481</v>
      </c>
      <c r="H32" s="3">
        <f>tbl_ReOrder[[#This Row],[Current Stock]]-tbl_ReOrder[[#This Row],[Re-Order Level]]</f>
        <v>331</v>
      </c>
      <c r="I32" s="3" t="s">
        <v>234</v>
      </c>
    </row>
    <row r="33" spans="1:9" ht="15.75" customHeight="1" x14ac:dyDescent="0.25">
      <c r="A33" s="3">
        <v>30</v>
      </c>
      <c r="B33" s="4" t="s">
        <v>85</v>
      </c>
      <c r="C33" s="4" t="s">
        <v>86</v>
      </c>
      <c r="D33" s="4" t="s">
        <v>87</v>
      </c>
      <c r="E33" s="4" t="s">
        <v>16</v>
      </c>
      <c r="F33" s="3">
        <v>100</v>
      </c>
      <c r="G33" s="3">
        <v>265</v>
      </c>
      <c r="H33" s="3">
        <f>tbl_ReOrder[[#This Row],[Current Stock]]-tbl_ReOrder[[#This Row],[Re-Order Level]]</f>
        <v>165</v>
      </c>
      <c r="I33" s="3" t="s">
        <v>234</v>
      </c>
    </row>
    <row r="34" spans="1:9" ht="15.75" customHeight="1" x14ac:dyDescent="0.25">
      <c r="A34" s="3">
        <v>31</v>
      </c>
      <c r="B34" s="4" t="s">
        <v>88</v>
      </c>
      <c r="C34" s="4" t="s">
        <v>89</v>
      </c>
      <c r="D34" s="4" t="s">
        <v>90</v>
      </c>
      <c r="E34" s="4" t="s">
        <v>91</v>
      </c>
      <c r="F34" s="3">
        <v>50</v>
      </c>
      <c r="G34" s="3">
        <v>127</v>
      </c>
      <c r="H34" s="3">
        <f>tbl_ReOrder[[#This Row],[Current Stock]]-tbl_ReOrder[[#This Row],[Re-Order Level]]</f>
        <v>77</v>
      </c>
      <c r="I34" s="3" t="s">
        <v>234</v>
      </c>
    </row>
    <row r="35" spans="1:9" ht="15.75" customHeight="1" x14ac:dyDescent="0.25">
      <c r="A35" s="3">
        <v>32</v>
      </c>
      <c r="B35" s="4" t="s">
        <v>93</v>
      </c>
      <c r="C35" s="4" t="s">
        <v>94</v>
      </c>
      <c r="D35" s="4" t="s">
        <v>90</v>
      </c>
      <c r="E35" s="4" t="s">
        <v>91</v>
      </c>
      <c r="F35" s="3">
        <v>50</v>
      </c>
      <c r="G35" s="3">
        <v>163</v>
      </c>
      <c r="H35" s="3">
        <f>tbl_ReOrder[[#This Row],[Current Stock]]-tbl_ReOrder[[#This Row],[Re-Order Level]]</f>
        <v>113</v>
      </c>
      <c r="I35" s="3" t="s">
        <v>234</v>
      </c>
    </row>
    <row r="36" spans="1:9" ht="15.75" customHeight="1" x14ac:dyDescent="0.25">
      <c r="A36" s="3">
        <v>33</v>
      </c>
      <c r="B36" s="4" t="s">
        <v>95</v>
      </c>
      <c r="C36" s="4" t="s">
        <v>96</v>
      </c>
      <c r="D36" s="4" t="s">
        <v>90</v>
      </c>
      <c r="E36" s="4" t="s">
        <v>91</v>
      </c>
      <c r="F36" s="3">
        <v>50</v>
      </c>
      <c r="G36" s="3">
        <v>122</v>
      </c>
      <c r="H36" s="3">
        <f>tbl_ReOrder[[#This Row],[Current Stock]]-tbl_ReOrder[[#This Row],[Re-Order Level]]</f>
        <v>72</v>
      </c>
      <c r="I36" s="3" t="s">
        <v>234</v>
      </c>
    </row>
    <row r="37" spans="1:9" ht="15.75" customHeight="1" x14ac:dyDescent="0.25">
      <c r="A37" s="3">
        <v>34</v>
      </c>
      <c r="B37" s="4" t="s">
        <v>97</v>
      </c>
      <c r="C37" s="4" t="s">
        <v>98</v>
      </c>
      <c r="D37" s="4" t="s">
        <v>90</v>
      </c>
      <c r="E37" s="4" t="s">
        <v>91</v>
      </c>
      <c r="F37" s="3">
        <v>100</v>
      </c>
      <c r="G37" s="3">
        <v>269</v>
      </c>
      <c r="H37" s="3">
        <f>tbl_ReOrder[[#This Row],[Current Stock]]-tbl_ReOrder[[#This Row],[Re-Order Level]]</f>
        <v>169</v>
      </c>
      <c r="I37" s="3" t="s">
        <v>234</v>
      </c>
    </row>
    <row r="38" spans="1:9" ht="15.75" customHeight="1" x14ac:dyDescent="0.25">
      <c r="A38" s="3">
        <v>35</v>
      </c>
      <c r="B38" s="4" t="s">
        <v>99</v>
      </c>
      <c r="C38" s="4" t="s">
        <v>100</v>
      </c>
      <c r="D38" s="4" t="s">
        <v>90</v>
      </c>
      <c r="E38" s="4" t="s">
        <v>91</v>
      </c>
      <c r="F38" s="3">
        <v>100</v>
      </c>
      <c r="G38" s="3">
        <v>219</v>
      </c>
      <c r="H38" s="3">
        <f>tbl_ReOrder[[#This Row],[Current Stock]]-tbl_ReOrder[[#This Row],[Re-Order Level]]</f>
        <v>119</v>
      </c>
      <c r="I38" s="3" t="s">
        <v>234</v>
      </c>
    </row>
    <row r="39" spans="1:9" ht="15.75" customHeight="1" x14ac:dyDescent="0.25">
      <c r="A39" s="3">
        <v>36</v>
      </c>
      <c r="B39" s="4" t="s">
        <v>101</v>
      </c>
      <c r="C39" s="4" t="s">
        <v>102</v>
      </c>
      <c r="D39" s="4" t="s">
        <v>90</v>
      </c>
      <c r="E39" s="4" t="s">
        <v>91</v>
      </c>
      <c r="F39" s="3">
        <v>100</v>
      </c>
      <c r="G39" s="3">
        <v>196</v>
      </c>
      <c r="H39" s="3">
        <f>tbl_ReOrder[[#This Row],[Current Stock]]-tbl_ReOrder[[#This Row],[Re-Order Level]]</f>
        <v>96</v>
      </c>
      <c r="I39" s="3" t="s">
        <v>234</v>
      </c>
    </row>
    <row r="40" spans="1:9" ht="15.75" customHeight="1" x14ac:dyDescent="0.25">
      <c r="A40" s="3">
        <v>37</v>
      </c>
      <c r="B40" s="4" t="s">
        <v>103</v>
      </c>
      <c r="C40" s="4" t="s">
        <v>104</v>
      </c>
      <c r="D40" s="4" t="s">
        <v>90</v>
      </c>
      <c r="E40" s="4" t="s">
        <v>91</v>
      </c>
      <c r="F40" s="3">
        <v>80</v>
      </c>
      <c r="G40" s="3">
        <v>157</v>
      </c>
      <c r="H40" s="3">
        <f>tbl_ReOrder[[#This Row],[Current Stock]]-tbl_ReOrder[[#This Row],[Re-Order Level]]</f>
        <v>77</v>
      </c>
      <c r="I40" s="3" t="s">
        <v>234</v>
      </c>
    </row>
    <row r="41" spans="1:9" ht="15.75" customHeight="1" x14ac:dyDescent="0.25">
      <c r="A41" s="3">
        <v>38</v>
      </c>
      <c r="B41" s="4" t="s">
        <v>105</v>
      </c>
      <c r="C41" s="4" t="s">
        <v>106</v>
      </c>
      <c r="D41" s="4" t="s">
        <v>90</v>
      </c>
      <c r="E41" s="4" t="s">
        <v>91</v>
      </c>
      <c r="F41" s="3">
        <v>50</v>
      </c>
      <c r="G41" s="3">
        <v>114</v>
      </c>
      <c r="H41" s="3">
        <f>tbl_ReOrder[[#This Row],[Current Stock]]-tbl_ReOrder[[#This Row],[Re-Order Level]]</f>
        <v>64</v>
      </c>
      <c r="I41" s="3" t="s">
        <v>234</v>
      </c>
    </row>
    <row r="42" spans="1:9" ht="15.75" customHeight="1" x14ac:dyDescent="0.25">
      <c r="A42" s="3">
        <v>39</v>
      </c>
      <c r="B42" s="4" t="s">
        <v>107</v>
      </c>
      <c r="C42" s="4" t="s">
        <v>108</v>
      </c>
      <c r="D42" s="4" t="s">
        <v>90</v>
      </c>
      <c r="E42" s="4" t="s">
        <v>91</v>
      </c>
      <c r="F42" s="3">
        <v>50</v>
      </c>
      <c r="G42" s="3">
        <v>118</v>
      </c>
      <c r="H42" s="3">
        <f>tbl_ReOrder[[#This Row],[Current Stock]]-tbl_ReOrder[[#This Row],[Re-Order Level]]</f>
        <v>68</v>
      </c>
      <c r="I42" s="3" t="s">
        <v>234</v>
      </c>
    </row>
    <row r="43" spans="1:9" ht="15.75" customHeight="1" x14ac:dyDescent="0.25">
      <c r="A43" s="3">
        <v>40</v>
      </c>
      <c r="B43" s="4" t="s">
        <v>109</v>
      </c>
      <c r="C43" s="4" t="s">
        <v>110</v>
      </c>
      <c r="D43" s="4" t="s">
        <v>90</v>
      </c>
      <c r="E43" s="4" t="s">
        <v>91</v>
      </c>
      <c r="F43" s="3">
        <v>50</v>
      </c>
      <c r="G43" s="3">
        <v>100</v>
      </c>
      <c r="H43" s="3">
        <f>tbl_ReOrder[[#This Row],[Current Stock]]-tbl_ReOrder[[#This Row],[Re-Order Level]]</f>
        <v>50</v>
      </c>
      <c r="I43" s="3" t="s">
        <v>234</v>
      </c>
    </row>
    <row r="44" spans="1:9" ht="15.75" customHeight="1" x14ac:dyDescent="0.25">
      <c r="A44" s="3">
        <v>41</v>
      </c>
      <c r="B44" s="4" t="s">
        <v>111</v>
      </c>
      <c r="C44" s="4" t="s">
        <v>112</v>
      </c>
      <c r="D44" s="4" t="s">
        <v>113</v>
      </c>
      <c r="E44" s="4" t="s">
        <v>91</v>
      </c>
      <c r="F44" s="3">
        <v>200</v>
      </c>
      <c r="G44" s="3">
        <v>473</v>
      </c>
      <c r="H44" s="3">
        <f>tbl_ReOrder[[#This Row],[Current Stock]]-tbl_ReOrder[[#This Row],[Re-Order Level]]</f>
        <v>273</v>
      </c>
      <c r="I44" s="3" t="s">
        <v>234</v>
      </c>
    </row>
    <row r="45" spans="1:9" ht="15.75" customHeight="1" x14ac:dyDescent="0.25">
      <c r="A45" s="3">
        <v>42</v>
      </c>
      <c r="B45" s="4" t="s">
        <v>114</v>
      </c>
      <c r="C45" s="4" t="s">
        <v>115</v>
      </c>
      <c r="D45" s="4" t="s">
        <v>113</v>
      </c>
      <c r="E45" s="4" t="s">
        <v>91</v>
      </c>
      <c r="F45" s="3">
        <v>50</v>
      </c>
      <c r="G45" s="3">
        <v>99</v>
      </c>
      <c r="H45" s="3">
        <f>tbl_ReOrder[[#This Row],[Current Stock]]-tbl_ReOrder[[#This Row],[Re-Order Level]]</f>
        <v>49</v>
      </c>
      <c r="I45" s="3" t="s">
        <v>234</v>
      </c>
    </row>
    <row r="46" spans="1:9" ht="15.75" customHeight="1" x14ac:dyDescent="0.25">
      <c r="A46" s="3">
        <v>43</v>
      </c>
      <c r="B46" s="4" t="s">
        <v>116</v>
      </c>
      <c r="C46" s="4" t="s">
        <v>117</v>
      </c>
      <c r="D46" s="4" t="s">
        <v>113</v>
      </c>
      <c r="E46" s="4" t="s">
        <v>91</v>
      </c>
      <c r="F46" s="3">
        <v>50</v>
      </c>
      <c r="G46" s="3">
        <v>76</v>
      </c>
      <c r="H46" s="3">
        <f>tbl_ReOrder[[#This Row],[Current Stock]]-tbl_ReOrder[[#This Row],[Re-Order Level]]</f>
        <v>26</v>
      </c>
      <c r="I46" s="3" t="s">
        <v>234</v>
      </c>
    </row>
    <row r="47" spans="1:9" ht="15.75" customHeight="1" x14ac:dyDescent="0.25">
      <c r="A47" s="3">
        <v>44</v>
      </c>
      <c r="B47" s="4" t="s">
        <v>118</v>
      </c>
      <c r="C47" s="4" t="s">
        <v>119</v>
      </c>
      <c r="D47" s="4" t="s">
        <v>120</v>
      </c>
      <c r="E47" s="4" t="s">
        <v>91</v>
      </c>
      <c r="F47" s="3">
        <v>100</v>
      </c>
      <c r="G47" s="3">
        <v>222</v>
      </c>
      <c r="H47" s="3">
        <f>tbl_ReOrder[[#This Row],[Current Stock]]-tbl_ReOrder[[#This Row],[Re-Order Level]]</f>
        <v>122</v>
      </c>
      <c r="I47" s="3" t="s">
        <v>234</v>
      </c>
    </row>
    <row r="48" spans="1:9" ht="15.75" customHeight="1" x14ac:dyDescent="0.25">
      <c r="A48" s="3">
        <v>45</v>
      </c>
      <c r="B48" s="4" t="s">
        <v>121</v>
      </c>
      <c r="C48" s="4" t="s">
        <v>122</v>
      </c>
      <c r="D48" s="4" t="s">
        <v>120</v>
      </c>
      <c r="E48" s="4" t="s">
        <v>91</v>
      </c>
      <c r="F48" s="3">
        <v>100</v>
      </c>
      <c r="G48" s="3">
        <v>152</v>
      </c>
      <c r="H48" s="3">
        <f>tbl_ReOrder[[#This Row],[Current Stock]]-tbl_ReOrder[[#This Row],[Re-Order Level]]</f>
        <v>52</v>
      </c>
      <c r="I48" s="3" t="s">
        <v>234</v>
      </c>
    </row>
    <row r="49" spans="1:9" ht="15.75" customHeight="1" x14ac:dyDescent="0.25">
      <c r="A49" s="3">
        <v>46</v>
      </c>
      <c r="B49" s="4" t="s">
        <v>123</v>
      </c>
      <c r="C49" s="4" t="s">
        <v>124</v>
      </c>
      <c r="D49" s="4" t="s">
        <v>125</v>
      </c>
      <c r="E49" s="4" t="s">
        <v>91</v>
      </c>
      <c r="F49" s="3">
        <v>100</v>
      </c>
      <c r="G49" s="3">
        <v>300</v>
      </c>
      <c r="H49" s="3">
        <f>tbl_ReOrder[[#This Row],[Current Stock]]-tbl_ReOrder[[#This Row],[Re-Order Level]]</f>
        <v>200</v>
      </c>
      <c r="I49" s="3" t="s">
        <v>234</v>
      </c>
    </row>
    <row r="50" spans="1:9" ht="15.75" customHeight="1" x14ac:dyDescent="0.25">
      <c r="A50" s="3">
        <v>47</v>
      </c>
      <c r="B50" s="4" t="s">
        <v>127</v>
      </c>
      <c r="C50" s="4" t="s">
        <v>128</v>
      </c>
      <c r="D50" s="4" t="s">
        <v>125</v>
      </c>
      <c r="E50" s="4" t="s">
        <v>91</v>
      </c>
      <c r="F50" s="3">
        <v>100</v>
      </c>
      <c r="G50" s="3">
        <v>344</v>
      </c>
      <c r="H50" s="3">
        <f>tbl_ReOrder[[#This Row],[Current Stock]]-tbl_ReOrder[[#This Row],[Re-Order Level]]</f>
        <v>244</v>
      </c>
      <c r="I50" s="3" t="s">
        <v>234</v>
      </c>
    </row>
    <row r="51" spans="1:9" ht="15.75" customHeight="1" x14ac:dyDescent="0.25">
      <c r="A51" s="3">
        <v>48</v>
      </c>
      <c r="B51" s="4" t="s">
        <v>129</v>
      </c>
      <c r="C51" s="4" t="s">
        <v>130</v>
      </c>
      <c r="D51" s="4" t="s">
        <v>125</v>
      </c>
      <c r="E51" s="4" t="s">
        <v>91</v>
      </c>
      <c r="F51" s="3">
        <v>150</v>
      </c>
      <c r="G51" s="3">
        <v>358</v>
      </c>
      <c r="H51" s="3">
        <f>tbl_ReOrder[[#This Row],[Current Stock]]-tbl_ReOrder[[#This Row],[Re-Order Level]]</f>
        <v>208</v>
      </c>
      <c r="I51" s="3" t="s">
        <v>234</v>
      </c>
    </row>
    <row r="52" spans="1:9" ht="15.75" customHeight="1" x14ac:dyDescent="0.25">
      <c r="A52" s="3">
        <v>49</v>
      </c>
      <c r="B52" s="4" t="s">
        <v>132</v>
      </c>
      <c r="C52" s="4" t="s">
        <v>133</v>
      </c>
      <c r="D52" s="4" t="s">
        <v>125</v>
      </c>
      <c r="E52" s="4" t="s">
        <v>91</v>
      </c>
      <c r="F52" s="3">
        <v>100</v>
      </c>
      <c r="G52" s="3">
        <v>194</v>
      </c>
      <c r="H52" s="3">
        <f>tbl_ReOrder[[#This Row],[Current Stock]]-tbl_ReOrder[[#This Row],[Re-Order Level]]</f>
        <v>94</v>
      </c>
      <c r="I52" s="3" t="s">
        <v>234</v>
      </c>
    </row>
    <row r="53" spans="1:9" ht="15.75" customHeight="1" x14ac:dyDescent="0.25">
      <c r="A53" s="3">
        <v>50</v>
      </c>
      <c r="B53" s="4" t="s">
        <v>134</v>
      </c>
      <c r="C53" s="4" t="s">
        <v>135</v>
      </c>
      <c r="D53" s="4" t="s">
        <v>136</v>
      </c>
      <c r="E53" s="4" t="s">
        <v>91</v>
      </c>
      <c r="F53" s="3">
        <v>30</v>
      </c>
      <c r="G53" s="3">
        <v>77</v>
      </c>
      <c r="H53" s="3">
        <f>tbl_ReOrder[[#This Row],[Current Stock]]-tbl_ReOrder[[#This Row],[Re-Order Level]]</f>
        <v>47</v>
      </c>
      <c r="I53" s="3" t="s">
        <v>234</v>
      </c>
    </row>
    <row r="54" spans="1:9" ht="15.75" customHeight="1" x14ac:dyDescent="0.25">
      <c r="A54" s="3">
        <v>51</v>
      </c>
      <c r="B54" s="4" t="s">
        <v>137</v>
      </c>
      <c r="C54" s="4" t="s">
        <v>138</v>
      </c>
      <c r="D54" s="4" t="s">
        <v>139</v>
      </c>
      <c r="E54" s="4" t="s">
        <v>140</v>
      </c>
      <c r="F54" s="3">
        <v>50</v>
      </c>
      <c r="G54" s="3">
        <v>199</v>
      </c>
      <c r="H54" s="3">
        <f>tbl_ReOrder[[#This Row],[Current Stock]]-tbl_ReOrder[[#This Row],[Re-Order Level]]</f>
        <v>149</v>
      </c>
      <c r="I54" s="3" t="s">
        <v>234</v>
      </c>
    </row>
    <row r="55" spans="1:9" ht="15.75" customHeight="1" x14ac:dyDescent="0.25">
      <c r="A55" s="3">
        <v>52</v>
      </c>
      <c r="B55" s="4" t="s">
        <v>142</v>
      </c>
      <c r="C55" s="4" t="s">
        <v>143</v>
      </c>
      <c r="D55" s="4" t="s">
        <v>144</v>
      </c>
      <c r="E55" s="4" t="s">
        <v>140</v>
      </c>
      <c r="F55" s="3">
        <v>100</v>
      </c>
      <c r="G55" s="3">
        <v>400</v>
      </c>
      <c r="H55" s="3">
        <f>tbl_ReOrder[[#This Row],[Current Stock]]-tbl_ReOrder[[#This Row],[Re-Order Level]]</f>
        <v>300</v>
      </c>
      <c r="I55" s="3" t="s">
        <v>234</v>
      </c>
    </row>
    <row r="56" spans="1:9" ht="15.75" customHeight="1" x14ac:dyDescent="0.25">
      <c r="A56" s="3">
        <v>53</v>
      </c>
      <c r="B56" s="4" t="s">
        <v>145</v>
      </c>
      <c r="C56" s="4" t="s">
        <v>146</v>
      </c>
      <c r="D56" s="4" t="s">
        <v>147</v>
      </c>
      <c r="E56" s="4" t="s">
        <v>140</v>
      </c>
      <c r="F56" s="3">
        <v>200</v>
      </c>
      <c r="G56" s="3">
        <v>458</v>
      </c>
      <c r="H56" s="3">
        <f>tbl_ReOrder[[#This Row],[Current Stock]]-tbl_ReOrder[[#This Row],[Re-Order Level]]</f>
        <v>258</v>
      </c>
      <c r="I56" s="3" t="s">
        <v>234</v>
      </c>
    </row>
    <row r="57" spans="1:9" ht="15.75" customHeight="1" x14ac:dyDescent="0.25">
      <c r="A57" s="3">
        <v>54</v>
      </c>
      <c r="B57" s="4" t="s">
        <v>148</v>
      </c>
      <c r="C57" s="4" t="s">
        <v>149</v>
      </c>
      <c r="D57" s="4" t="s">
        <v>150</v>
      </c>
      <c r="E57" s="4" t="s">
        <v>140</v>
      </c>
      <c r="F57" s="3">
        <v>100</v>
      </c>
      <c r="G57" s="3">
        <v>225</v>
      </c>
      <c r="H57" s="3">
        <f>tbl_ReOrder[[#This Row],[Current Stock]]-tbl_ReOrder[[#This Row],[Re-Order Level]]</f>
        <v>125</v>
      </c>
      <c r="I57" s="3" t="s">
        <v>234</v>
      </c>
    </row>
    <row r="58" spans="1:9" ht="15.75" customHeight="1" x14ac:dyDescent="0.25">
      <c r="A58" s="3">
        <v>55</v>
      </c>
      <c r="B58" s="4" t="s">
        <v>151</v>
      </c>
      <c r="C58" s="4" t="s">
        <v>152</v>
      </c>
      <c r="D58" s="4" t="s">
        <v>153</v>
      </c>
      <c r="E58" s="4" t="s">
        <v>140</v>
      </c>
      <c r="F58" s="3">
        <v>200</v>
      </c>
      <c r="G58" s="3">
        <v>509</v>
      </c>
      <c r="H58" s="3">
        <f>tbl_ReOrder[[#This Row],[Current Stock]]-tbl_ReOrder[[#This Row],[Re-Order Level]]</f>
        <v>309</v>
      </c>
      <c r="I58" s="3" t="s">
        <v>234</v>
      </c>
    </row>
    <row r="59" spans="1:9" ht="15.75" customHeight="1" x14ac:dyDescent="0.25">
      <c r="A59" s="3">
        <v>56</v>
      </c>
      <c r="B59" s="4" t="s">
        <v>155</v>
      </c>
      <c r="C59" s="4" t="s">
        <v>156</v>
      </c>
      <c r="D59" s="4" t="s">
        <v>157</v>
      </c>
      <c r="E59" s="4" t="s">
        <v>140</v>
      </c>
      <c r="F59" s="3">
        <v>100</v>
      </c>
      <c r="G59" s="3">
        <v>193</v>
      </c>
      <c r="H59" s="3">
        <f>tbl_ReOrder[[#This Row],[Current Stock]]-tbl_ReOrder[[#This Row],[Re-Order Level]]</f>
        <v>93</v>
      </c>
      <c r="I59" s="3" t="s">
        <v>234</v>
      </c>
    </row>
    <row r="60" spans="1:9" ht="15.75" customHeight="1" x14ac:dyDescent="0.25">
      <c r="A60" s="3">
        <v>57</v>
      </c>
      <c r="B60" s="4" t="s">
        <v>158</v>
      </c>
      <c r="C60" s="4" t="s">
        <v>159</v>
      </c>
      <c r="D60" s="4" t="s">
        <v>160</v>
      </c>
      <c r="E60" s="4" t="s">
        <v>140</v>
      </c>
      <c r="F60" s="3">
        <v>150</v>
      </c>
      <c r="G60" s="3">
        <v>337</v>
      </c>
      <c r="H60" s="3">
        <f>tbl_ReOrder[[#This Row],[Current Stock]]-tbl_ReOrder[[#This Row],[Re-Order Level]]</f>
        <v>187</v>
      </c>
      <c r="I60" s="3" t="s">
        <v>234</v>
      </c>
    </row>
    <row r="61" spans="1:9" ht="15.75" customHeight="1" x14ac:dyDescent="0.25">
      <c r="A61" s="3">
        <v>58</v>
      </c>
      <c r="B61" s="4" t="s">
        <v>161</v>
      </c>
      <c r="C61" s="4" t="s">
        <v>162</v>
      </c>
      <c r="D61" s="4" t="s">
        <v>160</v>
      </c>
      <c r="E61" s="4" t="s">
        <v>140</v>
      </c>
      <c r="F61" s="3">
        <v>100</v>
      </c>
      <c r="G61" s="3">
        <v>268</v>
      </c>
      <c r="H61" s="3">
        <f>tbl_ReOrder[[#This Row],[Current Stock]]-tbl_ReOrder[[#This Row],[Re-Order Level]]</f>
        <v>168</v>
      </c>
      <c r="I61" s="3" t="s">
        <v>234</v>
      </c>
    </row>
    <row r="62" spans="1:9" ht="15.75" customHeight="1" x14ac:dyDescent="0.25">
      <c r="A62" s="3">
        <v>59</v>
      </c>
      <c r="B62" s="4" t="s">
        <v>163</v>
      </c>
      <c r="C62" s="4" t="s">
        <v>164</v>
      </c>
      <c r="D62" s="4" t="s">
        <v>160</v>
      </c>
      <c r="E62" s="4" t="s">
        <v>140</v>
      </c>
      <c r="F62" s="3">
        <v>80</v>
      </c>
      <c r="G62" s="3">
        <v>179</v>
      </c>
      <c r="H62" s="3">
        <f>tbl_ReOrder[[#This Row],[Current Stock]]-tbl_ReOrder[[#This Row],[Re-Order Level]]</f>
        <v>99</v>
      </c>
      <c r="I62" s="3" t="s">
        <v>234</v>
      </c>
    </row>
    <row r="63" spans="1:9" ht="15.75" customHeight="1" x14ac:dyDescent="0.25">
      <c r="A63" s="3">
        <v>60</v>
      </c>
      <c r="B63" s="4" t="s">
        <v>166</v>
      </c>
      <c r="C63" s="4" t="s">
        <v>167</v>
      </c>
      <c r="D63" s="4" t="s">
        <v>160</v>
      </c>
      <c r="E63" s="4" t="s">
        <v>140</v>
      </c>
      <c r="F63" s="3">
        <v>50</v>
      </c>
      <c r="G63" s="3">
        <v>104</v>
      </c>
      <c r="H63" s="3">
        <f>tbl_ReOrder[[#This Row],[Current Stock]]-tbl_ReOrder[[#This Row],[Re-Order Level]]</f>
        <v>54</v>
      </c>
      <c r="I63" s="3" t="s">
        <v>234</v>
      </c>
    </row>
    <row r="64" spans="1:9" ht="15.75" customHeight="1" x14ac:dyDescent="0.25">
      <c r="A64" s="3">
        <v>61</v>
      </c>
      <c r="B64" s="4" t="s">
        <v>168</v>
      </c>
      <c r="C64" s="4" t="s">
        <v>169</v>
      </c>
      <c r="D64" s="4" t="s">
        <v>157</v>
      </c>
      <c r="E64" s="4" t="s">
        <v>140</v>
      </c>
      <c r="F64" s="3">
        <v>100</v>
      </c>
      <c r="G64" s="3">
        <v>269</v>
      </c>
      <c r="H64" s="3">
        <f>tbl_ReOrder[[#This Row],[Current Stock]]-tbl_ReOrder[[#This Row],[Re-Order Level]]</f>
        <v>169</v>
      </c>
      <c r="I64" s="3" t="s">
        <v>234</v>
      </c>
    </row>
    <row r="65" spans="1:9" ht="15.75" customHeight="1" x14ac:dyDescent="0.25">
      <c r="A65" s="3">
        <v>62</v>
      </c>
      <c r="B65" s="4" t="s">
        <v>170</v>
      </c>
      <c r="C65" s="4" t="s">
        <v>171</v>
      </c>
      <c r="D65" s="4" t="s">
        <v>160</v>
      </c>
      <c r="E65" s="4" t="s">
        <v>140</v>
      </c>
      <c r="F65" s="3">
        <v>200</v>
      </c>
      <c r="G65" s="3">
        <v>582</v>
      </c>
      <c r="H65" s="3">
        <f>tbl_ReOrder[[#This Row],[Current Stock]]-tbl_ReOrder[[#This Row],[Re-Order Level]]</f>
        <v>382</v>
      </c>
      <c r="I65" s="3" t="s">
        <v>234</v>
      </c>
    </row>
    <row r="66" spans="1:9" ht="15.75" customHeight="1" x14ac:dyDescent="0.25">
      <c r="A66" s="3">
        <v>63</v>
      </c>
      <c r="B66" s="4" t="s">
        <v>172</v>
      </c>
      <c r="C66" s="4" t="s">
        <v>173</v>
      </c>
      <c r="D66" s="4" t="s">
        <v>174</v>
      </c>
      <c r="E66" s="4" t="s">
        <v>140</v>
      </c>
      <c r="F66" s="3">
        <v>200</v>
      </c>
      <c r="G66" s="3">
        <v>537</v>
      </c>
      <c r="H66" s="3">
        <f>tbl_ReOrder[[#This Row],[Current Stock]]-tbl_ReOrder[[#This Row],[Re-Order Level]]</f>
        <v>337</v>
      </c>
      <c r="I66" s="3" t="s">
        <v>234</v>
      </c>
    </row>
    <row r="67" spans="1:9" ht="15.75" customHeight="1" x14ac:dyDescent="0.25">
      <c r="A67" s="3">
        <v>64</v>
      </c>
      <c r="B67" s="4" t="s">
        <v>176</v>
      </c>
      <c r="C67" s="4" t="s">
        <v>177</v>
      </c>
      <c r="D67" s="4" t="s">
        <v>174</v>
      </c>
      <c r="E67" s="4" t="s">
        <v>140</v>
      </c>
      <c r="F67" s="3">
        <v>300</v>
      </c>
      <c r="G67" s="3">
        <v>492</v>
      </c>
      <c r="H67" s="3">
        <f>tbl_ReOrder[[#This Row],[Current Stock]]-tbl_ReOrder[[#This Row],[Re-Order Level]]</f>
        <v>192</v>
      </c>
      <c r="I67" s="3" t="s">
        <v>234</v>
      </c>
    </row>
    <row r="68" spans="1:9" ht="15.75" customHeight="1" x14ac:dyDescent="0.25">
      <c r="A68" s="3">
        <v>65</v>
      </c>
      <c r="B68" s="4" t="s">
        <v>179</v>
      </c>
      <c r="C68" s="4" t="s">
        <v>180</v>
      </c>
      <c r="D68" s="4" t="s">
        <v>174</v>
      </c>
      <c r="E68" s="4" t="s">
        <v>140</v>
      </c>
      <c r="F68" s="3">
        <v>150</v>
      </c>
      <c r="G68" s="3">
        <v>349</v>
      </c>
      <c r="H68" s="3">
        <f>tbl_ReOrder[[#This Row],[Current Stock]]-tbl_ReOrder[[#This Row],[Re-Order Level]]</f>
        <v>199</v>
      </c>
      <c r="I68" s="3" t="s">
        <v>234</v>
      </c>
    </row>
    <row r="69" spans="1:9" ht="15.75" customHeight="1" x14ac:dyDescent="0.25">
      <c r="A69" s="3">
        <v>66</v>
      </c>
      <c r="B69" s="4" t="s">
        <v>181</v>
      </c>
      <c r="C69" s="4" t="s">
        <v>182</v>
      </c>
      <c r="D69" s="4" t="s">
        <v>174</v>
      </c>
      <c r="E69" s="4" t="s">
        <v>140</v>
      </c>
      <c r="F69" s="3">
        <v>100</v>
      </c>
      <c r="G69" s="3">
        <v>218</v>
      </c>
      <c r="H69" s="3">
        <f>tbl_ReOrder[[#This Row],[Current Stock]]-tbl_ReOrder[[#This Row],[Re-Order Level]]</f>
        <v>118</v>
      </c>
      <c r="I69" s="3" t="s">
        <v>234</v>
      </c>
    </row>
    <row r="70" spans="1:9" ht="15.75" customHeight="1" x14ac:dyDescent="0.25">
      <c r="A70" s="3">
        <v>67</v>
      </c>
      <c r="B70" s="4" t="s">
        <v>183</v>
      </c>
      <c r="C70" s="4" t="s">
        <v>184</v>
      </c>
      <c r="D70" s="4" t="s">
        <v>185</v>
      </c>
      <c r="E70" s="4" t="s">
        <v>140</v>
      </c>
      <c r="F70" s="3">
        <v>100</v>
      </c>
      <c r="G70" s="3">
        <v>367</v>
      </c>
      <c r="H70" s="3">
        <f>tbl_ReOrder[[#This Row],[Current Stock]]-tbl_ReOrder[[#This Row],[Re-Order Level]]</f>
        <v>267</v>
      </c>
      <c r="I70" s="3" t="s">
        <v>234</v>
      </c>
    </row>
    <row r="71" spans="1:9" ht="15.75" customHeight="1" x14ac:dyDescent="0.25">
      <c r="A71" s="3">
        <v>68</v>
      </c>
      <c r="B71" s="4" t="s">
        <v>186</v>
      </c>
      <c r="C71" s="4" t="s">
        <v>187</v>
      </c>
      <c r="D71" s="4" t="s">
        <v>185</v>
      </c>
      <c r="E71" s="4" t="s">
        <v>140</v>
      </c>
      <c r="F71" s="3">
        <v>100</v>
      </c>
      <c r="G71" s="3">
        <v>328</v>
      </c>
      <c r="H71" s="3">
        <f>tbl_ReOrder[[#This Row],[Current Stock]]-tbl_ReOrder[[#This Row],[Re-Order Level]]</f>
        <v>228</v>
      </c>
      <c r="I71" s="3" t="s">
        <v>234</v>
      </c>
    </row>
    <row r="72" spans="1:9" ht="15.75" customHeight="1" x14ac:dyDescent="0.25">
      <c r="A72" s="3">
        <v>69</v>
      </c>
      <c r="B72" s="4" t="s">
        <v>188</v>
      </c>
      <c r="C72" s="4" t="s">
        <v>189</v>
      </c>
      <c r="D72" s="4" t="s">
        <v>185</v>
      </c>
      <c r="E72" s="4" t="s">
        <v>140</v>
      </c>
      <c r="F72" s="3">
        <v>100</v>
      </c>
      <c r="G72" s="3">
        <v>357</v>
      </c>
      <c r="H72" s="3">
        <f>tbl_ReOrder[[#This Row],[Current Stock]]-tbl_ReOrder[[#This Row],[Re-Order Level]]</f>
        <v>257</v>
      </c>
      <c r="I72" s="3" t="s">
        <v>234</v>
      </c>
    </row>
    <row r="73" spans="1:9" ht="15.75" customHeight="1" x14ac:dyDescent="0.25">
      <c r="A73" s="3">
        <v>70</v>
      </c>
      <c r="B73" s="4" t="s">
        <v>190</v>
      </c>
      <c r="C73" s="4" t="s">
        <v>191</v>
      </c>
      <c r="D73" s="4" t="s">
        <v>150</v>
      </c>
      <c r="E73" s="4" t="s">
        <v>140</v>
      </c>
      <c r="F73" s="3">
        <v>150</v>
      </c>
      <c r="G73" s="3">
        <v>498</v>
      </c>
      <c r="H73" s="3">
        <f>tbl_ReOrder[[#This Row],[Current Stock]]-tbl_ReOrder[[#This Row],[Re-Order Level]]</f>
        <v>348</v>
      </c>
      <c r="I73" s="3" t="s">
        <v>234</v>
      </c>
    </row>
    <row r="74" spans="1:9" ht="15.75" customHeight="1" x14ac:dyDescent="0.25">
      <c r="A74" s="3">
        <v>71</v>
      </c>
      <c r="B74" s="4" t="s">
        <v>192</v>
      </c>
      <c r="C74" s="4" t="s">
        <v>193</v>
      </c>
      <c r="D74" s="4" t="s">
        <v>194</v>
      </c>
      <c r="E74" s="4" t="s">
        <v>195</v>
      </c>
      <c r="F74" s="3">
        <v>50</v>
      </c>
      <c r="G74" s="3">
        <v>101</v>
      </c>
      <c r="H74" s="3">
        <f>tbl_ReOrder[[#This Row],[Current Stock]]-tbl_ReOrder[[#This Row],[Re-Order Level]]</f>
        <v>51</v>
      </c>
      <c r="I74" s="3" t="s">
        <v>234</v>
      </c>
    </row>
    <row r="75" spans="1:9" ht="15.75" customHeight="1" x14ac:dyDescent="0.25">
      <c r="A75" s="3">
        <v>72</v>
      </c>
      <c r="B75" s="4" t="s">
        <v>197</v>
      </c>
      <c r="C75" s="4" t="s">
        <v>198</v>
      </c>
      <c r="D75" s="4" t="s">
        <v>194</v>
      </c>
      <c r="E75" s="4" t="s">
        <v>195</v>
      </c>
      <c r="F75" s="3">
        <v>30</v>
      </c>
      <c r="G75" s="3">
        <v>79</v>
      </c>
      <c r="H75" s="3">
        <f>tbl_ReOrder[[#This Row],[Current Stock]]-tbl_ReOrder[[#This Row],[Re-Order Level]]</f>
        <v>49</v>
      </c>
      <c r="I75" s="3" t="s">
        <v>234</v>
      </c>
    </row>
    <row r="76" spans="1:9" ht="15.75" customHeight="1" x14ac:dyDescent="0.25">
      <c r="A76" s="3">
        <v>73</v>
      </c>
      <c r="B76" s="4" t="s">
        <v>199</v>
      </c>
      <c r="C76" s="4" t="s">
        <v>200</v>
      </c>
      <c r="D76" s="4" t="s">
        <v>194</v>
      </c>
      <c r="E76" s="4" t="s">
        <v>195</v>
      </c>
      <c r="F76" s="3">
        <v>50</v>
      </c>
      <c r="G76" s="3">
        <v>101</v>
      </c>
      <c r="H76" s="3">
        <f>tbl_ReOrder[[#This Row],[Current Stock]]-tbl_ReOrder[[#This Row],[Re-Order Level]]</f>
        <v>51</v>
      </c>
      <c r="I76" s="3" t="s">
        <v>234</v>
      </c>
    </row>
    <row r="77" spans="1:9" ht="15.75" customHeight="1" x14ac:dyDescent="0.25">
      <c r="A77" s="3">
        <v>74</v>
      </c>
      <c r="B77" s="4" t="s">
        <v>201</v>
      </c>
      <c r="C77" s="4" t="s">
        <v>202</v>
      </c>
      <c r="D77" s="4" t="s">
        <v>194</v>
      </c>
      <c r="E77" s="4" t="s">
        <v>195</v>
      </c>
      <c r="F77" s="3">
        <v>20</v>
      </c>
      <c r="G77" s="3">
        <v>33</v>
      </c>
      <c r="H77" s="3">
        <f>tbl_ReOrder[[#This Row],[Current Stock]]-tbl_ReOrder[[#This Row],[Re-Order Level]]</f>
        <v>13</v>
      </c>
      <c r="I77" s="3" t="s">
        <v>234</v>
      </c>
    </row>
    <row r="78" spans="1:9" ht="15.75" customHeight="1" x14ac:dyDescent="0.25">
      <c r="A78" s="3">
        <v>75</v>
      </c>
      <c r="B78" s="4" t="s">
        <v>203</v>
      </c>
      <c r="C78" s="4" t="s">
        <v>204</v>
      </c>
      <c r="D78" s="4" t="s">
        <v>194</v>
      </c>
      <c r="E78" s="4" t="s">
        <v>195</v>
      </c>
      <c r="F78" s="3">
        <v>50</v>
      </c>
      <c r="G78" s="3">
        <v>88</v>
      </c>
      <c r="H78" s="3">
        <f>tbl_ReOrder[[#This Row],[Current Stock]]-tbl_ReOrder[[#This Row],[Re-Order Level]]</f>
        <v>38</v>
      </c>
      <c r="I78" s="3" t="s">
        <v>234</v>
      </c>
    </row>
    <row r="79" spans="1:9" ht="15.75" customHeight="1" x14ac:dyDescent="0.25">
      <c r="A79" s="3">
        <v>76</v>
      </c>
      <c r="B79" s="4" t="s">
        <v>205</v>
      </c>
      <c r="C79" s="4" t="s">
        <v>206</v>
      </c>
      <c r="D79" s="4" t="s">
        <v>194</v>
      </c>
      <c r="E79" s="4" t="s">
        <v>195</v>
      </c>
      <c r="F79" s="3">
        <v>50</v>
      </c>
      <c r="G79" s="3">
        <v>64</v>
      </c>
      <c r="H79" s="3">
        <f>tbl_ReOrder[[#This Row],[Current Stock]]-tbl_ReOrder[[#This Row],[Re-Order Level]]</f>
        <v>14</v>
      </c>
      <c r="I79" s="3" t="s">
        <v>235</v>
      </c>
    </row>
    <row r="80" spans="1:9" ht="15.75" customHeight="1" x14ac:dyDescent="0.25">
      <c r="A80" s="3">
        <v>77</v>
      </c>
      <c r="B80" s="4" t="s">
        <v>208</v>
      </c>
      <c r="C80" s="4" t="s">
        <v>209</v>
      </c>
      <c r="D80" s="4" t="s">
        <v>194</v>
      </c>
      <c r="E80" s="4" t="s">
        <v>195</v>
      </c>
      <c r="F80" s="3">
        <v>100</v>
      </c>
      <c r="G80" s="3">
        <v>200</v>
      </c>
      <c r="H80" s="3">
        <f>tbl_ReOrder[[#This Row],[Current Stock]]-tbl_ReOrder[[#This Row],[Re-Order Level]]</f>
        <v>100</v>
      </c>
      <c r="I80" s="3" t="s">
        <v>234</v>
      </c>
    </row>
    <row r="81" spans="1:9" ht="15.75" customHeight="1" x14ac:dyDescent="0.25">
      <c r="A81" s="3">
        <v>78</v>
      </c>
      <c r="B81" s="4" t="s">
        <v>210</v>
      </c>
      <c r="C81" s="4" t="s">
        <v>211</v>
      </c>
      <c r="D81" s="4" t="s">
        <v>194</v>
      </c>
      <c r="E81" s="4" t="s">
        <v>195</v>
      </c>
      <c r="F81" s="3">
        <v>30</v>
      </c>
      <c r="G81" s="3">
        <v>38</v>
      </c>
      <c r="H81" s="3">
        <f>tbl_ReOrder[[#This Row],[Current Stock]]-tbl_ReOrder[[#This Row],[Re-Order Level]]</f>
        <v>8</v>
      </c>
      <c r="I81" s="3" t="s">
        <v>235</v>
      </c>
    </row>
    <row r="82" spans="1:9" ht="15.75" customHeight="1" x14ac:dyDescent="0.25">
      <c r="A82" s="3">
        <v>79</v>
      </c>
      <c r="B82" s="4" t="s">
        <v>212</v>
      </c>
      <c r="C82" s="4" t="s">
        <v>213</v>
      </c>
      <c r="D82" s="4" t="s">
        <v>194</v>
      </c>
      <c r="E82" s="4" t="s">
        <v>195</v>
      </c>
      <c r="F82" s="3">
        <v>50</v>
      </c>
      <c r="G82" s="3">
        <v>93</v>
      </c>
      <c r="H82" s="3">
        <f>tbl_ReOrder[[#This Row],[Current Stock]]-tbl_ReOrder[[#This Row],[Re-Order Level]]</f>
        <v>43</v>
      </c>
      <c r="I82" s="3" t="s">
        <v>234</v>
      </c>
    </row>
    <row r="83" spans="1:9" ht="15.75" customHeight="1" x14ac:dyDescent="0.25">
      <c r="A83" s="3">
        <v>80</v>
      </c>
      <c r="B83" s="4" t="s">
        <v>214</v>
      </c>
      <c r="C83" s="4" t="s">
        <v>215</v>
      </c>
      <c r="D83" s="4" t="s">
        <v>194</v>
      </c>
      <c r="E83" s="4" t="s">
        <v>195</v>
      </c>
      <c r="F83" s="3">
        <v>20</v>
      </c>
      <c r="G83" s="3">
        <v>36</v>
      </c>
      <c r="H83" s="3">
        <f>tbl_ReOrder[[#This Row],[Current Stock]]-tbl_ReOrder[[#This Row],[Re-Order Level]]</f>
        <v>16</v>
      </c>
      <c r="I83" s="3" t="s">
        <v>234</v>
      </c>
    </row>
    <row r="84" spans="1:9" ht="15.75" customHeight="1" x14ac:dyDescent="0.25">
      <c r="A84" s="3">
        <v>81</v>
      </c>
      <c r="B84" s="4" t="s">
        <v>216</v>
      </c>
      <c r="C84" s="4" t="s">
        <v>217</v>
      </c>
      <c r="D84" s="4" t="s">
        <v>218</v>
      </c>
      <c r="E84" s="4" t="s">
        <v>219</v>
      </c>
      <c r="F84" s="3">
        <v>100</v>
      </c>
      <c r="G84" s="3">
        <v>198</v>
      </c>
      <c r="H84" s="3">
        <f>tbl_ReOrder[[#This Row],[Current Stock]]-tbl_ReOrder[[#This Row],[Re-Order Level]]</f>
        <v>98</v>
      </c>
      <c r="I84" s="3" t="s">
        <v>234</v>
      </c>
    </row>
    <row r="85" spans="1:9" ht="15.75" customHeight="1" x14ac:dyDescent="0.25">
      <c r="A85" s="3">
        <v>82</v>
      </c>
      <c r="B85" s="4" t="s">
        <v>220</v>
      </c>
      <c r="C85" s="4" t="s">
        <v>221</v>
      </c>
      <c r="D85" s="4" t="s">
        <v>218</v>
      </c>
      <c r="E85" s="4" t="s">
        <v>219</v>
      </c>
      <c r="F85" s="3">
        <v>100</v>
      </c>
      <c r="G85" s="3">
        <v>249</v>
      </c>
      <c r="H85" s="3">
        <f>tbl_ReOrder[[#This Row],[Current Stock]]-tbl_ReOrder[[#This Row],[Re-Order Level]]</f>
        <v>149</v>
      </c>
      <c r="I85" s="3" t="s">
        <v>234</v>
      </c>
    </row>
    <row r="86" spans="1:9" ht="15.75" customHeight="1" x14ac:dyDescent="0.25">
      <c r="A86" s="3">
        <v>83</v>
      </c>
      <c r="B86" s="4" t="s">
        <v>222</v>
      </c>
      <c r="C86" s="4" t="s">
        <v>223</v>
      </c>
      <c r="D86" s="4" t="s">
        <v>224</v>
      </c>
      <c r="E86" s="4" t="s">
        <v>219</v>
      </c>
      <c r="F86" s="3">
        <v>50</v>
      </c>
      <c r="G86" s="3">
        <v>81</v>
      </c>
      <c r="H86" s="3">
        <f>tbl_ReOrder[[#This Row],[Current Stock]]-tbl_ReOrder[[#This Row],[Re-Order Level]]</f>
        <v>31</v>
      </c>
      <c r="I86" s="3" t="s">
        <v>234</v>
      </c>
    </row>
    <row r="87" spans="1:9" ht="15.75" customHeight="1" x14ac:dyDescent="0.25">
      <c r="A87" s="3">
        <v>84</v>
      </c>
      <c r="B87" s="4" t="s">
        <v>225</v>
      </c>
      <c r="C87" s="4" t="s">
        <v>226</v>
      </c>
      <c r="D87" s="4" t="s">
        <v>224</v>
      </c>
      <c r="E87" s="4" t="s">
        <v>219</v>
      </c>
      <c r="F87" s="3">
        <v>30</v>
      </c>
      <c r="G87" s="3">
        <v>48</v>
      </c>
      <c r="H87" s="3">
        <f>tbl_ReOrder[[#This Row],[Current Stock]]-tbl_ReOrder[[#This Row],[Re-Order Level]]</f>
        <v>18</v>
      </c>
      <c r="I87" s="3" t="s">
        <v>234</v>
      </c>
    </row>
    <row r="88" spans="1:9" ht="15.75" customHeight="1" x14ac:dyDescent="0.25">
      <c r="A88" s="3">
        <v>85</v>
      </c>
      <c r="B88" s="4" t="s">
        <v>227</v>
      </c>
      <c r="C88" s="4" t="s">
        <v>228</v>
      </c>
      <c r="D88" s="4" t="s">
        <v>224</v>
      </c>
      <c r="E88" s="4" t="s">
        <v>219</v>
      </c>
      <c r="F88" s="3">
        <v>30</v>
      </c>
      <c r="G88" s="3">
        <v>47</v>
      </c>
      <c r="H88" s="3">
        <f>tbl_ReOrder[[#This Row],[Current Stock]]-tbl_ReOrder[[#This Row],[Re-Order Level]]</f>
        <v>17</v>
      </c>
      <c r="I88" s="3" t="s">
        <v>234</v>
      </c>
    </row>
  </sheetData>
  <mergeCells count="2">
    <mergeCell ref="A1:I1"/>
    <mergeCell ref="A2:I2"/>
  </mergeCells>
  <conditionalFormatting sqref="I4:I88">
    <cfRule type="cellIs" dxfId="320" priority="2" operator="equal">
      <formula>"ORDER NOW"</formula>
    </cfRule>
    <cfRule type="cellIs" dxfId="319" priority="3" operator="equal">
      <formula>"URGENT — Out of Stock"</formula>
    </cfRule>
    <cfRule type="cellIs" dxfId="318" priority="4" operator="equal">
      <formula>"Monitor Closely"</formula>
    </cfRule>
    <cfRule type="cellIs" dxfId="317" priority="5" operator="equal">
      <formula>"Adequate"</formula>
    </cfRule>
  </conditionalFormatting>
  <pageMargins left="0.75" right="0.75" top="1" bottom="1" header="0.511811023622047" footer="0.511811023622047"/>
  <pageSetup orientation="landscape" horizontalDpi="300" verticalDpi="300"/>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17A589"/>
    <pageSetUpPr fitToPage="1"/>
  </sheetPr>
  <dimension ref="A1:M218"/>
  <sheetViews>
    <sheetView showGridLines="0" zoomScaleNormal="100" workbookViewId="0">
      <pane ySplit="4" topLeftCell="A5" activePane="bottomLeft" state="frozen"/>
      <selection pane="bottomLeft" activeCell="Q12" sqref="Q12"/>
    </sheetView>
  </sheetViews>
  <sheetFormatPr defaultColWidth="8.7109375" defaultRowHeight="15" x14ac:dyDescent="0.25"/>
  <cols>
    <col min="1" max="1" width="13" customWidth="1"/>
    <col min="2" max="2" width="8" customWidth="1"/>
    <col min="3" max="3" width="16" customWidth="1"/>
    <col min="4" max="4" width="34" customWidth="1"/>
    <col min="5" max="5" width="30" customWidth="1"/>
    <col min="6" max="6" width="22" customWidth="1"/>
    <col min="7" max="8" width="10" customWidth="1"/>
    <col min="9" max="9" width="14" customWidth="1"/>
    <col min="10" max="10" width="16" customWidth="1"/>
    <col min="11" max="11" width="18" customWidth="1"/>
    <col min="12" max="12" width="22" customWidth="1"/>
    <col min="13" max="13" width="18" style="70" customWidth="1"/>
  </cols>
  <sheetData>
    <row r="1" spans="1:13" ht="30" customHeight="1" x14ac:dyDescent="0.25">
      <c r="A1" s="96" t="s">
        <v>236</v>
      </c>
      <c r="B1" s="96"/>
      <c r="C1" s="96"/>
      <c r="D1" s="96"/>
      <c r="E1" s="96"/>
      <c r="F1" s="96"/>
      <c r="G1" s="96"/>
      <c r="H1" s="96"/>
      <c r="I1" s="96"/>
      <c r="J1" s="96"/>
      <c r="K1" s="96"/>
      <c r="L1" s="96"/>
      <c r="M1" s="96"/>
    </row>
    <row r="2" spans="1:13" ht="9.75" customHeight="1" x14ac:dyDescent="0.25">
      <c r="A2" s="99"/>
      <c r="B2" s="99"/>
      <c r="C2" s="99"/>
      <c r="D2" s="99"/>
      <c r="E2" s="99"/>
      <c r="F2" s="99"/>
      <c r="G2" s="99"/>
      <c r="H2" s="99"/>
      <c r="I2" s="99"/>
      <c r="J2" s="99"/>
      <c r="K2" s="99"/>
      <c r="L2" s="99"/>
      <c r="M2" s="99"/>
    </row>
    <row r="3" spans="1:13" x14ac:dyDescent="0.25">
      <c r="A3" s="100" t="s">
        <v>237</v>
      </c>
      <c r="B3" s="100"/>
      <c r="C3" s="100"/>
      <c r="D3" s="100"/>
      <c r="E3" s="101" t="s">
        <v>238</v>
      </c>
      <c r="F3" s="101"/>
      <c r="G3" s="102"/>
      <c r="H3" s="102"/>
      <c r="I3" s="102"/>
      <c r="J3" s="102"/>
      <c r="K3" s="102"/>
      <c r="L3" s="102"/>
      <c r="M3" s="102"/>
    </row>
    <row r="4" spans="1:13" ht="27.75" customHeight="1" x14ac:dyDescent="0.25">
      <c r="A4" s="2" t="s">
        <v>239</v>
      </c>
      <c r="B4" s="2" t="s">
        <v>240</v>
      </c>
      <c r="C4" s="2" t="s">
        <v>3</v>
      </c>
      <c r="D4" s="7" t="s">
        <v>4</v>
      </c>
      <c r="E4" s="2" t="s">
        <v>241</v>
      </c>
      <c r="F4" s="2" t="s">
        <v>6</v>
      </c>
      <c r="G4" s="2" t="s">
        <v>242</v>
      </c>
      <c r="H4" s="2" t="s">
        <v>243</v>
      </c>
      <c r="I4" s="7" t="s">
        <v>327</v>
      </c>
      <c r="J4" s="7" t="s">
        <v>328</v>
      </c>
      <c r="K4" s="2" t="s">
        <v>244</v>
      </c>
      <c r="L4" s="39" t="s">
        <v>245</v>
      </c>
      <c r="M4" s="73" t="s">
        <v>246</v>
      </c>
    </row>
    <row r="5" spans="1:13" ht="15.75" customHeight="1" x14ac:dyDescent="0.25">
      <c r="A5" s="3" t="s">
        <v>247</v>
      </c>
      <c r="B5" s="3" t="s">
        <v>248</v>
      </c>
      <c r="C5" s="4" t="s">
        <v>13</v>
      </c>
      <c r="D5" s="8" t="str">
        <f>IFERROR(VLOOKUP(C5,_Ref!$A:$B,2,0),0)</f>
        <v>Paracetamol 500mg (Strip/10)</v>
      </c>
      <c r="E5" s="4" t="s">
        <v>249</v>
      </c>
      <c r="F5" s="4" t="str">
        <f>IFERROR(VLOOKUP(C5,'Item List'!$B:$E,4,0),0)</f>
        <v>Pharmacy</v>
      </c>
      <c r="G5" s="9" t="s">
        <v>250</v>
      </c>
      <c r="H5" s="5">
        <v>24</v>
      </c>
      <c r="I5" s="10">
        <f>IFERROR(VLOOKUP(C5,_Ref!$A:$C,3,0),0)</f>
        <v>350</v>
      </c>
      <c r="J5" s="10">
        <f>IF(AND(H5&lt;&gt;"",I5&lt;&gt;""),H5*I5,0)</f>
        <v>8400</v>
      </c>
      <c r="K5" s="4" t="s">
        <v>251</v>
      </c>
      <c r="L5" s="4" t="s">
        <v>383</v>
      </c>
      <c r="M5" s="72" t="s">
        <v>384</v>
      </c>
    </row>
    <row r="6" spans="1:13" ht="15.75" customHeight="1" x14ac:dyDescent="0.25">
      <c r="A6" s="3" t="s">
        <v>247</v>
      </c>
      <c r="B6" s="3" t="s">
        <v>248</v>
      </c>
      <c r="C6" s="4" t="s">
        <v>34</v>
      </c>
      <c r="D6" s="8" t="str">
        <f>IFERROR(VLOOKUP(C6,_Ref!$A:$B,2,0),0)</f>
        <v>Chloroquine 250mg (Strip/10)</v>
      </c>
      <c r="E6" s="4" t="s">
        <v>249</v>
      </c>
      <c r="F6" s="4" t="str">
        <f>IFERROR(VLOOKUP(C6,'Item List'!$B:$E,4,0),0)</f>
        <v>Pharmacy</v>
      </c>
      <c r="G6" s="9" t="s">
        <v>250</v>
      </c>
      <c r="H6" s="5">
        <v>30</v>
      </c>
      <c r="I6" s="10">
        <f>IFERROR(VLOOKUP(C6,_Ref!$A:$C,3,0),0)</f>
        <v>800</v>
      </c>
      <c r="J6" s="10">
        <f t="shared" ref="J6:J36" si="0">IF(AND(H6&lt;&gt;"",I6&lt;&gt;""),H6*I6,0)</f>
        <v>24000</v>
      </c>
      <c r="K6" s="4" t="s">
        <v>251</v>
      </c>
      <c r="L6" s="4" t="s">
        <v>383</v>
      </c>
      <c r="M6" s="72" t="s">
        <v>384</v>
      </c>
    </row>
    <row r="7" spans="1:13" ht="15.75" customHeight="1" x14ac:dyDescent="0.25">
      <c r="A7" s="3" t="s">
        <v>247</v>
      </c>
      <c r="B7" s="3" t="s">
        <v>248</v>
      </c>
      <c r="C7" s="4" t="s">
        <v>37</v>
      </c>
      <c r="D7" s="8" t="str">
        <f>IFERROR(VLOOKUP(C7,_Ref!$A:$B,2,0),0)</f>
        <v>Artemether/Lumefantrine (Strip/6)</v>
      </c>
      <c r="E7" s="4" t="s">
        <v>249</v>
      </c>
      <c r="F7" s="4" t="str">
        <f>IFERROR(VLOOKUP(C7,'Item List'!$B:$E,4,0),0)</f>
        <v>Pharmacy</v>
      </c>
      <c r="G7" s="9" t="s">
        <v>250</v>
      </c>
      <c r="H7" s="5">
        <v>12</v>
      </c>
      <c r="I7" s="10">
        <f>IFERROR(VLOOKUP(C7,_Ref!$A:$C,3,0),0)</f>
        <v>1600</v>
      </c>
      <c r="J7" s="10">
        <f t="shared" si="0"/>
        <v>19200</v>
      </c>
      <c r="K7" s="4" t="s">
        <v>251</v>
      </c>
      <c r="L7" s="4" t="s">
        <v>383</v>
      </c>
      <c r="M7" s="72" t="s">
        <v>384</v>
      </c>
    </row>
    <row r="8" spans="1:13" ht="15.75" customHeight="1" x14ac:dyDescent="0.25">
      <c r="A8" s="3" t="s">
        <v>252</v>
      </c>
      <c r="B8" s="3" t="s">
        <v>248</v>
      </c>
      <c r="C8" s="4" t="s">
        <v>23</v>
      </c>
      <c r="D8" s="8" t="str">
        <f>IFERROR(VLOOKUP(C8,_Ref!$A:$B,2,0),0)</f>
        <v>Amoxicillin 500mg (Strip/12)</v>
      </c>
      <c r="E8" s="4" t="s">
        <v>249</v>
      </c>
      <c r="F8" s="4" t="str">
        <f>IFERROR(VLOOKUP(C8,'Item List'!$B:$E,4,0),0)</f>
        <v>Pharmacy</v>
      </c>
      <c r="G8" s="9" t="s">
        <v>250</v>
      </c>
      <c r="H8" s="5">
        <v>18</v>
      </c>
      <c r="I8" s="10">
        <f>IFERROR(VLOOKUP(C8,_Ref!$A:$C,3,0),0)</f>
        <v>1200</v>
      </c>
      <c r="J8" s="10">
        <f t="shared" si="0"/>
        <v>21600</v>
      </c>
      <c r="K8" s="4" t="s">
        <v>253</v>
      </c>
      <c r="L8" s="4" t="s">
        <v>385</v>
      </c>
      <c r="M8" s="72" t="s">
        <v>386</v>
      </c>
    </row>
    <row r="9" spans="1:13" ht="15.75" customHeight="1" x14ac:dyDescent="0.25">
      <c r="A9" s="3" t="s">
        <v>252</v>
      </c>
      <c r="B9" s="3" t="s">
        <v>248</v>
      </c>
      <c r="C9" s="4" t="s">
        <v>54</v>
      </c>
      <c r="D9" s="8" t="str">
        <f>IFERROR(VLOOKUP(C9,_Ref!$A:$B,2,0),0)</f>
        <v>ORS Sachet (Oral Rehydration)</v>
      </c>
      <c r="E9" s="4" t="s">
        <v>249</v>
      </c>
      <c r="F9" s="4" t="str">
        <f>IFERROR(VLOOKUP(C9,'Item List'!$B:$E,4,0),0)</f>
        <v>Pharmacy</v>
      </c>
      <c r="G9" s="9" t="s">
        <v>250</v>
      </c>
      <c r="H9" s="5">
        <v>50</v>
      </c>
      <c r="I9" s="10">
        <f>IFERROR(VLOOKUP(C9,_Ref!$A:$C,3,0),0)</f>
        <v>150</v>
      </c>
      <c r="J9" s="10">
        <f t="shared" si="0"/>
        <v>7500</v>
      </c>
      <c r="K9" s="4" t="s">
        <v>253</v>
      </c>
      <c r="L9" s="4" t="s">
        <v>385</v>
      </c>
      <c r="M9" s="72" t="s">
        <v>386</v>
      </c>
    </row>
    <row r="10" spans="1:13" ht="15.75" customHeight="1" x14ac:dyDescent="0.25">
      <c r="A10" s="3" t="s">
        <v>254</v>
      </c>
      <c r="B10" s="3" t="s">
        <v>248</v>
      </c>
      <c r="C10" s="4" t="s">
        <v>88</v>
      </c>
      <c r="D10" s="8" t="str">
        <f>IFERROR(VLOOKUP(C10,_Ref!$A:$B,2,0),0)</f>
        <v>Surgical Gloves (Box/100) — Small</v>
      </c>
      <c r="E10" s="4" t="s">
        <v>255</v>
      </c>
      <c r="F10" s="4" t="str">
        <f>IFERROR(VLOOKUP(C10,'Item List'!$B:$E,4,0),0)</f>
        <v>Medical Supplies</v>
      </c>
      <c r="G10" s="9" t="s">
        <v>250</v>
      </c>
      <c r="H10" s="5">
        <v>10</v>
      </c>
      <c r="I10" s="10">
        <f>IFERROR(VLOOKUP(C10,_Ref!$A:$C,3,0),0)</f>
        <v>8500</v>
      </c>
      <c r="J10" s="10">
        <f t="shared" si="0"/>
        <v>85000</v>
      </c>
      <c r="K10" s="4" t="s">
        <v>253</v>
      </c>
      <c r="L10" s="4" t="s">
        <v>256</v>
      </c>
      <c r="M10" s="72" t="s">
        <v>387</v>
      </c>
    </row>
    <row r="11" spans="1:13" ht="15.75" customHeight="1" x14ac:dyDescent="0.25">
      <c r="A11" s="3" t="s">
        <v>254</v>
      </c>
      <c r="B11" s="3" t="s">
        <v>248</v>
      </c>
      <c r="C11" s="4" t="s">
        <v>97</v>
      </c>
      <c r="D11" s="8" t="str">
        <f>IFERROR(VLOOKUP(C11,_Ref!$A:$B,2,0),0)</f>
        <v>Examination Gloves (Box/100)</v>
      </c>
      <c r="E11" s="4" t="s">
        <v>255</v>
      </c>
      <c r="F11" s="4" t="str">
        <f>IFERROR(VLOOKUP(C11,'Item List'!$B:$E,4,0),0)</f>
        <v>Medical Supplies</v>
      </c>
      <c r="G11" s="9" t="s">
        <v>250</v>
      </c>
      <c r="H11" s="5">
        <v>15</v>
      </c>
      <c r="I11" s="10">
        <f>IFERROR(VLOOKUP(C11,_Ref!$A:$C,3,0),0)</f>
        <v>6500</v>
      </c>
      <c r="J11" s="10">
        <f t="shared" si="0"/>
        <v>97500</v>
      </c>
      <c r="K11" s="4" t="s">
        <v>253</v>
      </c>
      <c r="L11" s="4" t="s">
        <v>256</v>
      </c>
      <c r="M11" s="72" t="s">
        <v>387</v>
      </c>
    </row>
    <row r="12" spans="1:13" ht="15.75" customHeight="1" x14ac:dyDescent="0.25">
      <c r="A12" s="3" t="s">
        <v>254</v>
      </c>
      <c r="B12" s="3" t="s">
        <v>248</v>
      </c>
      <c r="C12" s="4" t="s">
        <v>111</v>
      </c>
      <c r="D12" s="8" t="str">
        <f>IFERROR(VLOOKUP(C12,_Ref!$A:$B,2,0),0)</f>
        <v>Surgical Face Mask (Box/50)</v>
      </c>
      <c r="E12" s="4" t="s">
        <v>255</v>
      </c>
      <c r="F12" s="4" t="str">
        <f>IFERROR(VLOOKUP(C12,'Item List'!$B:$E,4,0),0)</f>
        <v>Medical Supplies</v>
      </c>
      <c r="G12" s="9" t="s">
        <v>250</v>
      </c>
      <c r="H12" s="5">
        <v>20</v>
      </c>
      <c r="I12" s="10">
        <f>IFERROR(VLOOKUP(C12,_Ref!$A:$C,3,0),0)</f>
        <v>3500</v>
      </c>
      <c r="J12" s="10">
        <f t="shared" si="0"/>
        <v>70000</v>
      </c>
      <c r="K12" s="4" t="s">
        <v>253</v>
      </c>
      <c r="L12" s="4" t="s">
        <v>256</v>
      </c>
      <c r="M12" s="72" t="s">
        <v>387</v>
      </c>
    </row>
    <row r="13" spans="1:13" ht="15.75" customHeight="1" x14ac:dyDescent="0.25">
      <c r="A13" s="3" t="s">
        <v>257</v>
      </c>
      <c r="B13" s="3" t="s">
        <v>248</v>
      </c>
      <c r="C13" s="4" t="s">
        <v>137</v>
      </c>
      <c r="D13" s="8" t="str">
        <f>IFERROR(VLOOKUP(C13,_Ref!$A:$B,2,0),0)</f>
        <v>Indomie Instant Noodles (Carton/40)</v>
      </c>
      <c r="E13" s="4" t="s">
        <v>249</v>
      </c>
      <c r="F13" s="4" t="str">
        <f>IFERROR(VLOOKUP(C13,'Item List'!$B:$E,4,0),0)</f>
        <v>Grocery</v>
      </c>
      <c r="G13" s="9" t="s">
        <v>250</v>
      </c>
      <c r="H13" s="5">
        <v>5</v>
      </c>
      <c r="I13" s="10">
        <f>IFERROR(VLOOKUP(C13,_Ref!$A:$C,3,0),0)</f>
        <v>9500</v>
      </c>
      <c r="J13" s="10">
        <f t="shared" si="0"/>
        <v>47500</v>
      </c>
      <c r="K13" s="4" t="s">
        <v>258</v>
      </c>
      <c r="L13" s="4" t="s">
        <v>388</v>
      </c>
      <c r="M13" s="72" t="s">
        <v>389</v>
      </c>
    </row>
    <row r="14" spans="1:13" ht="15.75" customHeight="1" x14ac:dyDescent="0.25">
      <c r="A14" s="3" t="s">
        <v>257</v>
      </c>
      <c r="B14" s="3" t="s">
        <v>248</v>
      </c>
      <c r="C14" s="4" t="s">
        <v>145</v>
      </c>
      <c r="D14" s="8" t="str">
        <f>IFERROR(VLOOKUP(C14,_Ref!$A:$B,2,0),0)</f>
        <v>Dangote Sugar 1kg</v>
      </c>
      <c r="E14" s="4" t="s">
        <v>249</v>
      </c>
      <c r="F14" s="4" t="str">
        <f>IFERROR(VLOOKUP(C14,'Item List'!$B:$E,4,0),0)</f>
        <v>Grocery</v>
      </c>
      <c r="G14" s="9" t="s">
        <v>250</v>
      </c>
      <c r="H14" s="5">
        <v>20</v>
      </c>
      <c r="I14" s="10">
        <f>IFERROR(VLOOKUP(C14,_Ref!$A:$C,3,0),0)</f>
        <v>2200</v>
      </c>
      <c r="J14" s="10">
        <f t="shared" si="0"/>
        <v>44000</v>
      </c>
      <c r="K14" s="4" t="s">
        <v>258</v>
      </c>
      <c r="L14" s="4" t="s">
        <v>388</v>
      </c>
      <c r="M14" s="72" t="s">
        <v>389</v>
      </c>
    </row>
    <row r="15" spans="1:13" ht="15.75" customHeight="1" x14ac:dyDescent="0.25">
      <c r="A15" s="3" t="s">
        <v>257</v>
      </c>
      <c r="B15" s="3" t="s">
        <v>248</v>
      </c>
      <c r="C15" s="4" t="s">
        <v>148</v>
      </c>
      <c r="D15" s="8" t="str">
        <f>IFERROR(VLOOKUP(C15,_Ref!$A:$B,2,0),0)</f>
        <v>Devon King's Vegetable Oil 5L</v>
      </c>
      <c r="E15" s="4" t="s">
        <v>249</v>
      </c>
      <c r="F15" s="4" t="str">
        <f>IFERROR(VLOOKUP(C15,'Item List'!$B:$E,4,0),0)</f>
        <v>Grocery</v>
      </c>
      <c r="G15" s="9" t="s">
        <v>250</v>
      </c>
      <c r="H15" s="5">
        <v>3</v>
      </c>
      <c r="I15" s="10">
        <f>IFERROR(VLOOKUP(C15,_Ref!$A:$C,3,0),0)</f>
        <v>18500</v>
      </c>
      <c r="J15" s="10">
        <f t="shared" si="0"/>
        <v>55500</v>
      </c>
      <c r="K15" s="4" t="s">
        <v>258</v>
      </c>
      <c r="L15" s="4" t="s">
        <v>388</v>
      </c>
      <c r="M15" s="72" t="s">
        <v>389</v>
      </c>
    </row>
    <row r="16" spans="1:13" ht="15.75" customHeight="1" x14ac:dyDescent="0.25">
      <c r="A16" s="3" t="s">
        <v>259</v>
      </c>
      <c r="B16" s="3" t="s">
        <v>248</v>
      </c>
      <c r="C16" s="4" t="s">
        <v>42</v>
      </c>
      <c r="D16" s="8" t="str">
        <f>IFERROR(VLOOKUP(C16,_Ref!$A:$B,2,0),0)</f>
        <v>Vitamin C 1000mg (Bottle/60)</v>
      </c>
      <c r="E16" s="4" t="s">
        <v>249</v>
      </c>
      <c r="F16" s="4" t="str">
        <f>IFERROR(VLOOKUP(C16,'Item List'!$B:$E,4,0),0)</f>
        <v>Pharmacy</v>
      </c>
      <c r="G16" s="9" t="s">
        <v>250</v>
      </c>
      <c r="H16" s="5">
        <v>8</v>
      </c>
      <c r="I16" s="10">
        <f>IFERROR(VLOOKUP(C16,_Ref!$A:$C,3,0),0)</f>
        <v>2200</v>
      </c>
      <c r="J16" s="10">
        <f t="shared" si="0"/>
        <v>17600</v>
      </c>
      <c r="K16" s="4" t="s">
        <v>251</v>
      </c>
      <c r="L16" s="4" t="s">
        <v>390</v>
      </c>
      <c r="M16" s="72" t="s">
        <v>391</v>
      </c>
    </row>
    <row r="17" spans="1:13" ht="15.75" customHeight="1" x14ac:dyDescent="0.25">
      <c r="A17" s="3" t="s">
        <v>259</v>
      </c>
      <c r="B17" s="3" t="s">
        <v>248</v>
      </c>
      <c r="C17" s="4" t="s">
        <v>76</v>
      </c>
      <c r="D17" s="8" t="str">
        <f>IFERROR(VLOOKUP(C17,_Ref!$A:$B,2,0),0)</f>
        <v>Amlodipine 5mg (Strip/10)</v>
      </c>
      <c r="E17" s="4" t="s">
        <v>249</v>
      </c>
      <c r="F17" s="4" t="str">
        <f>IFERROR(VLOOKUP(C17,'Item List'!$B:$E,4,0),0)</f>
        <v>Pharmacy</v>
      </c>
      <c r="G17" s="9" t="s">
        <v>250</v>
      </c>
      <c r="H17" s="5">
        <v>10</v>
      </c>
      <c r="I17" s="10">
        <f>IFERROR(VLOOKUP(C17,_Ref!$A:$C,3,0),0)</f>
        <v>1200</v>
      </c>
      <c r="J17" s="10">
        <f t="shared" si="0"/>
        <v>12000</v>
      </c>
      <c r="K17" s="4" t="s">
        <v>251</v>
      </c>
      <c r="L17" s="4" t="s">
        <v>390</v>
      </c>
      <c r="M17" s="72" t="s">
        <v>391</v>
      </c>
    </row>
    <row r="18" spans="1:13" ht="15.75" customHeight="1" x14ac:dyDescent="0.25">
      <c r="A18" s="3" t="s">
        <v>260</v>
      </c>
      <c r="B18" s="3" t="s">
        <v>248</v>
      </c>
      <c r="C18" s="4" t="s">
        <v>13</v>
      </c>
      <c r="D18" s="8" t="str">
        <f>IFERROR(VLOOKUP(C18,_Ref!$A:$B,2,0),0)</f>
        <v>Paracetamol 500mg (Strip/10)</v>
      </c>
      <c r="E18" s="38" t="s">
        <v>340</v>
      </c>
      <c r="F18" s="4" t="str">
        <f>IFERROR(VLOOKUP(C18,'Item List'!$B:$E,4,0),0)</f>
        <v>Pharmacy</v>
      </c>
      <c r="G18" s="11" t="s">
        <v>261</v>
      </c>
      <c r="H18" s="5">
        <v>500</v>
      </c>
      <c r="I18" s="10">
        <f>IFERROR(VLOOKUP(C18,_Ref!$A:$C,3,0),0)</f>
        <v>350</v>
      </c>
      <c r="J18" s="10">
        <f t="shared" si="0"/>
        <v>175000</v>
      </c>
      <c r="K18" s="4" t="s">
        <v>253</v>
      </c>
      <c r="L18" s="4" t="s">
        <v>262</v>
      </c>
      <c r="M18" s="72" t="s">
        <v>263</v>
      </c>
    </row>
    <row r="19" spans="1:13" ht="15.75" customHeight="1" x14ac:dyDescent="0.25">
      <c r="A19" s="3" t="s">
        <v>260</v>
      </c>
      <c r="B19" s="3" t="s">
        <v>248</v>
      </c>
      <c r="C19" s="4" t="s">
        <v>34</v>
      </c>
      <c r="D19" s="8" t="str">
        <f>IFERROR(VLOOKUP(C19,_Ref!$A:$B,2,0),0)</f>
        <v>Chloroquine 250mg (Strip/10)</v>
      </c>
      <c r="E19" s="38" t="s">
        <v>341</v>
      </c>
      <c r="F19" s="4" t="str">
        <f>IFERROR(VLOOKUP(C19,'Item List'!$B:$E,4,0),0)</f>
        <v>Pharmacy</v>
      </c>
      <c r="G19" s="11" t="s">
        <v>261</v>
      </c>
      <c r="H19" s="5">
        <v>400</v>
      </c>
      <c r="I19" s="10">
        <f>IFERROR(VLOOKUP(C19,_Ref!$A:$C,3,0),0)</f>
        <v>800</v>
      </c>
      <c r="J19" s="10">
        <f t="shared" si="0"/>
        <v>320000</v>
      </c>
      <c r="K19" s="4" t="s">
        <v>253</v>
      </c>
      <c r="L19" s="4" t="s">
        <v>262</v>
      </c>
      <c r="M19" s="72" t="s">
        <v>263</v>
      </c>
    </row>
    <row r="20" spans="1:13" ht="15.75" customHeight="1" x14ac:dyDescent="0.25">
      <c r="A20" s="3" t="s">
        <v>264</v>
      </c>
      <c r="B20" s="3" t="s">
        <v>248</v>
      </c>
      <c r="C20" s="4" t="s">
        <v>99</v>
      </c>
      <c r="D20" s="8" t="str">
        <f>IFERROR(VLOOKUP(C20,_Ref!$A:$B,2,0),0)</f>
        <v>Disposable Syringe 2ml (Box/100)</v>
      </c>
      <c r="E20" s="38" t="s">
        <v>340</v>
      </c>
      <c r="F20" s="4" t="str">
        <f>IFERROR(VLOOKUP(C20,'Item List'!$B:$E,4,0),0)</f>
        <v>Medical Supplies</v>
      </c>
      <c r="G20" s="11" t="s">
        <v>261</v>
      </c>
      <c r="H20" s="5">
        <v>100</v>
      </c>
      <c r="I20" s="10">
        <f>IFERROR(VLOOKUP(C20,_Ref!$A:$C,3,0),0)</f>
        <v>4500</v>
      </c>
      <c r="J20" s="10">
        <f t="shared" si="0"/>
        <v>450000</v>
      </c>
      <c r="K20" s="4" t="s">
        <v>253</v>
      </c>
      <c r="L20" s="4" t="s">
        <v>265</v>
      </c>
      <c r="M20" s="72" t="s">
        <v>266</v>
      </c>
    </row>
    <row r="21" spans="1:13" ht="15.75" customHeight="1" x14ac:dyDescent="0.25">
      <c r="A21" s="3" t="s">
        <v>264</v>
      </c>
      <c r="B21" s="3" t="s">
        <v>248</v>
      </c>
      <c r="C21" s="4" t="s">
        <v>101</v>
      </c>
      <c r="D21" s="8" t="str">
        <f>IFERROR(VLOOKUP(C21,_Ref!$A:$B,2,0),0)</f>
        <v>Disposable Syringe 5ml (Box/100)</v>
      </c>
      <c r="E21" s="38" t="s">
        <v>340</v>
      </c>
      <c r="F21" s="4" t="str">
        <f>IFERROR(VLOOKUP(C21,'Item List'!$B:$E,4,0),0)</f>
        <v>Medical Supplies</v>
      </c>
      <c r="G21" s="11" t="s">
        <v>261</v>
      </c>
      <c r="H21" s="5">
        <v>100</v>
      </c>
      <c r="I21" s="10">
        <f>IFERROR(VLOOKUP(C21,_Ref!$A:$C,3,0),0)</f>
        <v>5000</v>
      </c>
      <c r="J21" s="10">
        <f t="shared" si="0"/>
        <v>500000</v>
      </c>
      <c r="K21" s="4" t="s">
        <v>253</v>
      </c>
      <c r="L21" s="4" t="s">
        <v>265</v>
      </c>
      <c r="M21" s="72" t="s">
        <v>266</v>
      </c>
    </row>
    <row r="22" spans="1:13" ht="15.75" customHeight="1" x14ac:dyDescent="0.25">
      <c r="A22" s="3" t="s">
        <v>267</v>
      </c>
      <c r="B22" s="3" t="s">
        <v>248</v>
      </c>
      <c r="C22" s="4" t="s">
        <v>155</v>
      </c>
      <c r="D22" s="8" t="str">
        <f>IFERROR(VLOOKUP(C22,_Ref!$A:$B,2,0),0)</f>
        <v>Peak Full Cream Milk 400g (Tin)</v>
      </c>
      <c r="E22" s="4" t="s">
        <v>249</v>
      </c>
      <c r="F22" s="4" t="str">
        <f>IFERROR(VLOOKUP(C22,'Item List'!$B:$E,4,0),0)</f>
        <v>Grocery</v>
      </c>
      <c r="G22" s="9" t="s">
        <v>250</v>
      </c>
      <c r="H22" s="5">
        <v>12</v>
      </c>
      <c r="I22" s="10">
        <f>IFERROR(VLOOKUP(C22,_Ref!$A:$C,3,0),0)</f>
        <v>8500</v>
      </c>
      <c r="J22" s="10">
        <f t="shared" si="0"/>
        <v>102000</v>
      </c>
      <c r="K22" s="4" t="s">
        <v>258</v>
      </c>
      <c r="L22" s="4" t="s">
        <v>392</v>
      </c>
      <c r="M22" s="72" t="s">
        <v>393</v>
      </c>
    </row>
    <row r="23" spans="1:13" ht="15.75" customHeight="1" x14ac:dyDescent="0.25">
      <c r="A23" s="3" t="s">
        <v>267</v>
      </c>
      <c r="B23" s="3" t="s">
        <v>248</v>
      </c>
      <c r="C23" s="4" t="s">
        <v>158</v>
      </c>
      <c r="D23" s="8" t="str">
        <f>IFERROR(VLOOKUP(C23,_Ref!$A:$B,2,0),0)</f>
        <v>Milo 200g Sachet</v>
      </c>
      <c r="E23" s="4" t="s">
        <v>249</v>
      </c>
      <c r="F23" s="4" t="str">
        <f>IFERROR(VLOOKUP(C23,'Item List'!$B:$E,4,0),0)</f>
        <v>Grocery</v>
      </c>
      <c r="G23" s="9" t="s">
        <v>250</v>
      </c>
      <c r="H23" s="5">
        <v>15</v>
      </c>
      <c r="I23" s="10">
        <f>IFERROR(VLOOKUP(C23,_Ref!$A:$C,3,0),0)</f>
        <v>3200</v>
      </c>
      <c r="J23" s="10">
        <f t="shared" si="0"/>
        <v>48000</v>
      </c>
      <c r="K23" s="4" t="s">
        <v>258</v>
      </c>
      <c r="L23" s="4" t="s">
        <v>392</v>
      </c>
      <c r="M23" s="72" t="s">
        <v>393</v>
      </c>
    </row>
    <row r="24" spans="1:13" ht="15.75" customHeight="1" x14ac:dyDescent="0.25">
      <c r="A24" s="3" t="s">
        <v>268</v>
      </c>
      <c r="B24" s="3" t="s">
        <v>248</v>
      </c>
      <c r="C24" s="4" t="s">
        <v>192</v>
      </c>
      <c r="D24" s="8" t="str">
        <f>IFERROR(VLOOKUP(C24,_Ref!$A:$B,2,0),0)</f>
        <v>A4 Paper Ream (500 Sheets)</v>
      </c>
      <c r="E24" s="4" t="s">
        <v>269</v>
      </c>
      <c r="F24" s="4" t="str">
        <f>IFERROR(VLOOKUP(C24,'Item List'!$B:$E,4,0),0)</f>
        <v>Stationery</v>
      </c>
      <c r="G24" s="9" t="s">
        <v>250</v>
      </c>
      <c r="H24" s="5">
        <v>5</v>
      </c>
      <c r="I24" s="10">
        <f>IFERROR(VLOOKUP(C24,_Ref!$A:$C,3,0),0)</f>
        <v>4500</v>
      </c>
      <c r="J24" s="10">
        <f t="shared" si="0"/>
        <v>22500</v>
      </c>
      <c r="K24" s="4" t="s">
        <v>253</v>
      </c>
      <c r="L24" s="4" t="s">
        <v>270</v>
      </c>
      <c r="M24" s="72" t="s">
        <v>393</v>
      </c>
    </row>
    <row r="25" spans="1:13" ht="15.75" customHeight="1" x14ac:dyDescent="0.25">
      <c r="A25" s="3" t="s">
        <v>268</v>
      </c>
      <c r="B25" s="3" t="s">
        <v>248</v>
      </c>
      <c r="C25" s="4" t="s">
        <v>197</v>
      </c>
      <c r="D25" s="8" t="str">
        <f>IFERROR(VLOOKUP(C25,_Ref!$A:$B,2,0),0)</f>
        <v>Biro Pen (Box/50)</v>
      </c>
      <c r="E25" s="4" t="s">
        <v>269</v>
      </c>
      <c r="F25" s="4" t="str">
        <f>IFERROR(VLOOKUP(C25,'Item List'!$B:$E,4,0),0)</f>
        <v>Stationery</v>
      </c>
      <c r="G25" s="9" t="s">
        <v>250</v>
      </c>
      <c r="H25" s="5">
        <v>3</v>
      </c>
      <c r="I25" s="10">
        <f>IFERROR(VLOOKUP(C25,_Ref!$A:$C,3,0),0)</f>
        <v>3500</v>
      </c>
      <c r="J25" s="10">
        <f>IF(AND(H25&lt;&gt;"",I25&lt;&gt;""),H25*I25,0)</f>
        <v>10500</v>
      </c>
      <c r="K25" s="4" t="s">
        <v>253</v>
      </c>
      <c r="L25" s="4" t="s">
        <v>270</v>
      </c>
      <c r="M25" s="72" t="s">
        <v>393</v>
      </c>
    </row>
    <row r="26" spans="1:13" ht="15.75" customHeight="1" x14ac:dyDescent="0.25">
      <c r="A26" s="3" t="s">
        <v>271</v>
      </c>
      <c r="B26" s="3" t="s">
        <v>248</v>
      </c>
      <c r="C26" s="4" t="s">
        <v>37</v>
      </c>
      <c r="D26" s="8" t="str">
        <f>IFERROR(VLOOKUP(C26,_Ref!$A:$B,2,0),0)</f>
        <v>Artemether/Lumefantrine (Strip/6)</v>
      </c>
      <c r="E26" s="4" t="s">
        <v>249</v>
      </c>
      <c r="F26" s="4" t="str">
        <f>IFERROR(VLOOKUP(C26,'Item List'!$B:$E,4,0),0)</f>
        <v>Pharmacy</v>
      </c>
      <c r="G26" s="9" t="s">
        <v>250</v>
      </c>
      <c r="H26" s="5">
        <v>22</v>
      </c>
      <c r="I26" s="10">
        <f>IFERROR(VLOOKUP(C26,_Ref!$A:$C,3,0),0)</f>
        <v>1600</v>
      </c>
      <c r="J26" s="10">
        <f t="shared" si="0"/>
        <v>35200</v>
      </c>
      <c r="K26" s="4" t="s">
        <v>251</v>
      </c>
      <c r="L26" s="4" t="s">
        <v>394</v>
      </c>
      <c r="M26" s="72" t="s">
        <v>387</v>
      </c>
    </row>
    <row r="27" spans="1:13" ht="15.75" customHeight="1" x14ac:dyDescent="0.25">
      <c r="A27" s="3" t="s">
        <v>271</v>
      </c>
      <c r="B27" s="3" t="s">
        <v>248</v>
      </c>
      <c r="C27" s="4" t="s">
        <v>58</v>
      </c>
      <c r="D27" s="8" t="str">
        <f>IFERROR(VLOOKUP(C27,_Ref!$A:$B,2,0),0)</f>
        <v>Omeprazole 20mg (Strip/10)</v>
      </c>
      <c r="E27" s="4" t="s">
        <v>249</v>
      </c>
      <c r="F27" s="4" t="str">
        <f>IFERROR(VLOOKUP(C27,'Item List'!$B:$E,4,0),0)</f>
        <v>Pharmacy</v>
      </c>
      <c r="G27" s="9" t="s">
        <v>250</v>
      </c>
      <c r="H27" s="5">
        <v>16</v>
      </c>
      <c r="I27" s="10">
        <f>IFERROR(VLOOKUP(C27,_Ref!$A:$C,3,0),0)</f>
        <v>1100</v>
      </c>
      <c r="J27" s="10">
        <f t="shared" si="0"/>
        <v>17600</v>
      </c>
      <c r="K27" s="4" t="s">
        <v>251</v>
      </c>
      <c r="L27" s="4" t="s">
        <v>394</v>
      </c>
      <c r="M27" s="72" t="s">
        <v>387</v>
      </c>
    </row>
    <row r="28" spans="1:13" ht="15.75" customHeight="1" x14ac:dyDescent="0.25">
      <c r="A28" s="3" t="s">
        <v>272</v>
      </c>
      <c r="B28" s="3" t="s">
        <v>273</v>
      </c>
      <c r="C28" s="4" t="s">
        <v>19</v>
      </c>
      <c r="D28" s="8" t="str">
        <f>IFERROR(VLOOKUP(C28,_Ref!$A:$B,2,0),0)</f>
        <v>Ibuprofen 400mg (Strip/10)</v>
      </c>
      <c r="E28" s="4" t="s">
        <v>249</v>
      </c>
      <c r="F28" s="4" t="str">
        <f>IFERROR(VLOOKUP(C28,'Item List'!$B:$E,4,0),0)</f>
        <v>Pharmacy</v>
      </c>
      <c r="G28" s="9" t="s">
        <v>250</v>
      </c>
      <c r="H28" s="5">
        <v>20</v>
      </c>
      <c r="I28" s="10">
        <f>IFERROR(VLOOKUP(C28,_Ref!$A:$C,3,0),0)</f>
        <v>450</v>
      </c>
      <c r="J28" s="10">
        <f t="shared" si="0"/>
        <v>9000</v>
      </c>
      <c r="K28" s="4" t="s">
        <v>251</v>
      </c>
      <c r="L28" s="4" t="s">
        <v>394</v>
      </c>
      <c r="M28" s="72" t="s">
        <v>387</v>
      </c>
    </row>
    <row r="29" spans="1:13" ht="15.75" customHeight="1" x14ac:dyDescent="0.25">
      <c r="A29" s="3" t="s">
        <v>272</v>
      </c>
      <c r="B29" s="3" t="s">
        <v>273</v>
      </c>
      <c r="C29" s="4" t="s">
        <v>64</v>
      </c>
      <c r="D29" s="8" t="str">
        <f>IFERROR(VLOOKUP(C29,_Ref!$A:$B,2,0),0)</f>
        <v>Loratadine 10mg (Strip/10)</v>
      </c>
      <c r="E29" s="4" t="s">
        <v>249</v>
      </c>
      <c r="F29" s="4" t="str">
        <f>IFERROR(VLOOKUP(C29,'Item List'!$B:$E,4,0),0)</f>
        <v>Pharmacy</v>
      </c>
      <c r="G29" s="9" t="s">
        <v>250</v>
      </c>
      <c r="H29" s="5">
        <v>14</v>
      </c>
      <c r="I29" s="10">
        <f>IFERROR(VLOOKUP(C29,_Ref!$A:$C,3,0),0)</f>
        <v>650</v>
      </c>
      <c r="J29" s="10">
        <f t="shared" si="0"/>
        <v>9100</v>
      </c>
      <c r="K29" s="4" t="s">
        <v>251</v>
      </c>
      <c r="L29" s="4" t="s">
        <v>394</v>
      </c>
      <c r="M29" s="72" t="s">
        <v>387</v>
      </c>
    </row>
    <row r="30" spans="1:13" ht="15.75" customHeight="1" x14ac:dyDescent="0.25">
      <c r="A30" s="3" t="s">
        <v>274</v>
      </c>
      <c r="B30" s="3" t="s">
        <v>273</v>
      </c>
      <c r="C30" s="4" t="s">
        <v>118</v>
      </c>
      <c r="D30" s="8" t="str">
        <f>IFERROR(VLOOKUP(C30,_Ref!$A:$B,2,0),0)</f>
        <v>Alcohol-Based Hand Rub 500ml</v>
      </c>
      <c r="E30" s="4" t="s">
        <v>255</v>
      </c>
      <c r="F30" s="4" t="str">
        <f>IFERROR(VLOOKUP(C30,'Item List'!$B:$E,4,0),0)</f>
        <v>Medical Supplies</v>
      </c>
      <c r="G30" s="9" t="s">
        <v>250</v>
      </c>
      <c r="H30" s="5">
        <v>12</v>
      </c>
      <c r="I30" s="10">
        <f>IFERROR(VLOOKUP(C30,_Ref!$A:$C,3,0),0)</f>
        <v>3200</v>
      </c>
      <c r="J30" s="10">
        <f t="shared" si="0"/>
        <v>38400</v>
      </c>
      <c r="K30" s="4" t="s">
        <v>253</v>
      </c>
      <c r="L30" s="4" t="s">
        <v>275</v>
      </c>
      <c r="M30" s="72" t="s">
        <v>395</v>
      </c>
    </row>
    <row r="31" spans="1:13" ht="15.75" customHeight="1" x14ac:dyDescent="0.25">
      <c r="A31" s="3" t="s">
        <v>274</v>
      </c>
      <c r="B31" s="3" t="s">
        <v>273</v>
      </c>
      <c r="C31" s="4" t="s">
        <v>123</v>
      </c>
      <c r="D31" s="8" t="str">
        <f>IFERROR(VLOOKUP(C31,_Ref!$A:$B,2,0),0)</f>
        <v>Cotton Wool 500g Roll</v>
      </c>
      <c r="E31" s="4" t="s">
        <v>255</v>
      </c>
      <c r="F31" s="4" t="str">
        <f>IFERROR(VLOOKUP(C31,'Item List'!$B:$E,4,0),0)</f>
        <v>Medical Supplies</v>
      </c>
      <c r="G31" s="9" t="s">
        <v>250</v>
      </c>
      <c r="H31" s="5">
        <v>8</v>
      </c>
      <c r="I31" s="10">
        <f>IFERROR(VLOOKUP(C31,_Ref!$A:$C,3,0),0)</f>
        <v>2200</v>
      </c>
      <c r="J31" s="10">
        <f t="shared" si="0"/>
        <v>17600</v>
      </c>
      <c r="K31" s="4" t="s">
        <v>253</v>
      </c>
      <c r="L31" s="4" t="s">
        <v>275</v>
      </c>
      <c r="M31" s="72" t="s">
        <v>395</v>
      </c>
    </row>
    <row r="32" spans="1:13" ht="15.75" customHeight="1" x14ac:dyDescent="0.25">
      <c r="A32" s="3" t="s">
        <v>276</v>
      </c>
      <c r="B32" s="3" t="s">
        <v>273</v>
      </c>
      <c r="C32" s="4" t="s">
        <v>181</v>
      </c>
      <c r="D32" s="8" t="str">
        <f>IFERROR(VLOOKUP(C32,_Ref!$A:$B,2,0),0)</f>
        <v>Dettol Antiseptic 750ml</v>
      </c>
      <c r="E32" s="4" t="s">
        <v>249</v>
      </c>
      <c r="F32" s="4" t="str">
        <f>IFERROR(VLOOKUP(C32,'Item List'!$B:$E,4,0),0)</f>
        <v>Grocery</v>
      </c>
      <c r="G32" s="9" t="s">
        <v>250</v>
      </c>
      <c r="H32" s="5">
        <v>10</v>
      </c>
      <c r="I32" s="10">
        <f>IFERROR(VLOOKUP(C32,_Ref!$A:$C,3,0),0)</f>
        <v>5500</v>
      </c>
      <c r="J32" s="10">
        <f t="shared" si="0"/>
        <v>55000</v>
      </c>
      <c r="K32" s="4" t="s">
        <v>258</v>
      </c>
      <c r="L32" s="4" t="s">
        <v>396</v>
      </c>
      <c r="M32" s="72" t="s">
        <v>397</v>
      </c>
    </row>
    <row r="33" spans="1:13" ht="15.75" customHeight="1" x14ac:dyDescent="0.25">
      <c r="A33" s="3" t="s">
        <v>276</v>
      </c>
      <c r="B33" s="3" t="s">
        <v>273</v>
      </c>
      <c r="C33" s="4" t="s">
        <v>172</v>
      </c>
      <c r="D33" s="8" t="str">
        <f>IFERROR(VLOOKUP(C33,_Ref!$A:$B,2,0),0)</f>
        <v>Close-Up Toothpaste 120ml</v>
      </c>
      <c r="E33" s="4" t="s">
        <v>249</v>
      </c>
      <c r="F33" s="4" t="str">
        <f>IFERROR(VLOOKUP(C33,'Item List'!$B:$E,4,0),0)</f>
        <v>Grocery</v>
      </c>
      <c r="G33" s="9" t="s">
        <v>250</v>
      </c>
      <c r="H33" s="5">
        <v>18</v>
      </c>
      <c r="I33" s="10">
        <f>IFERROR(VLOOKUP(C33,_Ref!$A:$C,3,0),0)</f>
        <v>1200</v>
      </c>
      <c r="J33" s="10">
        <f t="shared" si="0"/>
        <v>21600</v>
      </c>
      <c r="K33" s="4" t="s">
        <v>258</v>
      </c>
      <c r="L33" s="4" t="s">
        <v>396</v>
      </c>
      <c r="M33" s="72" t="s">
        <v>397</v>
      </c>
    </row>
    <row r="34" spans="1:13" ht="15.75" customHeight="1" x14ac:dyDescent="0.25">
      <c r="A34" s="3" t="s">
        <v>277</v>
      </c>
      <c r="B34" s="3" t="s">
        <v>273</v>
      </c>
      <c r="C34" s="4" t="s">
        <v>216</v>
      </c>
      <c r="D34" s="8" t="str">
        <f>IFERROR(VLOOKUP(C34,_Ref!$A:$B,2,0),0)</f>
        <v>AA Battery (Pack/4)</v>
      </c>
      <c r="E34" s="4" t="s">
        <v>249</v>
      </c>
      <c r="F34" s="4" t="str">
        <f>IFERROR(VLOOKUP(C34,'Item List'!$B:$E,4,0),0)</f>
        <v>Electronics</v>
      </c>
      <c r="G34" s="9" t="s">
        <v>250</v>
      </c>
      <c r="H34" s="5">
        <v>15</v>
      </c>
      <c r="I34" s="10">
        <f>IFERROR(VLOOKUP(C34,_Ref!$A:$C,3,0),0)</f>
        <v>1200</v>
      </c>
      <c r="J34" s="10">
        <f t="shared" si="0"/>
        <v>18000</v>
      </c>
      <c r="K34" s="4" t="s">
        <v>258</v>
      </c>
      <c r="L34" s="4" t="s">
        <v>396</v>
      </c>
      <c r="M34" s="72" t="s">
        <v>397</v>
      </c>
    </row>
    <row r="35" spans="1:13" ht="15.75" customHeight="1" x14ac:dyDescent="0.25">
      <c r="A35" s="3" t="s">
        <v>277</v>
      </c>
      <c r="B35" s="3" t="s">
        <v>273</v>
      </c>
      <c r="C35" s="4" t="s">
        <v>222</v>
      </c>
      <c r="D35" s="8" t="str">
        <f>IFERROR(VLOOKUP(C35,_Ref!$A:$B,2,0),0)</f>
        <v>USB-C Charging Cable 1m</v>
      </c>
      <c r="E35" s="4" t="s">
        <v>249</v>
      </c>
      <c r="F35" s="4" t="str">
        <f>IFERROR(VLOOKUP(C35,'Item List'!$B:$E,4,0),0)</f>
        <v>Electronics</v>
      </c>
      <c r="G35" s="9" t="s">
        <v>250</v>
      </c>
      <c r="H35" s="5">
        <v>6</v>
      </c>
      <c r="I35" s="10">
        <f>IFERROR(VLOOKUP(C35,_Ref!$A:$C,3,0),0)</f>
        <v>3500</v>
      </c>
      <c r="J35" s="10">
        <f t="shared" si="0"/>
        <v>21000</v>
      </c>
      <c r="K35" s="4" t="s">
        <v>258</v>
      </c>
      <c r="L35" s="4" t="s">
        <v>396</v>
      </c>
      <c r="M35" s="72" t="s">
        <v>397</v>
      </c>
    </row>
    <row r="36" spans="1:13" ht="15.75" customHeight="1" x14ac:dyDescent="0.25">
      <c r="A36" s="3" t="s">
        <v>278</v>
      </c>
      <c r="B36" s="3" t="s">
        <v>273</v>
      </c>
      <c r="C36" s="4" t="s">
        <v>23</v>
      </c>
      <c r="D36" s="8" t="str">
        <f>IFERROR(VLOOKUP(C36,_Ref!$A:$B,2,0),0)</f>
        <v>Amoxicillin 500mg (Strip/12)</v>
      </c>
      <c r="E36" s="38" t="s">
        <v>341</v>
      </c>
      <c r="F36" s="4" t="str">
        <f>IFERROR(VLOOKUP(C36,'Item List'!$B:$E,4,0),0)</f>
        <v>Pharmacy</v>
      </c>
      <c r="G36" s="11" t="s">
        <v>261</v>
      </c>
      <c r="H36" s="5">
        <v>300</v>
      </c>
      <c r="I36" s="10">
        <f>IFERROR(VLOOKUP(C36,_Ref!$A:$C,3,0),0)</f>
        <v>1200</v>
      </c>
      <c r="J36" s="10">
        <f t="shared" si="0"/>
        <v>360000</v>
      </c>
      <c r="K36" s="4" t="s">
        <v>253</v>
      </c>
      <c r="L36" s="4" t="s">
        <v>279</v>
      </c>
      <c r="M36" s="72" t="s">
        <v>280</v>
      </c>
    </row>
    <row r="37" spans="1:13" ht="15.75" customHeight="1" x14ac:dyDescent="0.25">
      <c r="A37" s="3" t="s">
        <v>278</v>
      </c>
      <c r="B37" s="3" t="s">
        <v>273</v>
      </c>
      <c r="C37" s="4" t="s">
        <v>26</v>
      </c>
      <c r="D37" s="8" t="str">
        <f>IFERROR(VLOOKUP(C37,_Ref!$A:$B,2,0),0)</f>
        <v>Azithromycin 250mg (Strip/6)</v>
      </c>
      <c r="E37" s="38" t="s">
        <v>341</v>
      </c>
      <c r="F37" s="4" t="str">
        <f>IFERROR(VLOOKUP(C37,'Item List'!$B:$E,4,0),0)</f>
        <v>Pharmacy</v>
      </c>
      <c r="G37" s="11" t="s">
        <v>261</v>
      </c>
      <c r="H37" s="5">
        <v>200</v>
      </c>
      <c r="I37" s="10">
        <f>IFERROR(VLOOKUP(C37,_Ref!$A:$C,3,0),0)</f>
        <v>2500</v>
      </c>
      <c r="J37" s="10">
        <f t="shared" ref="J37:J68" si="1">IF(AND(H37&lt;&gt;"",I37&lt;&gt;""),H37*I37,0)</f>
        <v>500000</v>
      </c>
      <c r="K37" s="4" t="s">
        <v>253</v>
      </c>
      <c r="L37" s="4" t="s">
        <v>279</v>
      </c>
      <c r="M37" s="72" t="s">
        <v>280</v>
      </c>
    </row>
    <row r="38" spans="1:13" ht="15.75" customHeight="1" x14ac:dyDescent="0.25">
      <c r="A38" s="3" t="s">
        <v>281</v>
      </c>
      <c r="B38" s="3" t="s">
        <v>282</v>
      </c>
      <c r="C38" s="4" t="s">
        <v>13</v>
      </c>
      <c r="D38" s="8" t="str">
        <f>IFERROR(VLOOKUP(C38,_Ref!$A:$B,2,0),0)</f>
        <v>Paracetamol 500mg (Strip/10)</v>
      </c>
      <c r="E38" s="4" t="s">
        <v>249</v>
      </c>
      <c r="F38" s="4" t="str">
        <f>IFERROR(VLOOKUP(C38,'Item List'!$B:$E,4,0),0)</f>
        <v>Pharmacy</v>
      </c>
      <c r="G38" s="9" t="s">
        <v>250</v>
      </c>
      <c r="H38" s="5">
        <v>30</v>
      </c>
      <c r="I38" s="10">
        <f>IFERROR(VLOOKUP(C38,_Ref!$A:$C,3,0),0)</f>
        <v>350</v>
      </c>
      <c r="J38" s="10">
        <f t="shared" si="1"/>
        <v>10500</v>
      </c>
      <c r="K38" s="4" t="s">
        <v>251</v>
      </c>
      <c r="L38" s="4" t="s">
        <v>398</v>
      </c>
      <c r="M38" s="72" t="s">
        <v>399</v>
      </c>
    </row>
    <row r="39" spans="1:13" ht="15.75" customHeight="1" x14ac:dyDescent="0.25">
      <c r="A39" s="3" t="s">
        <v>281</v>
      </c>
      <c r="B39" s="3" t="s">
        <v>282</v>
      </c>
      <c r="C39" s="4" t="s">
        <v>54</v>
      </c>
      <c r="D39" s="8" t="str">
        <f>IFERROR(VLOOKUP(C39,_Ref!$A:$B,2,0),0)</f>
        <v>ORS Sachet (Oral Rehydration)</v>
      </c>
      <c r="E39" s="4" t="s">
        <v>249</v>
      </c>
      <c r="F39" s="4" t="str">
        <f>IFERROR(VLOOKUP(C39,'Item List'!$B:$E,4,0),0)</f>
        <v>Pharmacy</v>
      </c>
      <c r="G39" s="9" t="s">
        <v>250</v>
      </c>
      <c r="H39" s="5">
        <v>80</v>
      </c>
      <c r="I39" s="10">
        <f>IFERROR(VLOOKUP(C39,_Ref!$A:$C,3,0),0)</f>
        <v>150</v>
      </c>
      <c r="J39" s="10">
        <f t="shared" si="1"/>
        <v>12000</v>
      </c>
      <c r="K39" s="4" t="s">
        <v>251</v>
      </c>
      <c r="L39" s="4" t="s">
        <v>398</v>
      </c>
      <c r="M39" s="72" t="s">
        <v>399</v>
      </c>
    </row>
    <row r="40" spans="1:13" ht="15.75" customHeight="1" x14ac:dyDescent="0.25">
      <c r="A40" s="3" t="s">
        <v>283</v>
      </c>
      <c r="B40" s="3" t="s">
        <v>282</v>
      </c>
      <c r="C40" s="4" t="s">
        <v>105</v>
      </c>
      <c r="D40" s="8" t="str">
        <f>IFERROR(VLOOKUP(C40,_Ref!$A:$B,2,0),0)</f>
        <v>IV Cannula 18G (Box/50)</v>
      </c>
      <c r="E40" s="4" t="s">
        <v>255</v>
      </c>
      <c r="F40" s="4" t="str">
        <f>IFERROR(VLOOKUP(C40,'Item List'!$B:$E,4,0),0)</f>
        <v>Medical Supplies</v>
      </c>
      <c r="G40" s="9" t="s">
        <v>250</v>
      </c>
      <c r="H40" s="5">
        <v>20</v>
      </c>
      <c r="I40" s="10">
        <f>IFERROR(VLOOKUP(C40,_Ref!$A:$C,3,0),0)</f>
        <v>12000</v>
      </c>
      <c r="J40" s="10">
        <f t="shared" si="1"/>
        <v>240000</v>
      </c>
      <c r="K40" s="4" t="s">
        <v>253</v>
      </c>
      <c r="L40" s="4" t="s">
        <v>284</v>
      </c>
      <c r="M40" s="72" t="s">
        <v>395</v>
      </c>
    </row>
    <row r="41" spans="1:13" ht="15.75" customHeight="1" x14ac:dyDescent="0.25">
      <c r="A41" s="3" t="s">
        <v>283</v>
      </c>
      <c r="B41" s="3" t="s">
        <v>282</v>
      </c>
      <c r="C41" s="4" t="s">
        <v>107</v>
      </c>
      <c r="D41" s="8" t="str">
        <f>IFERROR(VLOOKUP(C41,_Ref!$A:$B,2,0),0)</f>
        <v>IV Cannula 20G (Box/50)</v>
      </c>
      <c r="E41" s="4" t="s">
        <v>255</v>
      </c>
      <c r="F41" s="4" t="str">
        <f>IFERROR(VLOOKUP(C41,'Item List'!$B:$E,4,0),0)</f>
        <v>Medical Supplies</v>
      </c>
      <c r="G41" s="9" t="s">
        <v>250</v>
      </c>
      <c r="H41" s="5">
        <v>18</v>
      </c>
      <c r="I41" s="10">
        <f>IFERROR(VLOOKUP(C41,_Ref!$A:$C,3,0),0)</f>
        <v>12000</v>
      </c>
      <c r="J41" s="10">
        <f t="shared" si="1"/>
        <v>216000</v>
      </c>
      <c r="K41" s="4" t="s">
        <v>253</v>
      </c>
      <c r="L41" s="4" t="s">
        <v>284</v>
      </c>
      <c r="M41" s="72" t="s">
        <v>395</v>
      </c>
    </row>
    <row r="42" spans="1:13" ht="15.75" customHeight="1" x14ac:dyDescent="0.25">
      <c r="A42" s="3" t="s">
        <v>283</v>
      </c>
      <c r="B42" s="3" t="s">
        <v>282</v>
      </c>
      <c r="C42" s="4" t="s">
        <v>109</v>
      </c>
      <c r="D42" s="8" t="str">
        <f>IFERROR(VLOOKUP(C42,_Ref!$A:$B,2,0),0)</f>
        <v>Infusion Set (Box/50)</v>
      </c>
      <c r="E42" s="4" t="s">
        <v>255</v>
      </c>
      <c r="F42" s="4" t="str">
        <f>IFERROR(VLOOKUP(C42,'Item List'!$B:$E,4,0),0)</f>
        <v>Medical Supplies</v>
      </c>
      <c r="G42" s="9" t="s">
        <v>250</v>
      </c>
      <c r="H42" s="5">
        <v>15</v>
      </c>
      <c r="I42" s="10">
        <f>IFERROR(VLOOKUP(C42,_Ref!$A:$C,3,0),0)</f>
        <v>9500</v>
      </c>
      <c r="J42" s="10">
        <f t="shared" si="1"/>
        <v>142500</v>
      </c>
      <c r="K42" s="4" t="s">
        <v>253</v>
      </c>
      <c r="L42" s="4" t="s">
        <v>284</v>
      </c>
      <c r="M42" s="72" t="s">
        <v>395</v>
      </c>
    </row>
    <row r="43" spans="1:13" ht="15.75" customHeight="1" x14ac:dyDescent="0.25">
      <c r="A43" s="3" t="s">
        <v>285</v>
      </c>
      <c r="B43" s="3" t="s">
        <v>282</v>
      </c>
      <c r="C43" s="4" t="s">
        <v>137</v>
      </c>
      <c r="D43" s="8" t="str">
        <f>IFERROR(VLOOKUP(C43,_Ref!$A:$B,2,0),0)</f>
        <v>Indomie Instant Noodles (Carton/40)</v>
      </c>
      <c r="E43" s="38" t="s">
        <v>342</v>
      </c>
      <c r="F43" s="4" t="str">
        <f>IFERROR(VLOOKUP(C43,'Item List'!$B:$E,4,0),0)</f>
        <v>Grocery</v>
      </c>
      <c r="G43" s="11" t="s">
        <v>261</v>
      </c>
      <c r="H43" s="5">
        <v>100</v>
      </c>
      <c r="I43" s="10">
        <f>IFERROR(VLOOKUP(C43,_Ref!$A:$C,3,0),0)</f>
        <v>9500</v>
      </c>
      <c r="J43" s="10">
        <f t="shared" si="1"/>
        <v>950000</v>
      </c>
      <c r="K43" s="4" t="s">
        <v>258</v>
      </c>
      <c r="L43" s="4" t="s">
        <v>286</v>
      </c>
      <c r="M43" s="72" t="s">
        <v>287</v>
      </c>
    </row>
    <row r="44" spans="1:13" ht="15.75" customHeight="1" x14ac:dyDescent="0.25">
      <c r="A44" s="3" t="s">
        <v>285</v>
      </c>
      <c r="B44" s="3" t="s">
        <v>282</v>
      </c>
      <c r="C44" s="4" t="s">
        <v>145</v>
      </c>
      <c r="D44" s="8" t="str">
        <f>IFERROR(VLOOKUP(C44,_Ref!$A:$B,2,0),0)</f>
        <v>Dangote Sugar 1kg</v>
      </c>
      <c r="E44" s="38" t="s">
        <v>342</v>
      </c>
      <c r="F44" s="4" t="str">
        <f>IFERROR(VLOOKUP(C44,'Item List'!$B:$E,4,0),0)</f>
        <v>Grocery</v>
      </c>
      <c r="G44" s="11" t="s">
        <v>261</v>
      </c>
      <c r="H44" s="5">
        <v>200</v>
      </c>
      <c r="I44" s="10">
        <f>IFERROR(VLOOKUP(C44,_Ref!$A:$C,3,0),0)</f>
        <v>2200</v>
      </c>
      <c r="J44" s="10">
        <f t="shared" si="1"/>
        <v>440000</v>
      </c>
      <c r="K44" s="4" t="s">
        <v>258</v>
      </c>
      <c r="L44" s="4" t="s">
        <v>286</v>
      </c>
      <c r="M44" s="72" t="s">
        <v>287</v>
      </c>
    </row>
    <row r="45" spans="1:13" ht="15.75" customHeight="1" x14ac:dyDescent="0.25">
      <c r="A45" s="3" t="s">
        <v>288</v>
      </c>
      <c r="B45" s="3" t="s">
        <v>282</v>
      </c>
      <c r="C45" s="4" t="s">
        <v>71</v>
      </c>
      <c r="D45" s="8" t="str">
        <f>IFERROR(VLOOKUP(C45,_Ref!$A:$B,2,0),0)</f>
        <v>Metformin 500mg (Strip/10)</v>
      </c>
      <c r="E45" s="4" t="s">
        <v>249</v>
      </c>
      <c r="F45" s="4" t="str">
        <f>IFERROR(VLOOKUP(C45,'Item List'!$B:$E,4,0),0)</f>
        <v>Pharmacy</v>
      </c>
      <c r="G45" s="9" t="s">
        <v>250</v>
      </c>
      <c r="H45" s="5">
        <v>12</v>
      </c>
      <c r="I45" s="10">
        <f>IFERROR(VLOOKUP(C45,_Ref!$A:$C,3,0),0)</f>
        <v>950</v>
      </c>
      <c r="J45" s="10">
        <f t="shared" si="1"/>
        <v>11400</v>
      </c>
      <c r="K45" s="4" t="s">
        <v>251</v>
      </c>
      <c r="L45" s="4" t="s">
        <v>400</v>
      </c>
      <c r="M45" s="72" t="s">
        <v>401</v>
      </c>
    </row>
    <row r="46" spans="1:13" ht="15.75" customHeight="1" x14ac:dyDescent="0.25">
      <c r="A46" s="3" t="s">
        <v>288</v>
      </c>
      <c r="B46" s="3" t="s">
        <v>282</v>
      </c>
      <c r="C46" s="4" t="s">
        <v>76</v>
      </c>
      <c r="D46" s="8" t="str">
        <f>IFERROR(VLOOKUP(C46,_Ref!$A:$B,2,0),0)</f>
        <v>Amlodipine 5mg (Strip/10)</v>
      </c>
      <c r="E46" s="4" t="s">
        <v>249</v>
      </c>
      <c r="F46" s="4" t="str">
        <f>IFERROR(VLOOKUP(C46,'Item List'!$B:$E,4,0),0)</f>
        <v>Pharmacy</v>
      </c>
      <c r="G46" s="9" t="s">
        <v>250</v>
      </c>
      <c r="H46" s="5">
        <v>14</v>
      </c>
      <c r="I46" s="10">
        <f>IFERROR(VLOOKUP(C46,_Ref!$A:$C,3,0),0)</f>
        <v>1200</v>
      </c>
      <c r="J46" s="10">
        <f t="shared" si="1"/>
        <v>16800</v>
      </c>
      <c r="K46" s="4" t="s">
        <v>251</v>
      </c>
      <c r="L46" s="4" t="s">
        <v>400</v>
      </c>
      <c r="M46" s="72" t="s">
        <v>401</v>
      </c>
    </row>
    <row r="47" spans="1:13" ht="15.75" customHeight="1" x14ac:dyDescent="0.25">
      <c r="A47" s="3" t="s">
        <v>289</v>
      </c>
      <c r="B47" s="3" t="s">
        <v>290</v>
      </c>
      <c r="C47" s="4" t="s">
        <v>151</v>
      </c>
      <c r="D47" s="8" t="str">
        <f>IFERROR(VLOOKUP(C47,_Ref!$A:$B,2,0),0)</f>
        <v>Titus Sardines 125g (Tin)</v>
      </c>
      <c r="E47" s="4" t="s">
        <v>249</v>
      </c>
      <c r="F47" s="4" t="str">
        <f>IFERROR(VLOOKUP(C47,'Item List'!$B:$E,4,0),0)</f>
        <v>Grocery</v>
      </c>
      <c r="G47" s="9" t="s">
        <v>250</v>
      </c>
      <c r="H47" s="5">
        <v>25</v>
      </c>
      <c r="I47" s="10">
        <f>IFERROR(VLOOKUP(C47,_Ref!$A:$C,3,0),0)</f>
        <v>1200</v>
      </c>
      <c r="J47" s="10">
        <f t="shared" si="1"/>
        <v>30000</v>
      </c>
      <c r="K47" s="4" t="s">
        <v>258</v>
      </c>
      <c r="L47" s="4" t="s">
        <v>400</v>
      </c>
      <c r="M47" s="72" t="s">
        <v>401</v>
      </c>
    </row>
    <row r="48" spans="1:13" ht="15.75" customHeight="1" x14ac:dyDescent="0.25">
      <c r="A48" s="3" t="s">
        <v>289</v>
      </c>
      <c r="B48" s="3" t="s">
        <v>290</v>
      </c>
      <c r="C48" s="4" t="s">
        <v>188</v>
      </c>
      <c r="D48" s="8" t="str">
        <f>IFERROR(VLOOKUP(C48,_Ref!$A:$B,2,0),0)</f>
        <v>Toilet Roll (Pack/12)</v>
      </c>
      <c r="E48" s="4" t="s">
        <v>249</v>
      </c>
      <c r="F48" s="4" t="str">
        <f>IFERROR(VLOOKUP(C48,'Item List'!$B:$E,4,0),0)</f>
        <v>Grocery</v>
      </c>
      <c r="G48" s="9" t="s">
        <v>250</v>
      </c>
      <c r="H48" s="5">
        <v>30</v>
      </c>
      <c r="I48" s="10">
        <f>IFERROR(VLOOKUP(C48,_Ref!$A:$C,3,0),0)</f>
        <v>3500</v>
      </c>
      <c r="J48" s="10">
        <f t="shared" si="1"/>
        <v>105000</v>
      </c>
      <c r="K48" s="4" t="s">
        <v>258</v>
      </c>
      <c r="L48" s="4" t="s">
        <v>400</v>
      </c>
      <c r="M48" s="72" t="s">
        <v>401</v>
      </c>
    </row>
    <row r="49" spans="1:13" ht="15.75" customHeight="1" x14ac:dyDescent="0.25">
      <c r="A49" s="3" t="s">
        <v>291</v>
      </c>
      <c r="B49" s="3" t="s">
        <v>290</v>
      </c>
      <c r="C49" s="4" t="s">
        <v>39</v>
      </c>
      <c r="D49" s="8" t="str">
        <f>IFERROR(VLOOKUP(C49,_Ref!$A:$B,2,0),0)</f>
        <v>Coartem 80/480mg (Pack)</v>
      </c>
      <c r="E49" s="4" t="s">
        <v>249</v>
      </c>
      <c r="F49" s="4" t="str">
        <f>IFERROR(VLOOKUP(C49,'Item List'!$B:$E,4,0),0)</f>
        <v>Pharmacy</v>
      </c>
      <c r="G49" s="9" t="s">
        <v>250</v>
      </c>
      <c r="H49" s="5">
        <v>18</v>
      </c>
      <c r="I49" s="10">
        <f>IFERROR(VLOOKUP(C49,_Ref!$A:$C,3,0),0)</f>
        <v>3500</v>
      </c>
      <c r="J49" s="10">
        <f t="shared" si="1"/>
        <v>63000</v>
      </c>
      <c r="K49" s="4" t="s">
        <v>251</v>
      </c>
      <c r="L49" s="4" t="s">
        <v>400</v>
      </c>
      <c r="M49" s="72" t="s">
        <v>401</v>
      </c>
    </row>
    <row r="50" spans="1:13" ht="15.75" customHeight="1" x14ac:dyDescent="0.25">
      <c r="A50" s="3" t="s">
        <v>291</v>
      </c>
      <c r="B50" s="3" t="s">
        <v>290</v>
      </c>
      <c r="C50" s="4" t="s">
        <v>46</v>
      </c>
      <c r="D50" s="8" t="str">
        <f>IFERROR(VLOOKUP(C50,_Ref!$A:$B,2,0),0)</f>
        <v>Multivitamin Syrup 200ml</v>
      </c>
      <c r="E50" s="4" t="s">
        <v>249</v>
      </c>
      <c r="F50" s="4" t="str">
        <f>IFERROR(VLOOKUP(C50,'Item List'!$B:$E,4,0),0)</f>
        <v>Pharmacy</v>
      </c>
      <c r="G50" s="9" t="s">
        <v>250</v>
      </c>
      <c r="H50" s="5">
        <v>9</v>
      </c>
      <c r="I50" s="10">
        <f>IFERROR(VLOOKUP(C50,_Ref!$A:$C,3,0),0)</f>
        <v>3500</v>
      </c>
      <c r="J50" s="10">
        <f t="shared" si="1"/>
        <v>31500</v>
      </c>
      <c r="K50" s="4" t="s">
        <v>251</v>
      </c>
      <c r="L50" s="4" t="s">
        <v>400</v>
      </c>
      <c r="M50" s="72" t="s">
        <v>401</v>
      </c>
    </row>
    <row r="51" spans="1:13" ht="15.75" customHeight="1" x14ac:dyDescent="0.25">
      <c r="A51" s="3" t="s">
        <v>292</v>
      </c>
      <c r="B51" s="3" t="s">
        <v>290</v>
      </c>
      <c r="C51" s="4" t="s">
        <v>111</v>
      </c>
      <c r="D51" s="8" t="str">
        <f>IFERROR(VLOOKUP(C51,_Ref!$A:$B,2,0),0)</f>
        <v>Surgical Face Mask (Box/50)</v>
      </c>
      <c r="E51" s="38" t="s">
        <v>340</v>
      </c>
      <c r="F51" s="4" t="str">
        <f>IFERROR(VLOOKUP(C51,'Item List'!$B:$E,4,0),0)</f>
        <v>Medical Supplies</v>
      </c>
      <c r="G51" s="11" t="s">
        <v>261</v>
      </c>
      <c r="H51" s="5">
        <v>200</v>
      </c>
      <c r="I51" s="10">
        <f>IFERROR(VLOOKUP(C51,_Ref!$A:$C,3,0),0)</f>
        <v>3500</v>
      </c>
      <c r="J51" s="10">
        <f t="shared" si="1"/>
        <v>700000</v>
      </c>
      <c r="K51" s="4" t="s">
        <v>253</v>
      </c>
      <c r="L51" s="4" t="s">
        <v>293</v>
      </c>
      <c r="M51" s="72" t="s">
        <v>294</v>
      </c>
    </row>
    <row r="52" spans="1:13" ht="15.75" customHeight="1" x14ac:dyDescent="0.25">
      <c r="A52" s="3" t="s">
        <v>292</v>
      </c>
      <c r="B52" s="3" t="s">
        <v>290</v>
      </c>
      <c r="C52" s="4" t="s">
        <v>114</v>
      </c>
      <c r="D52" s="8" t="str">
        <f>IFERROR(VLOOKUP(C52,_Ref!$A:$B,2,0),0)</f>
        <v>N95 Respirator Mask (Box/20)</v>
      </c>
      <c r="E52" s="38" t="s">
        <v>340</v>
      </c>
      <c r="F52" s="4" t="str">
        <f>IFERROR(VLOOKUP(C52,'Item List'!$B:$E,4,0),0)</f>
        <v>Medical Supplies</v>
      </c>
      <c r="G52" s="11" t="s">
        <v>261</v>
      </c>
      <c r="H52" s="5">
        <v>50</v>
      </c>
      <c r="I52" s="10">
        <f>IFERROR(VLOOKUP(C52,_Ref!$A:$C,3,0),0)</f>
        <v>18000</v>
      </c>
      <c r="J52" s="10">
        <f t="shared" si="1"/>
        <v>900000</v>
      </c>
      <c r="K52" s="4" t="s">
        <v>253</v>
      </c>
      <c r="L52" s="4" t="s">
        <v>293</v>
      </c>
      <c r="M52" s="72" t="s">
        <v>294</v>
      </c>
    </row>
    <row r="53" spans="1:13" ht="15.75" customHeight="1" x14ac:dyDescent="0.25">
      <c r="A53" s="3" t="s">
        <v>295</v>
      </c>
      <c r="B53" s="3" t="s">
        <v>296</v>
      </c>
      <c r="C53" s="4" t="s">
        <v>13</v>
      </c>
      <c r="D53" s="8" t="str">
        <f>IFERROR(VLOOKUP(C53,_Ref!$A:$B,2,0),0)</f>
        <v>Paracetamol 500mg (Strip/10)</v>
      </c>
      <c r="E53" s="4" t="s">
        <v>249</v>
      </c>
      <c r="F53" s="4" t="str">
        <f>IFERROR(VLOOKUP(C53,'Item List'!$B:$E,4,0),0)</f>
        <v>Pharmacy</v>
      </c>
      <c r="G53" s="9" t="s">
        <v>250</v>
      </c>
      <c r="H53" s="5">
        <v>28</v>
      </c>
      <c r="I53" s="10">
        <f>IFERROR(VLOOKUP(C53,_Ref!$A:$C,3,0),0)</f>
        <v>350</v>
      </c>
      <c r="J53" s="10">
        <f t="shared" si="1"/>
        <v>9800</v>
      </c>
      <c r="K53" s="4" t="s">
        <v>251</v>
      </c>
      <c r="L53" s="4" t="s">
        <v>402</v>
      </c>
      <c r="M53" s="72" t="s">
        <v>403</v>
      </c>
    </row>
    <row r="54" spans="1:13" ht="15.75" customHeight="1" x14ac:dyDescent="0.25">
      <c r="A54" s="3" t="s">
        <v>295</v>
      </c>
      <c r="B54" s="3" t="s">
        <v>296</v>
      </c>
      <c r="C54" s="4" t="s">
        <v>34</v>
      </c>
      <c r="D54" s="8" t="str">
        <f>IFERROR(VLOOKUP(C54,_Ref!$A:$B,2,0),0)</f>
        <v>Chloroquine 250mg (Strip/10)</v>
      </c>
      <c r="E54" s="4" t="s">
        <v>249</v>
      </c>
      <c r="F54" s="4" t="str">
        <f>IFERROR(VLOOKUP(C54,'Item List'!$B:$E,4,0),0)</f>
        <v>Pharmacy</v>
      </c>
      <c r="G54" s="9" t="s">
        <v>250</v>
      </c>
      <c r="H54" s="5">
        <v>35</v>
      </c>
      <c r="I54" s="10">
        <f>IFERROR(VLOOKUP(C54,_Ref!$A:$C,3,0),0)</f>
        <v>800</v>
      </c>
      <c r="J54" s="10">
        <f t="shared" si="1"/>
        <v>28000</v>
      </c>
      <c r="K54" s="4" t="s">
        <v>251</v>
      </c>
      <c r="L54" s="4" t="s">
        <v>402</v>
      </c>
      <c r="M54" s="72" t="s">
        <v>403</v>
      </c>
    </row>
    <row r="55" spans="1:13" ht="15.75" customHeight="1" x14ac:dyDescent="0.25">
      <c r="A55" s="3" t="s">
        <v>297</v>
      </c>
      <c r="B55" s="3" t="s">
        <v>296</v>
      </c>
      <c r="C55" s="4" t="s">
        <v>148</v>
      </c>
      <c r="D55" s="8" t="str">
        <f>IFERROR(VLOOKUP(C55,_Ref!$A:$B,2,0),0)</f>
        <v>Devon King's Vegetable Oil 5L</v>
      </c>
      <c r="E55" s="38" t="s">
        <v>343</v>
      </c>
      <c r="F55" s="4" t="str">
        <f>IFERROR(VLOOKUP(C55,'Item List'!$B:$E,4,0),0)</f>
        <v>Grocery</v>
      </c>
      <c r="G55" s="11" t="s">
        <v>261</v>
      </c>
      <c r="H55" s="5">
        <v>80</v>
      </c>
      <c r="I55" s="10">
        <f>IFERROR(VLOOKUP(C55,_Ref!$A:$C,3,0),0)</f>
        <v>18500</v>
      </c>
      <c r="J55" s="10">
        <f t="shared" si="1"/>
        <v>1480000</v>
      </c>
      <c r="K55" s="4" t="s">
        <v>258</v>
      </c>
      <c r="L55" s="4" t="s">
        <v>298</v>
      </c>
      <c r="M55" s="72" t="s">
        <v>299</v>
      </c>
    </row>
    <row r="56" spans="1:13" ht="15.75" customHeight="1" x14ac:dyDescent="0.25">
      <c r="A56" s="3" t="s">
        <v>297</v>
      </c>
      <c r="B56" s="3" t="s">
        <v>296</v>
      </c>
      <c r="C56" s="4" t="s">
        <v>190</v>
      </c>
      <c r="D56" s="8" t="str">
        <f>IFERROR(VLOOKUP(C56,_Ref!$A:$B,2,0),0)</f>
        <v>Canoe Vegetable Oil 2L</v>
      </c>
      <c r="E56" s="38" t="s">
        <v>344</v>
      </c>
      <c r="F56" s="4" t="str">
        <f>IFERROR(VLOOKUP(C56,'Item List'!$B:$E,4,0),0)</f>
        <v>Grocery</v>
      </c>
      <c r="G56" s="11" t="s">
        <v>261</v>
      </c>
      <c r="H56" s="5">
        <v>150</v>
      </c>
      <c r="I56" s="10">
        <f>IFERROR(VLOOKUP(C56,_Ref!$A:$C,3,0),0)</f>
        <v>8500</v>
      </c>
      <c r="J56" s="10">
        <f t="shared" si="1"/>
        <v>1275000</v>
      </c>
      <c r="K56" s="4" t="s">
        <v>258</v>
      </c>
      <c r="L56" s="4" t="s">
        <v>298</v>
      </c>
      <c r="M56" s="72" t="s">
        <v>299</v>
      </c>
    </row>
    <row r="57" spans="1:13" ht="15.75" customHeight="1" x14ac:dyDescent="0.25">
      <c r="A57" s="3" t="s">
        <v>300</v>
      </c>
      <c r="B57" s="3" t="s">
        <v>296</v>
      </c>
      <c r="C57" s="4" t="s">
        <v>192</v>
      </c>
      <c r="D57" s="8" t="str">
        <f>IFERROR(VLOOKUP(C57,_Ref!$A:$B,2,0),0)</f>
        <v>A4 Paper Ream (500 Sheets)</v>
      </c>
      <c r="E57" s="38" t="s">
        <v>344</v>
      </c>
      <c r="F57" s="4" t="str">
        <f>IFERROR(VLOOKUP(C57,'Item List'!$B:$E,4,0),0)</f>
        <v>Stationery</v>
      </c>
      <c r="G57" s="11" t="s">
        <v>261</v>
      </c>
      <c r="H57" s="5">
        <v>50</v>
      </c>
      <c r="I57" s="10">
        <f>IFERROR(VLOOKUP(C57,_Ref!$A:$C,3,0),0)</f>
        <v>4500</v>
      </c>
      <c r="J57" s="10">
        <f t="shared" si="1"/>
        <v>225000</v>
      </c>
      <c r="K57" s="4" t="s">
        <v>253</v>
      </c>
      <c r="L57" s="4" t="s">
        <v>301</v>
      </c>
      <c r="M57" s="72" t="s">
        <v>302</v>
      </c>
    </row>
    <row r="58" spans="1:13" ht="15.75" customHeight="1" x14ac:dyDescent="0.25">
      <c r="A58" s="3" t="s">
        <v>303</v>
      </c>
      <c r="B58" s="3" t="s">
        <v>296</v>
      </c>
      <c r="C58" s="4" t="s">
        <v>28</v>
      </c>
      <c r="D58" s="8" t="str">
        <f>IFERROR(VLOOKUP(C58,_Ref!$A:$B,2,0),0)</f>
        <v>Metronidazole 400mg (Strip/10)</v>
      </c>
      <c r="E58" s="4" t="s">
        <v>249</v>
      </c>
      <c r="F58" s="4" t="str">
        <f>IFERROR(VLOOKUP(C58,'Item List'!$B:$E,4,0),0)</f>
        <v>Pharmacy</v>
      </c>
      <c r="G58" s="9" t="s">
        <v>250</v>
      </c>
      <c r="H58" s="5">
        <v>22</v>
      </c>
      <c r="I58" s="10">
        <f>IFERROR(VLOOKUP(C58,_Ref!$A:$C,3,0),0)</f>
        <v>900</v>
      </c>
      <c r="J58" s="10">
        <f t="shared" si="1"/>
        <v>19800</v>
      </c>
      <c r="K58" s="4" t="s">
        <v>251</v>
      </c>
      <c r="L58" s="4" t="s">
        <v>388</v>
      </c>
      <c r="M58" s="72" t="s">
        <v>389</v>
      </c>
    </row>
    <row r="59" spans="1:13" ht="15.75" customHeight="1" x14ac:dyDescent="0.25">
      <c r="A59" s="3" t="s">
        <v>303</v>
      </c>
      <c r="B59" s="3" t="s">
        <v>296</v>
      </c>
      <c r="C59" s="4" t="s">
        <v>118</v>
      </c>
      <c r="D59" s="8" t="str">
        <f>IFERROR(VLOOKUP(C59,_Ref!$A:$B,2,0),0)</f>
        <v>Alcohol-Based Hand Rub 500ml</v>
      </c>
      <c r="E59" s="4" t="s">
        <v>249</v>
      </c>
      <c r="F59" s="4" t="str">
        <f>IFERROR(VLOOKUP(C59,'Item List'!$B:$E,4,0),0)</f>
        <v>Medical Supplies</v>
      </c>
      <c r="G59" s="9" t="s">
        <v>250</v>
      </c>
      <c r="H59" s="5">
        <v>15</v>
      </c>
      <c r="I59" s="10">
        <f>IFERROR(VLOOKUP(C59,_Ref!$A:$C,3,0),0)</f>
        <v>3200</v>
      </c>
      <c r="J59" s="10">
        <f t="shared" si="1"/>
        <v>48000</v>
      </c>
      <c r="K59" s="4" t="s">
        <v>253</v>
      </c>
      <c r="L59" s="4" t="s">
        <v>388</v>
      </c>
      <c r="M59" s="72" t="s">
        <v>389</v>
      </c>
    </row>
    <row r="60" spans="1:13" ht="15.75" customHeight="1" x14ac:dyDescent="0.25">
      <c r="A60" s="3" t="s">
        <v>304</v>
      </c>
      <c r="B60" s="3" t="s">
        <v>305</v>
      </c>
      <c r="C60" s="4" t="s">
        <v>37</v>
      </c>
      <c r="D60" s="8" t="str">
        <f>IFERROR(VLOOKUP(C60,_Ref!$A:$B,2,0),0)</f>
        <v>Artemether/Lumefantrine (Strip/6)</v>
      </c>
      <c r="E60" s="38" t="s">
        <v>340</v>
      </c>
      <c r="F60" s="4" t="str">
        <f>IFERROR(VLOOKUP(C60,'Item List'!$B:$E,4,0),0)</f>
        <v>Pharmacy</v>
      </c>
      <c r="G60" s="11" t="s">
        <v>261</v>
      </c>
      <c r="H60" s="5">
        <v>300</v>
      </c>
      <c r="I60" s="10">
        <f>IFERROR(VLOOKUP(C60,_Ref!$A:$C,3,0),0)</f>
        <v>1600</v>
      </c>
      <c r="J60" s="10">
        <f t="shared" si="1"/>
        <v>480000</v>
      </c>
      <c r="K60" s="4" t="s">
        <v>253</v>
      </c>
      <c r="L60" s="4" t="s">
        <v>306</v>
      </c>
      <c r="M60" s="72" t="s">
        <v>307</v>
      </c>
    </row>
    <row r="61" spans="1:13" ht="15.75" customHeight="1" x14ac:dyDescent="0.25">
      <c r="A61" s="3" t="s">
        <v>304</v>
      </c>
      <c r="B61" s="3" t="s">
        <v>305</v>
      </c>
      <c r="C61" s="4" t="s">
        <v>39</v>
      </c>
      <c r="D61" s="8" t="str">
        <f>IFERROR(VLOOKUP(C61,_Ref!$A:$B,2,0),0)</f>
        <v>Coartem 80/480mg (Pack)</v>
      </c>
      <c r="E61" s="38" t="s">
        <v>340</v>
      </c>
      <c r="F61" s="4" t="str">
        <f>IFERROR(VLOOKUP(C61,'Item List'!$B:$E,4,0),0)</f>
        <v>Pharmacy</v>
      </c>
      <c r="G61" s="11" t="s">
        <v>261</v>
      </c>
      <c r="H61" s="5">
        <v>200</v>
      </c>
      <c r="I61" s="10">
        <f>IFERROR(VLOOKUP(C61,_Ref!$A:$C,3,0),0)</f>
        <v>3500</v>
      </c>
      <c r="J61" s="10">
        <f t="shared" si="1"/>
        <v>700000</v>
      </c>
      <c r="K61" s="4" t="s">
        <v>253</v>
      </c>
      <c r="L61" s="4" t="s">
        <v>306</v>
      </c>
      <c r="M61" s="72" t="s">
        <v>307</v>
      </c>
    </row>
    <row r="62" spans="1:13" ht="15.75" customHeight="1" x14ac:dyDescent="0.25">
      <c r="A62" s="3" t="s">
        <v>308</v>
      </c>
      <c r="B62" s="3" t="s">
        <v>305</v>
      </c>
      <c r="C62" s="4" t="s">
        <v>158</v>
      </c>
      <c r="D62" s="8" t="str">
        <f>IFERROR(VLOOKUP(C62,_Ref!$A:$B,2,0),0)</f>
        <v>Milo 200g Sachet</v>
      </c>
      <c r="E62" s="4" t="s">
        <v>249</v>
      </c>
      <c r="F62" s="4" t="str">
        <f>IFERROR(VLOOKUP(C62,'Item List'!$B:$E,4,0),0)</f>
        <v>Grocery</v>
      </c>
      <c r="G62" s="9" t="s">
        <v>250</v>
      </c>
      <c r="H62" s="5">
        <v>22</v>
      </c>
      <c r="I62" s="10">
        <f>IFERROR(VLOOKUP(C62,_Ref!$A:$C,3,0),0)</f>
        <v>3200</v>
      </c>
      <c r="J62" s="10">
        <f t="shared" si="1"/>
        <v>70400</v>
      </c>
      <c r="K62" s="4" t="s">
        <v>258</v>
      </c>
      <c r="L62" s="4" t="s">
        <v>383</v>
      </c>
      <c r="M62" s="72" t="s">
        <v>384</v>
      </c>
    </row>
    <row r="63" spans="1:13" ht="15.75" customHeight="1" x14ac:dyDescent="0.25">
      <c r="A63" s="3" t="s">
        <v>308</v>
      </c>
      <c r="B63" s="3" t="s">
        <v>305</v>
      </c>
      <c r="C63" s="4" t="s">
        <v>166</v>
      </c>
      <c r="D63" s="8" t="str">
        <f>IFERROR(VLOOKUP(C63,_Ref!$A:$B,2,0),0)</f>
        <v>Chivita 100% Juice 1L (Carton/12)</v>
      </c>
      <c r="E63" s="4" t="s">
        <v>249</v>
      </c>
      <c r="F63" s="4" t="str">
        <f>IFERROR(VLOOKUP(C63,'Item List'!$B:$E,4,0),0)</f>
        <v>Grocery</v>
      </c>
      <c r="G63" s="9" t="s">
        <v>250</v>
      </c>
      <c r="H63" s="5">
        <v>8</v>
      </c>
      <c r="I63" s="10">
        <f>IFERROR(VLOOKUP(C63,_Ref!$A:$C,3,0),0)</f>
        <v>21000</v>
      </c>
      <c r="J63" s="10">
        <f t="shared" si="1"/>
        <v>168000</v>
      </c>
      <c r="K63" s="4" t="s">
        <v>258</v>
      </c>
      <c r="L63" s="4" t="s">
        <v>383</v>
      </c>
      <c r="M63" s="72" t="s">
        <v>384</v>
      </c>
    </row>
    <row r="64" spans="1:13" ht="15.75" customHeight="1" x14ac:dyDescent="0.25">
      <c r="A64" s="3" t="s">
        <v>309</v>
      </c>
      <c r="B64" s="3" t="s">
        <v>305</v>
      </c>
      <c r="C64" s="4" t="s">
        <v>227</v>
      </c>
      <c r="D64" s="8" t="str">
        <f>IFERROR(VLOOKUP(C64,_Ref!$A:$B,2,0),0)</f>
        <v>Extension Socket 4-Way 2m</v>
      </c>
      <c r="E64" s="4" t="s">
        <v>249</v>
      </c>
      <c r="F64" s="4" t="str">
        <f>IFERROR(VLOOKUP(C64,'Item List'!$B:$E,4,0),0)</f>
        <v>Electronics</v>
      </c>
      <c r="G64" s="9" t="s">
        <v>250</v>
      </c>
      <c r="H64" s="5">
        <v>4</v>
      </c>
      <c r="I64" s="10">
        <f>IFERROR(VLOOKUP(C64,_Ref!$A:$C,3,0),0)</f>
        <v>8500</v>
      </c>
      <c r="J64" s="10">
        <f t="shared" si="1"/>
        <v>34000</v>
      </c>
      <c r="K64" s="4" t="s">
        <v>258</v>
      </c>
      <c r="L64" s="4" t="s">
        <v>383</v>
      </c>
      <c r="M64" s="72" t="s">
        <v>384</v>
      </c>
    </row>
    <row r="65" spans="1:13" ht="15.75" customHeight="1" x14ac:dyDescent="0.25">
      <c r="A65" s="3" t="s">
        <v>309</v>
      </c>
      <c r="B65" s="3" t="s">
        <v>305</v>
      </c>
      <c r="C65" s="4" t="s">
        <v>79</v>
      </c>
      <c r="D65" s="8" t="str">
        <f>IFERROR(VLOOKUP(C65,_Ref!$A:$B,2,0),0)</f>
        <v>Lisinopril 10mg (Strip/14)</v>
      </c>
      <c r="E65" s="4" t="s">
        <v>249</v>
      </c>
      <c r="F65" s="4" t="str">
        <f>IFERROR(VLOOKUP(C65,'Item List'!$B:$E,4,0),0)</f>
        <v>Pharmacy</v>
      </c>
      <c r="G65" s="9" t="s">
        <v>250</v>
      </c>
      <c r="H65" s="5">
        <v>10</v>
      </c>
      <c r="I65" s="10">
        <f>IFERROR(VLOOKUP(C65,_Ref!$A:$C,3,0),0)</f>
        <v>1400</v>
      </c>
      <c r="J65" s="10">
        <f t="shared" si="1"/>
        <v>14000</v>
      </c>
      <c r="K65" s="4" t="s">
        <v>251</v>
      </c>
      <c r="L65" s="4" t="s">
        <v>404</v>
      </c>
      <c r="M65" s="72" t="s">
        <v>405</v>
      </c>
    </row>
    <row r="66" spans="1:13" ht="15.75" customHeight="1" x14ac:dyDescent="0.25">
      <c r="A66" s="3" t="s">
        <v>350</v>
      </c>
      <c r="B66" s="3" t="s">
        <v>305</v>
      </c>
      <c r="C66" s="4" t="s">
        <v>214</v>
      </c>
      <c r="D66" s="8" t="str">
        <f>IFERROR(VLOOKUP(C66,_Ref!$A:$B,2,0),0)</f>
        <v>Rubber Stamp Ink (Pad)</v>
      </c>
      <c r="E66" s="4" t="s">
        <v>249</v>
      </c>
      <c r="F66" s="4" t="str">
        <f>IFERROR(VLOOKUP(C66,'Item List'!$B:$E,4,0),0)</f>
        <v>Stationery</v>
      </c>
      <c r="G66" s="9" t="s">
        <v>250</v>
      </c>
      <c r="H66" s="5">
        <v>40</v>
      </c>
      <c r="I66" s="10">
        <f>IFERROR(VLOOKUP(C66,_Ref!$A:$C,3,0),0)</f>
        <v>1500</v>
      </c>
      <c r="J66" s="10">
        <f t="shared" si="1"/>
        <v>60000</v>
      </c>
      <c r="K66" s="4" t="s">
        <v>251</v>
      </c>
      <c r="L66" s="4" t="s">
        <v>404</v>
      </c>
      <c r="M66" s="72" t="s">
        <v>405</v>
      </c>
    </row>
    <row r="67" spans="1:13" ht="15.75" customHeight="1" x14ac:dyDescent="0.25">
      <c r="A67" s="3" t="s">
        <v>353</v>
      </c>
      <c r="B67" s="3" t="s">
        <v>305</v>
      </c>
      <c r="C67" s="4" t="s">
        <v>210</v>
      </c>
      <c r="D67" s="8" t="str">
        <f>IFERROR(VLOOKUP(C67,_Ref!$A:$B,2,0),0)</f>
        <v>Scissors (Medium)</v>
      </c>
      <c r="E67" s="4" t="s">
        <v>249</v>
      </c>
      <c r="F67" s="4" t="str">
        <f>IFERROR(VLOOKUP(C67,'Item List'!$B:$E,4,0),0)</f>
        <v>Stationery</v>
      </c>
      <c r="G67" s="9" t="s">
        <v>250</v>
      </c>
      <c r="H67" s="5">
        <v>35</v>
      </c>
      <c r="I67" s="10">
        <f>IFERROR(VLOOKUP(C67,_Ref!$A:$C,3,0),0)</f>
        <v>1200</v>
      </c>
      <c r="J67" s="10">
        <f t="shared" si="1"/>
        <v>42000</v>
      </c>
      <c r="K67" s="4" t="s">
        <v>253</v>
      </c>
      <c r="L67" s="4" t="s">
        <v>301</v>
      </c>
      <c r="M67" s="72" t="s">
        <v>307</v>
      </c>
    </row>
    <row r="68" spans="1:13" ht="15.75" customHeight="1" x14ac:dyDescent="0.25">
      <c r="A68" s="3" t="s">
        <v>353</v>
      </c>
      <c r="B68" s="3" t="s">
        <v>305</v>
      </c>
      <c r="C68" s="4" t="s">
        <v>227</v>
      </c>
      <c r="D68" s="8" t="str">
        <f>IFERROR(VLOOKUP(C68,_Ref!$A:$B,2,0),0)</f>
        <v>Extension Socket 4-Way 2m</v>
      </c>
      <c r="E68" s="4" t="s">
        <v>249</v>
      </c>
      <c r="F68" s="4" t="str">
        <f>IFERROR(VLOOKUP(C68,'Item List'!$B:$E,4,0),0)</f>
        <v>Electronics</v>
      </c>
      <c r="G68" s="9" t="s">
        <v>250</v>
      </c>
      <c r="H68" s="5">
        <v>21</v>
      </c>
      <c r="I68" s="10">
        <f>IFERROR(VLOOKUP(C68,_Ref!$A:$C,3,0),0)</f>
        <v>8500</v>
      </c>
      <c r="J68" s="10">
        <f t="shared" si="1"/>
        <v>178500</v>
      </c>
      <c r="K68" s="4" t="s">
        <v>251</v>
      </c>
      <c r="L68" s="4" t="s">
        <v>406</v>
      </c>
      <c r="M68" s="72" t="s">
        <v>407</v>
      </c>
    </row>
    <row r="69" spans="1:13" ht="15.75" customHeight="1" x14ac:dyDescent="0.25">
      <c r="A69" s="3"/>
      <c r="B69" s="3"/>
      <c r="C69" s="4"/>
      <c r="D69" s="8"/>
      <c r="E69" s="4"/>
      <c r="F69" s="4"/>
      <c r="G69" s="3"/>
      <c r="H69" s="5"/>
      <c r="I69" s="10"/>
      <c r="J69" s="10"/>
      <c r="K69" s="4"/>
      <c r="L69" s="4"/>
      <c r="M69" s="72"/>
    </row>
    <row r="70" spans="1:13" ht="15.75" customHeight="1" x14ac:dyDescent="0.25">
      <c r="A70" s="3"/>
      <c r="B70" s="3"/>
      <c r="C70" s="4"/>
      <c r="D70" s="8"/>
      <c r="E70" s="4"/>
      <c r="F70" s="4"/>
      <c r="G70" s="3"/>
      <c r="H70" s="5"/>
      <c r="I70" s="10"/>
      <c r="J70" s="10"/>
      <c r="K70" s="4"/>
      <c r="L70" s="4"/>
      <c r="M70" s="72"/>
    </row>
    <row r="71" spans="1:13" ht="15.75" customHeight="1" x14ac:dyDescent="0.25">
      <c r="A71" s="3"/>
      <c r="B71" s="3"/>
      <c r="C71" s="4"/>
      <c r="D71" s="8"/>
      <c r="E71" s="4"/>
      <c r="F71" s="4"/>
      <c r="G71" s="3"/>
      <c r="H71" s="5"/>
      <c r="I71" s="10"/>
      <c r="J71" s="10"/>
      <c r="K71" s="4"/>
      <c r="L71" s="4"/>
      <c r="M71" s="72"/>
    </row>
    <row r="72" spans="1:13" ht="15.75" customHeight="1" x14ac:dyDescent="0.25">
      <c r="A72" s="3"/>
      <c r="B72" s="3"/>
      <c r="C72" s="4"/>
      <c r="D72" s="8"/>
      <c r="E72" s="4"/>
      <c r="F72" s="4"/>
      <c r="G72" s="3"/>
      <c r="H72" s="5"/>
      <c r="I72" s="10"/>
      <c r="J72" s="10"/>
      <c r="K72" s="4"/>
      <c r="L72" s="4"/>
      <c r="M72" s="72"/>
    </row>
    <row r="73" spans="1:13" ht="15.75" customHeight="1" x14ac:dyDescent="0.25">
      <c r="A73" s="3"/>
      <c r="B73" s="3"/>
      <c r="C73" s="4"/>
      <c r="D73" s="8"/>
      <c r="E73" s="4"/>
      <c r="F73" s="4"/>
      <c r="G73" s="3"/>
      <c r="H73" s="5"/>
      <c r="I73" s="10"/>
      <c r="J73" s="10"/>
      <c r="K73" s="4"/>
      <c r="L73" s="4"/>
      <c r="M73" s="72"/>
    </row>
    <row r="74" spans="1:13" ht="15.75" customHeight="1" x14ac:dyDescent="0.25">
      <c r="A74" s="3"/>
      <c r="B74" s="3"/>
      <c r="C74" s="4"/>
      <c r="D74" s="8"/>
      <c r="E74" s="4"/>
      <c r="F74" s="4"/>
      <c r="G74" s="3"/>
      <c r="H74" s="5"/>
      <c r="I74" s="10"/>
      <c r="J74" s="10"/>
      <c r="K74" s="4"/>
      <c r="L74" s="4"/>
      <c r="M74" s="72"/>
    </row>
    <row r="75" spans="1:13" ht="15.75" customHeight="1" x14ac:dyDescent="0.25">
      <c r="A75" s="3"/>
      <c r="B75" s="3"/>
      <c r="C75" s="4"/>
      <c r="D75" s="8"/>
      <c r="E75" s="4"/>
      <c r="F75" s="4"/>
      <c r="G75" s="3"/>
      <c r="H75" s="5"/>
      <c r="I75" s="10"/>
      <c r="J75" s="10"/>
      <c r="K75" s="4"/>
      <c r="L75" s="4"/>
      <c r="M75" s="72"/>
    </row>
    <row r="76" spans="1:13" ht="15.75" customHeight="1" x14ac:dyDescent="0.25">
      <c r="A76" s="3"/>
      <c r="B76" s="3"/>
      <c r="C76" s="4"/>
      <c r="D76" s="8"/>
      <c r="E76" s="4"/>
      <c r="F76" s="4"/>
      <c r="G76" s="3"/>
      <c r="H76" s="5"/>
      <c r="I76" s="10"/>
      <c r="J76" s="10"/>
      <c r="K76" s="4"/>
      <c r="L76" s="4"/>
      <c r="M76" s="72"/>
    </row>
    <row r="77" spans="1:13" ht="15.75" customHeight="1" x14ac:dyDescent="0.25">
      <c r="A77" s="3"/>
      <c r="B77" s="3"/>
      <c r="C77" s="4"/>
      <c r="D77" s="8"/>
      <c r="E77" s="4"/>
      <c r="F77" s="4"/>
      <c r="G77" s="3"/>
      <c r="H77" s="5"/>
      <c r="I77" s="10"/>
      <c r="J77" s="10"/>
      <c r="K77" s="4"/>
      <c r="L77" s="4"/>
      <c r="M77" s="72"/>
    </row>
    <row r="78" spans="1:13" ht="15.75" customHeight="1" x14ac:dyDescent="0.25">
      <c r="A78" s="3"/>
      <c r="B78" s="3"/>
      <c r="C78" s="4"/>
      <c r="D78" s="8"/>
      <c r="E78" s="4"/>
      <c r="F78" s="4"/>
      <c r="G78" s="3"/>
      <c r="H78" s="5"/>
      <c r="I78" s="10"/>
      <c r="J78" s="10"/>
      <c r="K78" s="4"/>
      <c r="L78" s="4"/>
      <c r="M78" s="72"/>
    </row>
    <row r="79" spans="1:13" ht="15.75" customHeight="1" x14ac:dyDescent="0.25">
      <c r="A79" s="3"/>
      <c r="B79" s="3"/>
      <c r="C79" s="4"/>
      <c r="D79" s="8"/>
      <c r="E79" s="4"/>
      <c r="F79" s="4"/>
      <c r="G79" s="3"/>
      <c r="H79" s="5"/>
      <c r="I79" s="10"/>
      <c r="J79" s="10"/>
      <c r="K79" s="4"/>
      <c r="L79" s="4"/>
      <c r="M79" s="72"/>
    </row>
    <row r="80" spans="1:13" ht="15.75" customHeight="1" x14ac:dyDescent="0.25">
      <c r="A80" s="3"/>
      <c r="B80" s="3"/>
      <c r="C80" s="4"/>
      <c r="D80" s="8"/>
      <c r="E80" s="4"/>
      <c r="F80" s="4"/>
      <c r="G80" s="3"/>
      <c r="H80" s="5"/>
      <c r="I80" s="10"/>
      <c r="J80" s="10"/>
      <c r="K80" s="4"/>
      <c r="L80" s="4"/>
      <c r="M80" s="72"/>
    </row>
    <row r="81" spans="1:13" ht="15.75" customHeight="1" x14ac:dyDescent="0.25">
      <c r="A81" s="3"/>
      <c r="B81" s="3"/>
      <c r="C81" s="4"/>
      <c r="D81" s="8"/>
      <c r="E81" s="4"/>
      <c r="F81" s="4"/>
      <c r="G81" s="3"/>
      <c r="H81" s="5"/>
      <c r="I81" s="10"/>
      <c r="J81" s="10"/>
      <c r="K81" s="4"/>
      <c r="L81" s="4"/>
      <c r="M81" s="72"/>
    </row>
    <row r="82" spans="1:13" ht="15.75" customHeight="1" x14ac:dyDescent="0.25">
      <c r="A82" s="3"/>
      <c r="B82" s="3"/>
      <c r="C82" s="4"/>
      <c r="D82" s="8"/>
      <c r="E82" s="4"/>
      <c r="F82" s="4"/>
      <c r="G82" s="3"/>
      <c r="H82" s="5"/>
      <c r="I82" s="10"/>
      <c r="J82" s="10"/>
      <c r="K82" s="4"/>
      <c r="L82" s="4"/>
      <c r="M82" s="72"/>
    </row>
    <row r="83" spans="1:13" ht="15.75" customHeight="1" x14ac:dyDescent="0.25">
      <c r="A83" s="3"/>
      <c r="B83" s="3"/>
      <c r="C83" s="4"/>
      <c r="D83" s="8"/>
      <c r="E83" s="4"/>
      <c r="F83" s="4"/>
      <c r="G83" s="3"/>
      <c r="H83" s="5"/>
      <c r="I83" s="10"/>
      <c r="J83" s="10"/>
      <c r="K83" s="4"/>
      <c r="L83" s="4"/>
      <c r="M83" s="72"/>
    </row>
    <row r="84" spans="1:13" ht="15.75" customHeight="1" x14ac:dyDescent="0.25">
      <c r="A84" s="3"/>
      <c r="B84" s="3"/>
      <c r="C84" s="4"/>
      <c r="D84" s="8"/>
      <c r="E84" s="4"/>
      <c r="F84" s="4"/>
      <c r="G84" s="3"/>
      <c r="H84" s="5"/>
      <c r="I84" s="10"/>
      <c r="J84" s="10"/>
      <c r="K84" s="4"/>
      <c r="L84" s="4"/>
      <c r="M84" s="72"/>
    </row>
    <row r="85" spans="1:13" ht="15.75" customHeight="1" x14ac:dyDescent="0.25">
      <c r="A85" s="3"/>
      <c r="B85" s="3"/>
      <c r="C85" s="4"/>
      <c r="D85" s="8"/>
      <c r="E85" s="4"/>
      <c r="F85" s="4"/>
      <c r="G85" s="3"/>
      <c r="H85" s="5"/>
      <c r="I85" s="10"/>
      <c r="J85" s="10"/>
      <c r="K85" s="4"/>
      <c r="L85" s="4"/>
      <c r="M85" s="72"/>
    </row>
    <row r="86" spans="1:13" ht="15.75" customHeight="1" x14ac:dyDescent="0.25">
      <c r="A86" s="3"/>
      <c r="B86" s="3"/>
      <c r="C86" s="4"/>
      <c r="D86" s="8"/>
      <c r="E86" s="4"/>
      <c r="F86" s="4"/>
      <c r="G86" s="3"/>
      <c r="H86" s="5"/>
      <c r="I86" s="10"/>
      <c r="J86" s="10"/>
      <c r="K86" s="4"/>
      <c r="L86" s="4"/>
      <c r="M86" s="72"/>
    </row>
    <row r="87" spans="1:13" ht="15.75" customHeight="1" x14ac:dyDescent="0.25">
      <c r="A87" s="3"/>
      <c r="B87" s="3"/>
      <c r="C87" s="4"/>
      <c r="D87" s="8"/>
      <c r="E87" s="4"/>
      <c r="F87" s="4"/>
      <c r="G87" s="3"/>
      <c r="H87" s="5"/>
      <c r="I87" s="10"/>
      <c r="J87" s="10"/>
      <c r="K87" s="4"/>
      <c r="L87" s="4"/>
      <c r="M87" s="72"/>
    </row>
    <row r="88" spans="1:13" ht="15.75" customHeight="1" x14ac:dyDescent="0.25">
      <c r="A88" s="3"/>
      <c r="B88" s="3"/>
      <c r="C88" s="4"/>
      <c r="D88" s="8"/>
      <c r="E88" s="4"/>
      <c r="F88" s="4"/>
      <c r="G88" s="3"/>
      <c r="H88" s="5"/>
      <c r="I88" s="10"/>
      <c r="J88" s="10"/>
      <c r="K88" s="4"/>
      <c r="L88" s="4"/>
      <c r="M88" s="72"/>
    </row>
    <row r="89" spans="1:13" ht="15.75" customHeight="1" x14ac:dyDescent="0.25">
      <c r="A89" s="3"/>
      <c r="B89" s="3"/>
      <c r="C89" s="4"/>
      <c r="D89" s="8"/>
      <c r="E89" s="4"/>
      <c r="F89" s="4"/>
      <c r="G89" s="3"/>
      <c r="H89" s="5"/>
      <c r="I89" s="10"/>
      <c r="J89" s="10"/>
      <c r="K89" s="4"/>
      <c r="L89" s="4"/>
      <c r="M89" s="72"/>
    </row>
    <row r="90" spans="1:13" ht="15.75" customHeight="1" x14ac:dyDescent="0.25">
      <c r="A90" s="3"/>
      <c r="B90" s="3"/>
      <c r="C90" s="4"/>
      <c r="D90" s="8"/>
      <c r="E90" s="4"/>
      <c r="F90" s="4"/>
      <c r="G90" s="3"/>
      <c r="H90" s="5"/>
      <c r="I90" s="10"/>
      <c r="J90" s="10"/>
      <c r="K90" s="4"/>
      <c r="L90" s="4"/>
      <c r="M90" s="72"/>
    </row>
    <row r="91" spans="1:13" ht="15.75" customHeight="1" x14ac:dyDescent="0.25">
      <c r="A91" s="3"/>
      <c r="B91" s="3"/>
      <c r="C91" s="4"/>
      <c r="D91" s="8"/>
      <c r="E91" s="4"/>
      <c r="F91" s="4"/>
      <c r="G91" s="3"/>
      <c r="H91" s="5"/>
      <c r="I91" s="10"/>
      <c r="J91" s="10"/>
      <c r="K91" s="4"/>
      <c r="L91" s="4"/>
      <c r="M91" s="72"/>
    </row>
    <row r="92" spans="1:13" ht="15.75" customHeight="1" x14ac:dyDescent="0.25">
      <c r="A92" s="3"/>
      <c r="B92" s="3"/>
      <c r="C92" s="4"/>
      <c r="D92" s="8"/>
      <c r="E92" s="4"/>
      <c r="F92" s="4"/>
      <c r="G92" s="3"/>
      <c r="H92" s="5"/>
      <c r="I92" s="10"/>
      <c r="J92" s="10"/>
      <c r="K92" s="4"/>
      <c r="L92" s="4"/>
      <c r="M92" s="72"/>
    </row>
    <row r="93" spans="1:13" ht="15.75" customHeight="1" x14ac:dyDescent="0.25">
      <c r="A93" s="3"/>
      <c r="B93" s="3"/>
      <c r="C93" s="4"/>
      <c r="D93" s="8"/>
      <c r="E93" s="4"/>
      <c r="F93" s="4"/>
      <c r="G93" s="3"/>
      <c r="H93" s="5"/>
      <c r="I93" s="10"/>
      <c r="J93" s="10"/>
      <c r="K93" s="4"/>
      <c r="L93" s="4"/>
      <c r="M93" s="72"/>
    </row>
    <row r="94" spans="1:13" ht="15.75" customHeight="1" x14ac:dyDescent="0.25">
      <c r="A94" s="3"/>
      <c r="B94" s="3"/>
      <c r="C94" s="4"/>
      <c r="D94" s="8"/>
      <c r="E94" s="4"/>
      <c r="F94" s="4"/>
      <c r="G94" s="3"/>
      <c r="H94" s="5"/>
      <c r="I94" s="10"/>
      <c r="J94" s="10"/>
      <c r="K94" s="4"/>
      <c r="L94" s="4"/>
      <c r="M94" s="72"/>
    </row>
    <row r="95" spans="1:13" ht="15.75" customHeight="1" x14ac:dyDescent="0.25">
      <c r="A95" s="3"/>
      <c r="B95" s="3"/>
      <c r="C95" s="4"/>
      <c r="D95" s="8"/>
      <c r="E95" s="4"/>
      <c r="F95" s="4"/>
      <c r="G95" s="3"/>
      <c r="H95" s="5"/>
      <c r="I95" s="10"/>
      <c r="J95" s="10"/>
      <c r="K95" s="4"/>
      <c r="L95" s="4"/>
      <c r="M95" s="72"/>
    </row>
    <row r="96" spans="1:13" ht="15.75" customHeight="1" x14ac:dyDescent="0.25">
      <c r="A96" s="3"/>
      <c r="B96" s="3"/>
      <c r="C96" s="4"/>
      <c r="D96" s="8"/>
      <c r="E96" s="4"/>
      <c r="F96" s="4"/>
      <c r="G96" s="3"/>
      <c r="H96" s="5"/>
      <c r="I96" s="10"/>
      <c r="J96" s="10"/>
      <c r="K96" s="4"/>
      <c r="L96" s="4"/>
      <c r="M96" s="72"/>
    </row>
    <row r="97" spans="1:13" ht="15.75" customHeight="1" x14ac:dyDescent="0.25">
      <c r="A97" s="3"/>
      <c r="B97" s="3"/>
      <c r="C97" s="4"/>
      <c r="D97" s="8"/>
      <c r="E97" s="4"/>
      <c r="F97" s="4"/>
      <c r="G97" s="3"/>
      <c r="H97" s="5"/>
      <c r="I97" s="10"/>
      <c r="J97" s="10"/>
      <c r="K97" s="4"/>
      <c r="L97" s="4"/>
      <c r="M97" s="72"/>
    </row>
    <row r="98" spans="1:13" ht="15.75" customHeight="1" x14ac:dyDescent="0.25">
      <c r="A98" s="3"/>
      <c r="B98" s="3"/>
      <c r="C98" s="4"/>
      <c r="D98" s="8"/>
      <c r="E98" s="4"/>
      <c r="F98" s="4"/>
      <c r="G98" s="3"/>
      <c r="H98" s="5"/>
      <c r="I98" s="10"/>
      <c r="J98" s="10"/>
      <c r="K98" s="4"/>
      <c r="L98" s="4"/>
      <c r="M98" s="72"/>
    </row>
    <row r="99" spans="1:13" ht="15.75" customHeight="1" x14ac:dyDescent="0.25">
      <c r="A99" s="3"/>
      <c r="B99" s="3"/>
      <c r="C99" s="4"/>
      <c r="D99" s="8"/>
      <c r="E99" s="4"/>
      <c r="F99" s="4"/>
      <c r="G99" s="3"/>
      <c r="H99" s="5"/>
      <c r="I99" s="10"/>
      <c r="J99" s="10"/>
      <c r="K99" s="4"/>
      <c r="L99" s="4"/>
      <c r="M99" s="72"/>
    </row>
    <row r="100" spans="1:13" ht="15.75" customHeight="1" x14ac:dyDescent="0.25">
      <c r="A100" s="3"/>
      <c r="B100" s="3"/>
      <c r="C100" s="4"/>
      <c r="D100" s="8"/>
      <c r="E100" s="4"/>
      <c r="F100" s="4"/>
      <c r="G100" s="3"/>
      <c r="H100" s="5"/>
      <c r="I100" s="10"/>
      <c r="J100" s="10"/>
      <c r="K100" s="4"/>
      <c r="L100" s="4"/>
      <c r="M100" s="72"/>
    </row>
    <row r="101" spans="1:13" ht="15.75" customHeight="1" x14ac:dyDescent="0.25">
      <c r="A101" s="3"/>
      <c r="B101" s="3"/>
      <c r="C101" s="4"/>
      <c r="D101" s="8"/>
      <c r="E101" s="4"/>
      <c r="F101" s="4"/>
      <c r="G101" s="3"/>
      <c r="H101" s="5"/>
      <c r="I101" s="10"/>
      <c r="J101" s="10"/>
      <c r="K101" s="4"/>
      <c r="L101" s="4"/>
      <c r="M101" s="72"/>
    </row>
    <row r="102" spans="1:13" ht="15.75" customHeight="1" x14ac:dyDescent="0.25">
      <c r="A102" s="3"/>
      <c r="B102" s="3"/>
      <c r="C102" s="4"/>
      <c r="D102" s="8"/>
      <c r="E102" s="4"/>
      <c r="F102" s="4"/>
      <c r="G102" s="3"/>
      <c r="H102" s="5"/>
      <c r="I102" s="10"/>
      <c r="J102" s="10"/>
      <c r="K102" s="4"/>
      <c r="L102" s="4"/>
      <c r="M102" s="72"/>
    </row>
    <row r="103" spans="1:13" ht="15.75" customHeight="1" x14ac:dyDescent="0.25">
      <c r="A103" s="3"/>
      <c r="B103" s="3"/>
      <c r="C103" s="4"/>
      <c r="D103" s="8"/>
      <c r="E103" s="4"/>
      <c r="F103" s="4"/>
      <c r="G103" s="3"/>
      <c r="H103" s="5"/>
      <c r="I103" s="10"/>
      <c r="J103" s="10"/>
      <c r="K103" s="4"/>
      <c r="L103" s="4"/>
      <c r="M103" s="72"/>
    </row>
    <row r="104" spans="1:13" ht="15.75" customHeight="1" x14ac:dyDescent="0.25">
      <c r="A104" s="3"/>
      <c r="B104" s="3"/>
      <c r="C104" s="4"/>
      <c r="D104" s="8"/>
      <c r="E104" s="4"/>
      <c r="F104" s="4"/>
      <c r="G104" s="3"/>
      <c r="H104" s="5"/>
      <c r="I104" s="10"/>
      <c r="J104" s="10"/>
      <c r="K104" s="4"/>
      <c r="L104" s="4"/>
      <c r="M104" s="72"/>
    </row>
    <row r="105" spans="1:13" ht="15.75" customHeight="1" x14ac:dyDescent="0.25">
      <c r="A105" s="3"/>
      <c r="B105" s="3"/>
      <c r="C105" s="4"/>
      <c r="D105" s="8"/>
      <c r="E105" s="4"/>
      <c r="F105" s="4"/>
      <c r="G105" s="3"/>
      <c r="H105" s="5"/>
      <c r="I105" s="10"/>
      <c r="J105" s="10"/>
      <c r="K105" s="4"/>
      <c r="L105" s="4"/>
      <c r="M105" s="72"/>
    </row>
    <row r="106" spans="1:13" ht="15.75" customHeight="1" x14ac:dyDescent="0.25">
      <c r="A106" s="3"/>
      <c r="B106" s="3"/>
      <c r="C106" s="4"/>
      <c r="D106" s="8"/>
      <c r="E106" s="4"/>
      <c r="F106" s="4"/>
      <c r="G106" s="3"/>
      <c r="H106" s="5"/>
      <c r="I106" s="10"/>
      <c r="J106" s="10"/>
      <c r="K106" s="4"/>
      <c r="L106" s="4"/>
      <c r="M106" s="72"/>
    </row>
    <row r="107" spans="1:13" ht="15.75" customHeight="1" x14ac:dyDescent="0.25">
      <c r="A107" s="3"/>
      <c r="B107" s="3"/>
      <c r="C107" s="4"/>
      <c r="D107" s="8"/>
      <c r="E107" s="4"/>
      <c r="F107" s="4"/>
      <c r="G107" s="3"/>
      <c r="H107" s="5"/>
      <c r="I107" s="10"/>
      <c r="J107" s="10"/>
      <c r="K107" s="4"/>
      <c r="L107" s="4"/>
      <c r="M107" s="72"/>
    </row>
    <row r="108" spans="1:13" ht="15.75" customHeight="1" x14ac:dyDescent="0.25">
      <c r="A108" s="3"/>
      <c r="B108" s="3"/>
      <c r="C108" s="4"/>
      <c r="D108" s="8"/>
      <c r="E108" s="4"/>
      <c r="F108" s="4"/>
      <c r="G108" s="3"/>
      <c r="H108" s="5"/>
      <c r="I108" s="10"/>
      <c r="J108" s="10"/>
      <c r="K108" s="4"/>
      <c r="L108" s="4"/>
      <c r="M108" s="72"/>
    </row>
    <row r="109" spans="1:13" ht="15.75" customHeight="1" x14ac:dyDescent="0.25">
      <c r="A109" s="3"/>
      <c r="B109" s="3"/>
      <c r="C109" s="4"/>
      <c r="D109" s="8"/>
      <c r="E109" s="4"/>
      <c r="F109" s="4"/>
      <c r="G109" s="3"/>
      <c r="H109" s="5"/>
      <c r="I109" s="10"/>
      <c r="J109" s="10"/>
      <c r="K109" s="4"/>
      <c r="L109" s="4"/>
      <c r="M109" s="72"/>
    </row>
    <row r="110" spans="1:13" ht="15.75" customHeight="1" x14ac:dyDescent="0.25">
      <c r="A110" s="3"/>
      <c r="B110" s="3"/>
      <c r="C110" s="4"/>
      <c r="D110" s="8"/>
      <c r="E110" s="4"/>
      <c r="F110" s="4"/>
      <c r="G110" s="3"/>
      <c r="H110" s="5"/>
      <c r="I110" s="10"/>
      <c r="J110" s="10"/>
      <c r="K110" s="4"/>
      <c r="L110" s="4"/>
      <c r="M110" s="72"/>
    </row>
    <row r="111" spans="1:13" ht="15.75" customHeight="1" x14ac:dyDescent="0.25">
      <c r="A111" s="3"/>
      <c r="B111" s="3"/>
      <c r="C111" s="4"/>
      <c r="D111" s="8"/>
      <c r="E111" s="4"/>
      <c r="F111" s="4"/>
      <c r="G111" s="3"/>
      <c r="H111" s="5"/>
      <c r="I111" s="10"/>
      <c r="J111" s="10"/>
      <c r="K111" s="4"/>
      <c r="L111" s="4"/>
      <c r="M111" s="72"/>
    </row>
    <row r="112" spans="1:13" ht="15.75" customHeight="1" x14ac:dyDescent="0.25">
      <c r="A112" s="3"/>
      <c r="B112" s="3"/>
      <c r="C112" s="4"/>
      <c r="D112" s="8"/>
      <c r="E112" s="4"/>
      <c r="F112" s="4"/>
      <c r="G112" s="3"/>
      <c r="H112" s="5"/>
      <c r="I112" s="10"/>
      <c r="J112" s="10"/>
      <c r="K112" s="4"/>
      <c r="L112" s="4"/>
      <c r="M112" s="72"/>
    </row>
    <row r="113" spans="1:13" ht="15.75" customHeight="1" x14ac:dyDescent="0.25">
      <c r="A113" s="3"/>
      <c r="B113" s="3"/>
      <c r="C113" s="4"/>
      <c r="D113" s="8"/>
      <c r="E113" s="4"/>
      <c r="F113" s="4"/>
      <c r="G113" s="3"/>
      <c r="H113" s="5"/>
      <c r="I113" s="10"/>
      <c r="J113" s="10"/>
      <c r="K113" s="4"/>
      <c r="L113" s="4"/>
      <c r="M113" s="72"/>
    </row>
    <row r="114" spans="1:13" ht="15.75" customHeight="1" x14ac:dyDescent="0.25">
      <c r="A114" s="3"/>
      <c r="B114" s="3"/>
      <c r="C114" s="4"/>
      <c r="D114" s="8"/>
      <c r="E114" s="4"/>
      <c r="F114" s="4"/>
      <c r="G114" s="3"/>
      <c r="H114" s="5"/>
      <c r="I114" s="10"/>
      <c r="J114" s="10"/>
      <c r="K114" s="4"/>
      <c r="L114" s="4"/>
      <c r="M114" s="72"/>
    </row>
    <row r="115" spans="1:13" ht="15.75" customHeight="1" x14ac:dyDescent="0.25">
      <c r="A115" s="3"/>
      <c r="B115" s="3"/>
      <c r="C115" s="4"/>
      <c r="D115" s="8"/>
      <c r="E115" s="4"/>
      <c r="F115" s="4"/>
      <c r="G115" s="3"/>
      <c r="H115" s="5"/>
      <c r="I115" s="10"/>
      <c r="J115" s="10"/>
      <c r="K115" s="4"/>
      <c r="L115" s="4"/>
      <c r="M115" s="72"/>
    </row>
    <row r="116" spans="1:13" ht="15.75" customHeight="1" x14ac:dyDescent="0.25">
      <c r="A116" s="3"/>
      <c r="B116" s="3"/>
      <c r="C116" s="4"/>
      <c r="D116" s="8"/>
      <c r="E116" s="4"/>
      <c r="F116" s="4"/>
      <c r="G116" s="3"/>
      <c r="H116" s="5"/>
      <c r="I116" s="10"/>
      <c r="J116" s="10"/>
      <c r="K116" s="4"/>
      <c r="L116" s="4"/>
      <c r="M116" s="72"/>
    </row>
    <row r="117" spans="1:13" ht="15.75" customHeight="1" x14ac:dyDescent="0.25">
      <c r="A117" s="3"/>
      <c r="B117" s="3"/>
      <c r="C117" s="4"/>
      <c r="D117" s="8"/>
      <c r="E117" s="4"/>
      <c r="F117" s="4"/>
      <c r="G117" s="3"/>
      <c r="H117" s="5"/>
      <c r="I117" s="10"/>
      <c r="J117" s="10"/>
      <c r="K117" s="4"/>
      <c r="L117" s="4"/>
      <c r="M117" s="72"/>
    </row>
    <row r="118" spans="1:13" ht="15.75" customHeight="1" x14ac:dyDescent="0.25">
      <c r="A118" s="3"/>
      <c r="B118" s="3"/>
      <c r="C118" s="4"/>
      <c r="D118" s="8"/>
      <c r="E118" s="4"/>
      <c r="F118" s="4"/>
      <c r="G118" s="3"/>
      <c r="H118" s="5"/>
      <c r="I118" s="10"/>
      <c r="J118" s="10"/>
      <c r="K118" s="4"/>
      <c r="L118" s="4"/>
      <c r="M118" s="72"/>
    </row>
    <row r="119" spans="1:13" ht="15.75" customHeight="1" x14ac:dyDescent="0.25">
      <c r="A119" s="3"/>
      <c r="B119" s="3"/>
      <c r="C119" s="4"/>
      <c r="D119" s="8"/>
      <c r="E119" s="4"/>
      <c r="F119" s="4"/>
      <c r="G119" s="3"/>
      <c r="H119" s="5"/>
      <c r="I119" s="10"/>
      <c r="J119" s="10"/>
      <c r="K119" s="4"/>
      <c r="L119" s="4"/>
      <c r="M119" s="72"/>
    </row>
    <row r="120" spans="1:13" ht="15.75" customHeight="1" x14ac:dyDescent="0.25">
      <c r="A120" s="3"/>
      <c r="B120" s="3"/>
      <c r="C120" s="4"/>
      <c r="D120" s="8"/>
      <c r="E120" s="4"/>
      <c r="F120" s="4"/>
      <c r="G120" s="3"/>
      <c r="H120" s="5"/>
      <c r="I120" s="10"/>
      <c r="J120" s="10"/>
      <c r="K120" s="4"/>
      <c r="L120" s="4"/>
      <c r="M120" s="72"/>
    </row>
    <row r="121" spans="1:13" ht="15.75" customHeight="1" x14ac:dyDescent="0.25">
      <c r="A121" s="3"/>
      <c r="B121" s="3"/>
      <c r="C121" s="4"/>
      <c r="D121" s="8"/>
      <c r="E121" s="4"/>
      <c r="F121" s="4"/>
      <c r="G121" s="3"/>
      <c r="H121" s="5"/>
      <c r="I121" s="10"/>
      <c r="J121" s="10"/>
      <c r="K121" s="4"/>
      <c r="L121" s="4"/>
      <c r="M121" s="72"/>
    </row>
    <row r="122" spans="1:13" ht="15.75" customHeight="1" x14ac:dyDescent="0.25">
      <c r="A122" s="3"/>
      <c r="B122" s="3"/>
      <c r="C122" s="4"/>
      <c r="D122" s="8"/>
      <c r="E122" s="4"/>
      <c r="F122" s="4"/>
      <c r="G122" s="3"/>
      <c r="H122" s="5"/>
      <c r="I122" s="10"/>
      <c r="J122" s="10"/>
      <c r="K122" s="4"/>
      <c r="L122" s="4"/>
      <c r="M122" s="72"/>
    </row>
    <row r="123" spans="1:13" ht="15.75" customHeight="1" x14ac:dyDescent="0.25">
      <c r="A123" s="3"/>
      <c r="B123" s="3"/>
      <c r="C123" s="4"/>
      <c r="D123" s="8"/>
      <c r="E123" s="4"/>
      <c r="F123" s="4"/>
      <c r="G123" s="3"/>
      <c r="H123" s="5"/>
      <c r="I123" s="10"/>
      <c r="J123" s="10"/>
      <c r="K123" s="4"/>
      <c r="L123" s="4"/>
      <c r="M123" s="72"/>
    </row>
    <row r="124" spans="1:13" ht="15.75" customHeight="1" x14ac:dyDescent="0.25">
      <c r="A124" s="3"/>
      <c r="B124" s="3"/>
      <c r="C124" s="4"/>
      <c r="D124" s="8"/>
      <c r="E124" s="4"/>
      <c r="F124" s="4"/>
      <c r="G124" s="3"/>
      <c r="H124" s="5"/>
      <c r="I124" s="10"/>
      <c r="J124" s="10"/>
      <c r="K124" s="4"/>
      <c r="L124" s="4"/>
      <c r="M124" s="72"/>
    </row>
    <row r="125" spans="1:13" ht="15.75" customHeight="1" x14ac:dyDescent="0.25">
      <c r="A125" s="3"/>
      <c r="B125" s="3"/>
      <c r="C125" s="4"/>
      <c r="D125" s="8"/>
      <c r="E125" s="4"/>
      <c r="F125" s="4"/>
      <c r="G125" s="3"/>
      <c r="H125" s="5"/>
      <c r="I125" s="10"/>
      <c r="J125" s="10"/>
      <c r="K125" s="4"/>
      <c r="L125" s="4"/>
      <c r="M125" s="72"/>
    </row>
    <row r="126" spans="1:13" ht="15.75" customHeight="1" x14ac:dyDescent="0.25">
      <c r="A126" s="3"/>
      <c r="B126" s="3"/>
      <c r="C126" s="4"/>
      <c r="D126" s="8"/>
      <c r="E126" s="4"/>
      <c r="F126" s="4"/>
      <c r="G126" s="3"/>
      <c r="H126" s="5"/>
      <c r="I126" s="10"/>
      <c r="J126" s="10"/>
      <c r="K126" s="4"/>
      <c r="L126" s="4"/>
      <c r="M126" s="72"/>
    </row>
    <row r="127" spans="1:13" ht="15.75" customHeight="1" x14ac:dyDescent="0.25">
      <c r="A127" s="3"/>
      <c r="B127" s="3"/>
      <c r="C127" s="4"/>
      <c r="D127" s="8"/>
      <c r="E127" s="4"/>
      <c r="F127" s="4"/>
      <c r="G127" s="3"/>
      <c r="H127" s="5"/>
      <c r="I127" s="10"/>
      <c r="J127" s="10"/>
      <c r="K127" s="4"/>
      <c r="L127" s="4"/>
      <c r="M127" s="72"/>
    </row>
    <row r="128" spans="1:13" ht="15.75" customHeight="1" x14ac:dyDescent="0.25">
      <c r="A128" s="3"/>
      <c r="B128" s="3"/>
      <c r="C128" s="4"/>
      <c r="D128" s="8"/>
      <c r="E128" s="4"/>
      <c r="F128" s="4"/>
      <c r="G128" s="3"/>
      <c r="H128" s="5"/>
      <c r="I128" s="10"/>
      <c r="J128" s="10"/>
      <c r="K128" s="4"/>
      <c r="L128" s="4"/>
      <c r="M128" s="72"/>
    </row>
    <row r="129" spans="1:13" ht="15.75" customHeight="1" x14ac:dyDescent="0.25">
      <c r="A129" s="3"/>
      <c r="B129" s="3"/>
      <c r="C129" s="4"/>
      <c r="D129" s="8"/>
      <c r="E129" s="4"/>
      <c r="F129" s="4"/>
      <c r="G129" s="3"/>
      <c r="H129" s="5"/>
      <c r="I129" s="10"/>
      <c r="J129" s="10"/>
      <c r="K129" s="4"/>
      <c r="L129" s="4"/>
      <c r="M129" s="72"/>
    </row>
    <row r="130" spans="1:13" ht="15.75" customHeight="1" x14ac:dyDescent="0.25">
      <c r="A130" s="3"/>
      <c r="B130" s="3"/>
      <c r="C130" s="4"/>
      <c r="D130" s="8"/>
      <c r="E130" s="4"/>
      <c r="F130" s="4"/>
      <c r="G130" s="3"/>
      <c r="H130" s="5"/>
      <c r="I130" s="10"/>
      <c r="J130" s="10"/>
      <c r="K130" s="4"/>
      <c r="L130" s="4"/>
      <c r="M130" s="72"/>
    </row>
    <row r="131" spans="1:13" ht="15.75" customHeight="1" x14ac:dyDescent="0.25">
      <c r="A131" s="3"/>
      <c r="B131" s="3"/>
      <c r="C131" s="4"/>
      <c r="D131" s="8"/>
      <c r="E131" s="4"/>
      <c r="F131" s="4"/>
      <c r="G131" s="3"/>
      <c r="H131" s="5"/>
      <c r="I131" s="10"/>
      <c r="J131" s="10"/>
      <c r="K131" s="4"/>
      <c r="L131" s="4"/>
      <c r="M131" s="72"/>
    </row>
    <row r="132" spans="1:13" ht="15.75" customHeight="1" x14ac:dyDescent="0.25">
      <c r="A132" s="3"/>
      <c r="B132" s="3"/>
      <c r="C132" s="4"/>
      <c r="D132" s="8"/>
      <c r="E132" s="4"/>
      <c r="F132" s="4"/>
      <c r="G132" s="3"/>
      <c r="H132" s="5"/>
      <c r="I132" s="10"/>
      <c r="J132" s="10"/>
      <c r="K132" s="4"/>
      <c r="L132" s="4"/>
      <c r="M132" s="72"/>
    </row>
    <row r="133" spans="1:13" ht="15.75" customHeight="1" x14ac:dyDescent="0.25">
      <c r="A133" s="3"/>
      <c r="B133" s="3"/>
      <c r="C133" s="4"/>
      <c r="D133" s="8"/>
      <c r="E133" s="4"/>
      <c r="F133" s="4"/>
      <c r="G133" s="3"/>
      <c r="H133" s="5"/>
      <c r="I133" s="10"/>
      <c r="J133" s="10"/>
      <c r="K133" s="4"/>
      <c r="L133" s="4"/>
      <c r="M133" s="72"/>
    </row>
    <row r="134" spans="1:13" ht="15.75" customHeight="1" x14ac:dyDescent="0.25">
      <c r="A134" s="3"/>
      <c r="B134" s="3"/>
      <c r="C134" s="4"/>
      <c r="D134" s="8"/>
      <c r="E134" s="4"/>
      <c r="F134" s="4"/>
      <c r="G134" s="3"/>
      <c r="H134" s="5"/>
      <c r="I134" s="10"/>
      <c r="J134" s="10"/>
      <c r="K134" s="4"/>
      <c r="L134" s="4"/>
      <c r="M134" s="72"/>
    </row>
    <row r="135" spans="1:13" ht="15.75" customHeight="1" x14ac:dyDescent="0.25">
      <c r="A135" s="3"/>
      <c r="B135" s="3"/>
      <c r="C135" s="4"/>
      <c r="D135" s="8"/>
      <c r="E135" s="4"/>
      <c r="F135" s="4"/>
      <c r="G135" s="3"/>
      <c r="H135" s="5"/>
      <c r="I135" s="10"/>
      <c r="J135" s="10"/>
      <c r="K135" s="4"/>
      <c r="L135" s="4"/>
      <c r="M135" s="72"/>
    </row>
    <row r="136" spans="1:13" ht="15.75" customHeight="1" x14ac:dyDescent="0.25">
      <c r="A136" s="3"/>
      <c r="B136" s="3"/>
      <c r="C136" s="4"/>
      <c r="D136" s="8"/>
      <c r="E136" s="4"/>
      <c r="F136" s="4"/>
      <c r="G136" s="3"/>
      <c r="H136" s="5"/>
      <c r="I136" s="10"/>
      <c r="J136" s="10"/>
      <c r="K136" s="4"/>
      <c r="L136" s="4"/>
      <c r="M136" s="72"/>
    </row>
    <row r="137" spans="1:13" ht="15.75" customHeight="1" x14ac:dyDescent="0.25">
      <c r="A137" s="3"/>
      <c r="B137" s="3"/>
      <c r="C137" s="4"/>
      <c r="D137" s="8"/>
      <c r="E137" s="4"/>
      <c r="F137" s="4"/>
      <c r="G137" s="3"/>
      <c r="H137" s="5"/>
      <c r="I137" s="10"/>
      <c r="J137" s="10"/>
      <c r="K137" s="4"/>
      <c r="L137" s="4"/>
      <c r="M137" s="72"/>
    </row>
    <row r="138" spans="1:13" ht="15.75" customHeight="1" x14ac:dyDescent="0.25">
      <c r="A138" s="3"/>
      <c r="B138" s="3"/>
      <c r="C138" s="4"/>
      <c r="D138" s="8"/>
      <c r="E138" s="4"/>
      <c r="F138" s="4"/>
      <c r="G138" s="3"/>
      <c r="H138" s="5"/>
      <c r="I138" s="10"/>
      <c r="J138" s="10"/>
      <c r="K138" s="4"/>
      <c r="L138" s="4"/>
      <c r="M138" s="72"/>
    </row>
    <row r="139" spans="1:13" ht="15.75" customHeight="1" x14ac:dyDescent="0.25">
      <c r="A139" s="3"/>
      <c r="B139" s="3"/>
      <c r="C139" s="4"/>
      <c r="D139" s="8"/>
      <c r="E139" s="4"/>
      <c r="F139" s="4"/>
      <c r="G139" s="3"/>
      <c r="H139" s="5"/>
      <c r="I139" s="10"/>
      <c r="J139" s="10"/>
      <c r="K139" s="4"/>
      <c r="L139" s="4"/>
      <c r="M139" s="72"/>
    </row>
    <row r="140" spans="1:13" ht="15.75" customHeight="1" x14ac:dyDescent="0.25">
      <c r="A140" s="3"/>
      <c r="B140" s="3"/>
      <c r="C140" s="4"/>
      <c r="D140" s="8"/>
      <c r="E140" s="4"/>
      <c r="F140" s="4"/>
      <c r="G140" s="3"/>
      <c r="H140" s="5"/>
      <c r="I140" s="10"/>
      <c r="J140" s="10"/>
      <c r="K140" s="4"/>
      <c r="L140" s="4"/>
      <c r="M140" s="72"/>
    </row>
    <row r="141" spans="1:13" ht="15.75" customHeight="1" x14ac:dyDescent="0.25">
      <c r="A141" s="3"/>
      <c r="B141" s="3"/>
      <c r="C141" s="4"/>
      <c r="D141" s="8"/>
      <c r="E141" s="4"/>
      <c r="F141" s="4"/>
      <c r="G141" s="3"/>
      <c r="H141" s="5"/>
      <c r="I141" s="10"/>
      <c r="J141" s="10"/>
      <c r="K141" s="4"/>
      <c r="L141" s="4"/>
      <c r="M141" s="72"/>
    </row>
    <row r="142" spans="1:13" ht="15.75" customHeight="1" x14ac:dyDescent="0.25">
      <c r="A142" s="3"/>
      <c r="B142" s="3"/>
      <c r="C142" s="4"/>
      <c r="D142" s="8"/>
      <c r="E142" s="4"/>
      <c r="F142" s="4"/>
      <c r="G142" s="3"/>
      <c r="H142" s="5"/>
      <c r="I142" s="10"/>
      <c r="J142" s="10"/>
      <c r="K142" s="4"/>
      <c r="L142" s="4"/>
      <c r="M142" s="72"/>
    </row>
    <row r="143" spans="1:13" ht="15.75" customHeight="1" x14ac:dyDescent="0.25">
      <c r="A143" s="3"/>
      <c r="B143" s="3"/>
      <c r="C143" s="4"/>
      <c r="D143" s="8"/>
      <c r="E143" s="4"/>
      <c r="F143" s="4"/>
      <c r="G143" s="3"/>
      <c r="H143" s="5"/>
      <c r="I143" s="10"/>
      <c r="J143" s="10"/>
      <c r="K143" s="4"/>
      <c r="L143" s="4"/>
      <c r="M143" s="72"/>
    </row>
    <row r="144" spans="1:13" ht="15.75" customHeight="1" x14ac:dyDescent="0.25">
      <c r="A144" s="3"/>
      <c r="B144" s="3"/>
      <c r="C144" s="4"/>
      <c r="D144" s="8"/>
      <c r="E144" s="4"/>
      <c r="F144" s="4"/>
      <c r="G144" s="3"/>
      <c r="H144" s="5"/>
      <c r="I144" s="10"/>
      <c r="J144" s="10"/>
      <c r="K144" s="4"/>
      <c r="L144" s="4"/>
      <c r="M144" s="72"/>
    </row>
    <row r="145" spans="1:13" ht="15.75" customHeight="1" x14ac:dyDescent="0.25">
      <c r="A145" s="3"/>
      <c r="B145" s="3"/>
      <c r="C145" s="4"/>
      <c r="D145" s="8"/>
      <c r="E145" s="4"/>
      <c r="F145" s="4"/>
      <c r="G145" s="3"/>
      <c r="H145" s="5"/>
      <c r="I145" s="10"/>
      <c r="J145" s="10"/>
      <c r="K145" s="4"/>
      <c r="L145" s="4"/>
      <c r="M145" s="72"/>
    </row>
    <row r="146" spans="1:13" ht="15.75" customHeight="1" x14ac:dyDescent="0.25">
      <c r="A146" s="3"/>
      <c r="B146" s="3"/>
      <c r="C146" s="4"/>
      <c r="D146" s="8"/>
      <c r="E146" s="4"/>
      <c r="F146" s="4"/>
      <c r="G146" s="3"/>
      <c r="H146" s="5"/>
      <c r="I146" s="10"/>
      <c r="J146" s="10"/>
      <c r="K146" s="4"/>
      <c r="L146" s="4"/>
      <c r="M146" s="72"/>
    </row>
    <row r="147" spans="1:13" ht="15.75" customHeight="1" x14ac:dyDescent="0.25">
      <c r="A147" s="3"/>
      <c r="B147" s="3"/>
      <c r="C147" s="4"/>
      <c r="D147" s="8"/>
      <c r="E147" s="4"/>
      <c r="F147" s="4"/>
      <c r="G147" s="3"/>
      <c r="H147" s="5"/>
      <c r="I147" s="10"/>
      <c r="J147" s="10"/>
      <c r="K147" s="4"/>
      <c r="L147" s="4"/>
      <c r="M147" s="72"/>
    </row>
    <row r="148" spans="1:13" ht="15.75" customHeight="1" x14ac:dyDescent="0.25">
      <c r="A148" s="3"/>
      <c r="B148" s="3"/>
      <c r="C148" s="4"/>
      <c r="D148" s="8"/>
      <c r="E148" s="4"/>
      <c r="F148" s="4"/>
      <c r="G148" s="3"/>
      <c r="H148" s="5"/>
      <c r="I148" s="10"/>
      <c r="J148" s="10"/>
      <c r="K148" s="4"/>
      <c r="L148" s="4"/>
      <c r="M148" s="72"/>
    </row>
    <row r="149" spans="1:13" ht="15.75" customHeight="1" x14ac:dyDescent="0.25">
      <c r="A149" s="3"/>
      <c r="B149" s="3"/>
      <c r="C149" s="4"/>
      <c r="D149" s="8"/>
      <c r="E149" s="4"/>
      <c r="F149" s="4"/>
      <c r="G149" s="3"/>
      <c r="H149" s="5"/>
      <c r="I149" s="10"/>
      <c r="J149" s="10"/>
      <c r="K149" s="4"/>
      <c r="L149" s="4"/>
      <c r="M149" s="72"/>
    </row>
    <row r="150" spans="1:13" ht="15.75" customHeight="1" x14ac:dyDescent="0.25">
      <c r="A150" s="3"/>
      <c r="B150" s="3"/>
      <c r="C150" s="4"/>
      <c r="D150" s="8"/>
      <c r="E150" s="4"/>
      <c r="F150" s="4"/>
      <c r="G150" s="3"/>
      <c r="H150" s="5"/>
      <c r="I150" s="10"/>
      <c r="J150" s="10"/>
      <c r="K150" s="4"/>
      <c r="L150" s="4"/>
      <c r="M150" s="72"/>
    </row>
    <row r="151" spans="1:13" ht="15.75" customHeight="1" x14ac:dyDescent="0.25">
      <c r="A151" s="3"/>
      <c r="B151" s="3"/>
      <c r="C151" s="4"/>
      <c r="D151" s="8"/>
      <c r="E151" s="4"/>
      <c r="F151" s="4"/>
      <c r="G151" s="3"/>
      <c r="H151" s="5"/>
      <c r="I151" s="10"/>
      <c r="J151" s="10"/>
      <c r="K151" s="4"/>
      <c r="L151" s="4"/>
      <c r="M151" s="72"/>
    </row>
    <row r="152" spans="1:13" ht="15.75" customHeight="1" x14ac:dyDescent="0.25">
      <c r="A152" s="3"/>
      <c r="B152" s="3"/>
      <c r="C152" s="4"/>
      <c r="D152" s="8"/>
      <c r="E152" s="4"/>
      <c r="F152" s="4"/>
      <c r="G152" s="3"/>
      <c r="H152" s="5"/>
      <c r="I152" s="10"/>
      <c r="J152" s="10"/>
      <c r="K152" s="4"/>
      <c r="L152" s="4"/>
      <c r="M152" s="72"/>
    </row>
    <row r="153" spans="1:13" ht="15.75" customHeight="1" x14ac:dyDescent="0.25">
      <c r="A153" s="3"/>
      <c r="B153" s="3"/>
      <c r="C153" s="4"/>
      <c r="D153" s="8"/>
      <c r="E153" s="4"/>
      <c r="F153" s="4"/>
      <c r="G153" s="3"/>
      <c r="H153" s="5"/>
      <c r="I153" s="10"/>
      <c r="J153" s="10"/>
      <c r="K153" s="4"/>
      <c r="L153" s="4"/>
      <c r="M153" s="72"/>
    </row>
    <row r="154" spans="1:13" ht="15.75" customHeight="1" x14ac:dyDescent="0.25">
      <c r="A154" s="3"/>
      <c r="B154" s="3"/>
      <c r="C154" s="4"/>
      <c r="D154" s="8"/>
      <c r="E154" s="4"/>
      <c r="F154" s="4"/>
      <c r="G154" s="3"/>
      <c r="H154" s="5"/>
      <c r="I154" s="10"/>
      <c r="J154" s="10"/>
      <c r="K154" s="4"/>
      <c r="L154" s="4"/>
      <c r="M154" s="72"/>
    </row>
    <row r="155" spans="1:13" ht="15.75" customHeight="1" x14ac:dyDescent="0.25">
      <c r="A155" s="3"/>
      <c r="B155" s="3"/>
      <c r="C155" s="4"/>
      <c r="D155" s="8"/>
      <c r="E155" s="4"/>
      <c r="F155" s="4"/>
      <c r="G155" s="3"/>
      <c r="H155" s="5"/>
      <c r="I155" s="10"/>
      <c r="J155" s="10"/>
      <c r="K155" s="4"/>
      <c r="L155" s="4"/>
      <c r="M155" s="72"/>
    </row>
    <row r="156" spans="1:13" ht="15.75" customHeight="1" x14ac:dyDescent="0.25">
      <c r="A156" s="3"/>
      <c r="B156" s="3"/>
      <c r="C156" s="4"/>
      <c r="D156" s="8"/>
      <c r="E156" s="4"/>
      <c r="F156" s="4"/>
      <c r="G156" s="3"/>
      <c r="H156" s="5"/>
      <c r="I156" s="10"/>
      <c r="J156" s="10"/>
      <c r="K156" s="4"/>
      <c r="L156" s="4"/>
      <c r="M156" s="72"/>
    </row>
    <row r="157" spans="1:13" ht="15.75" customHeight="1" x14ac:dyDescent="0.25">
      <c r="A157" s="3"/>
      <c r="B157" s="3"/>
      <c r="C157" s="4"/>
      <c r="D157" s="8"/>
      <c r="E157" s="4"/>
      <c r="F157" s="4"/>
      <c r="G157" s="3"/>
      <c r="H157" s="5"/>
      <c r="I157" s="10"/>
      <c r="J157" s="10"/>
      <c r="K157" s="4"/>
      <c r="L157" s="4"/>
      <c r="M157" s="72"/>
    </row>
    <row r="158" spans="1:13" ht="15.75" customHeight="1" x14ac:dyDescent="0.25">
      <c r="A158" s="3"/>
      <c r="B158" s="3"/>
      <c r="C158" s="4"/>
      <c r="D158" s="8"/>
      <c r="E158" s="4"/>
      <c r="F158" s="4"/>
      <c r="G158" s="3"/>
      <c r="H158" s="5"/>
      <c r="I158" s="10"/>
      <c r="J158" s="10"/>
      <c r="K158" s="4"/>
      <c r="L158" s="4"/>
      <c r="M158" s="72"/>
    </row>
    <row r="159" spans="1:13" ht="15.75" customHeight="1" x14ac:dyDescent="0.25">
      <c r="A159" s="3"/>
      <c r="B159" s="3"/>
      <c r="C159" s="4"/>
      <c r="D159" s="8"/>
      <c r="E159" s="4"/>
      <c r="F159" s="4"/>
      <c r="G159" s="3"/>
      <c r="H159" s="5"/>
      <c r="I159" s="10"/>
      <c r="J159" s="10"/>
      <c r="K159" s="4"/>
      <c r="L159" s="4"/>
      <c r="M159" s="72"/>
    </row>
    <row r="160" spans="1:13" ht="15.75" customHeight="1" x14ac:dyDescent="0.25">
      <c r="A160" s="3"/>
      <c r="B160" s="3"/>
      <c r="C160" s="4"/>
      <c r="D160" s="8"/>
      <c r="E160" s="4"/>
      <c r="F160" s="4"/>
      <c r="G160" s="3"/>
      <c r="H160" s="5"/>
      <c r="I160" s="10"/>
      <c r="J160" s="10"/>
      <c r="K160" s="4"/>
      <c r="L160" s="4"/>
      <c r="M160" s="72"/>
    </row>
    <row r="161" spans="1:13" ht="15.75" customHeight="1" x14ac:dyDescent="0.25">
      <c r="A161" s="3"/>
      <c r="B161" s="3"/>
      <c r="C161" s="4"/>
      <c r="D161" s="8"/>
      <c r="E161" s="4"/>
      <c r="F161" s="4"/>
      <c r="G161" s="3"/>
      <c r="H161" s="5"/>
      <c r="I161" s="10"/>
      <c r="J161" s="10"/>
      <c r="K161" s="4"/>
      <c r="L161" s="4"/>
      <c r="M161" s="72"/>
    </row>
    <row r="162" spans="1:13" ht="15.75" customHeight="1" x14ac:dyDescent="0.25">
      <c r="A162" s="3"/>
      <c r="B162" s="3"/>
      <c r="C162" s="4"/>
      <c r="D162" s="8"/>
      <c r="E162" s="4"/>
      <c r="F162" s="4"/>
      <c r="G162" s="3"/>
      <c r="H162" s="5"/>
      <c r="I162" s="10"/>
      <c r="J162" s="10"/>
      <c r="K162" s="4"/>
      <c r="L162" s="4"/>
      <c r="M162" s="72"/>
    </row>
    <row r="163" spans="1:13" ht="15.75" customHeight="1" x14ac:dyDescent="0.25">
      <c r="A163" s="3"/>
      <c r="B163" s="3"/>
      <c r="C163" s="4"/>
      <c r="D163" s="8"/>
      <c r="E163" s="4"/>
      <c r="F163" s="4"/>
      <c r="G163" s="3"/>
      <c r="H163" s="5"/>
      <c r="I163" s="10"/>
      <c r="J163" s="10"/>
      <c r="K163" s="4"/>
      <c r="L163" s="4"/>
      <c r="M163" s="72"/>
    </row>
    <row r="164" spans="1:13" ht="15.75" customHeight="1" x14ac:dyDescent="0.25">
      <c r="A164" s="3"/>
      <c r="B164" s="3"/>
      <c r="C164" s="4"/>
      <c r="D164" s="8"/>
      <c r="E164" s="4"/>
      <c r="F164" s="4"/>
      <c r="G164" s="3"/>
      <c r="H164" s="5"/>
      <c r="I164" s="10"/>
      <c r="J164" s="10"/>
      <c r="K164" s="4"/>
      <c r="L164" s="4"/>
      <c r="M164" s="72"/>
    </row>
    <row r="165" spans="1:13" ht="15.75" customHeight="1" x14ac:dyDescent="0.25">
      <c r="A165" s="3"/>
      <c r="B165" s="3"/>
      <c r="C165" s="4"/>
      <c r="D165" s="8"/>
      <c r="E165" s="4"/>
      <c r="F165" s="4"/>
      <c r="G165" s="3"/>
      <c r="H165" s="5"/>
      <c r="I165" s="10"/>
      <c r="J165" s="10"/>
      <c r="K165" s="4"/>
      <c r="L165" s="4"/>
      <c r="M165" s="72"/>
    </row>
    <row r="166" spans="1:13" ht="15.75" customHeight="1" x14ac:dyDescent="0.25">
      <c r="A166" s="3"/>
      <c r="B166" s="3"/>
      <c r="C166" s="4"/>
      <c r="D166" s="8"/>
      <c r="E166" s="4"/>
      <c r="F166" s="4"/>
      <c r="G166" s="3"/>
      <c r="H166" s="5"/>
      <c r="I166" s="10"/>
      <c r="J166" s="10"/>
      <c r="K166" s="4"/>
      <c r="L166" s="4"/>
      <c r="M166" s="72"/>
    </row>
    <row r="167" spans="1:13" ht="15.75" customHeight="1" x14ac:dyDescent="0.25">
      <c r="A167" s="3"/>
      <c r="B167" s="3"/>
      <c r="C167" s="4"/>
      <c r="D167" s="8"/>
      <c r="E167" s="4"/>
      <c r="F167" s="4"/>
      <c r="G167" s="3"/>
      <c r="H167" s="5"/>
      <c r="I167" s="10"/>
      <c r="J167" s="10"/>
      <c r="K167" s="4"/>
      <c r="L167" s="4"/>
      <c r="M167" s="72"/>
    </row>
    <row r="168" spans="1:13" ht="15.75" customHeight="1" x14ac:dyDescent="0.25">
      <c r="A168" s="3"/>
      <c r="B168" s="3"/>
      <c r="C168" s="4"/>
      <c r="D168" s="8"/>
      <c r="E168" s="4"/>
      <c r="F168" s="4"/>
      <c r="G168" s="3"/>
      <c r="H168" s="5"/>
      <c r="I168" s="10"/>
      <c r="J168" s="10"/>
      <c r="K168" s="4"/>
      <c r="L168" s="4"/>
      <c r="M168" s="72"/>
    </row>
    <row r="169" spans="1:13" ht="15.75" customHeight="1" x14ac:dyDescent="0.25">
      <c r="A169" s="3"/>
      <c r="B169" s="3"/>
      <c r="C169" s="4"/>
      <c r="D169" s="8"/>
      <c r="E169" s="4"/>
      <c r="F169" s="4"/>
      <c r="G169" s="3"/>
      <c r="H169" s="5"/>
      <c r="I169" s="10"/>
      <c r="J169" s="10"/>
      <c r="K169" s="4"/>
      <c r="L169" s="4"/>
      <c r="M169" s="72"/>
    </row>
    <row r="170" spans="1:13" ht="15.75" customHeight="1" x14ac:dyDescent="0.25">
      <c r="A170" s="3"/>
      <c r="B170" s="3"/>
      <c r="C170" s="4"/>
      <c r="D170" s="8"/>
      <c r="E170" s="4"/>
      <c r="F170" s="4"/>
      <c r="G170" s="3"/>
      <c r="H170" s="5"/>
      <c r="I170" s="10"/>
      <c r="J170" s="10"/>
      <c r="K170" s="4"/>
      <c r="L170" s="4"/>
      <c r="M170" s="72"/>
    </row>
    <row r="171" spans="1:13" ht="15.75" customHeight="1" x14ac:dyDescent="0.25">
      <c r="A171" s="3"/>
      <c r="B171" s="3"/>
      <c r="C171" s="4"/>
      <c r="D171" s="8"/>
      <c r="E171" s="4"/>
      <c r="F171" s="4"/>
      <c r="G171" s="3"/>
      <c r="H171" s="5"/>
      <c r="I171" s="10"/>
      <c r="J171" s="10"/>
      <c r="K171" s="4"/>
      <c r="L171" s="4"/>
      <c r="M171" s="72"/>
    </row>
    <row r="172" spans="1:13" ht="15.75" customHeight="1" x14ac:dyDescent="0.25">
      <c r="A172" s="3"/>
      <c r="B172" s="3"/>
      <c r="C172" s="4"/>
      <c r="D172" s="8"/>
      <c r="E172" s="4"/>
      <c r="F172" s="4"/>
      <c r="G172" s="3"/>
      <c r="H172" s="5"/>
      <c r="I172" s="10"/>
      <c r="J172" s="10"/>
      <c r="K172" s="4"/>
      <c r="L172" s="4"/>
      <c r="M172" s="72"/>
    </row>
    <row r="173" spans="1:13" ht="15.75" customHeight="1" x14ac:dyDescent="0.25">
      <c r="A173" s="3"/>
      <c r="B173" s="3"/>
      <c r="C173" s="4"/>
      <c r="D173" s="8"/>
      <c r="E173" s="4"/>
      <c r="F173" s="4"/>
      <c r="G173" s="3"/>
      <c r="H173" s="5"/>
      <c r="I173" s="10"/>
      <c r="J173" s="10"/>
      <c r="K173" s="4"/>
      <c r="L173" s="4"/>
      <c r="M173" s="72"/>
    </row>
    <row r="174" spans="1:13" ht="15.75" customHeight="1" x14ac:dyDescent="0.25">
      <c r="A174" s="3"/>
      <c r="B174" s="3"/>
      <c r="C174" s="4"/>
      <c r="D174" s="8"/>
      <c r="E174" s="4"/>
      <c r="F174" s="4"/>
      <c r="G174" s="3"/>
      <c r="H174" s="5"/>
      <c r="I174" s="10"/>
      <c r="J174" s="10"/>
      <c r="K174" s="4"/>
      <c r="L174" s="4"/>
      <c r="M174" s="72"/>
    </row>
    <row r="175" spans="1:13" ht="15.75" customHeight="1" x14ac:dyDescent="0.25">
      <c r="A175" s="3"/>
      <c r="B175" s="3"/>
      <c r="C175" s="4"/>
      <c r="D175" s="8"/>
      <c r="E175" s="4"/>
      <c r="F175" s="4"/>
      <c r="G175" s="3"/>
      <c r="H175" s="5"/>
      <c r="I175" s="10"/>
      <c r="J175" s="10"/>
      <c r="K175" s="4"/>
      <c r="L175" s="4"/>
      <c r="M175" s="72"/>
    </row>
    <row r="176" spans="1:13" ht="15.75" customHeight="1" x14ac:dyDescent="0.25">
      <c r="A176" s="3"/>
      <c r="B176" s="3"/>
      <c r="C176" s="4"/>
      <c r="D176" s="8"/>
      <c r="E176" s="4"/>
      <c r="F176" s="4"/>
      <c r="G176" s="3"/>
      <c r="H176" s="5"/>
      <c r="I176" s="10"/>
      <c r="J176" s="10"/>
      <c r="K176" s="4"/>
      <c r="L176" s="4"/>
      <c r="M176" s="72"/>
    </row>
    <row r="177" spans="1:13" ht="15.75" customHeight="1" x14ac:dyDescent="0.25">
      <c r="A177" s="3"/>
      <c r="B177" s="3"/>
      <c r="C177" s="4"/>
      <c r="D177" s="8"/>
      <c r="E177" s="4"/>
      <c r="F177" s="4"/>
      <c r="G177" s="3"/>
      <c r="H177" s="5"/>
      <c r="I177" s="10"/>
      <c r="J177" s="10"/>
      <c r="K177" s="4"/>
      <c r="L177" s="4"/>
      <c r="M177" s="72"/>
    </row>
    <row r="178" spans="1:13" ht="15.75" customHeight="1" x14ac:dyDescent="0.25">
      <c r="A178" s="3"/>
      <c r="B178" s="3"/>
      <c r="C178" s="4"/>
      <c r="D178" s="8"/>
      <c r="E178" s="4"/>
      <c r="F178" s="4"/>
      <c r="G178" s="3"/>
      <c r="H178" s="5"/>
      <c r="I178" s="10"/>
      <c r="J178" s="10"/>
      <c r="K178" s="4"/>
      <c r="L178" s="4"/>
      <c r="M178" s="72"/>
    </row>
    <row r="179" spans="1:13" ht="15.75" customHeight="1" x14ac:dyDescent="0.25">
      <c r="A179" s="3"/>
      <c r="B179" s="3"/>
      <c r="C179" s="4"/>
      <c r="D179" s="8"/>
      <c r="E179" s="4"/>
      <c r="F179" s="4"/>
      <c r="G179" s="3"/>
      <c r="H179" s="5"/>
      <c r="I179" s="10"/>
      <c r="J179" s="10"/>
      <c r="K179" s="4"/>
      <c r="L179" s="4"/>
      <c r="M179" s="72"/>
    </row>
    <row r="180" spans="1:13" ht="15.75" customHeight="1" x14ac:dyDescent="0.25">
      <c r="A180" s="3"/>
      <c r="B180" s="3"/>
      <c r="C180" s="4"/>
      <c r="D180" s="8"/>
      <c r="E180" s="4"/>
      <c r="F180" s="4"/>
      <c r="G180" s="3"/>
      <c r="H180" s="5"/>
      <c r="I180" s="10"/>
      <c r="J180" s="10"/>
      <c r="K180" s="4"/>
      <c r="L180" s="4"/>
      <c r="M180" s="72"/>
    </row>
    <row r="181" spans="1:13" ht="15.75" customHeight="1" x14ac:dyDescent="0.25">
      <c r="A181" s="3"/>
      <c r="B181" s="3"/>
      <c r="C181" s="4"/>
      <c r="D181" s="8"/>
      <c r="E181" s="4"/>
      <c r="F181" s="4"/>
      <c r="G181" s="3"/>
      <c r="H181" s="5"/>
      <c r="I181" s="10"/>
      <c r="J181" s="10"/>
      <c r="K181" s="4"/>
      <c r="L181" s="4"/>
      <c r="M181" s="72"/>
    </row>
    <row r="182" spans="1:13" ht="15.75" customHeight="1" x14ac:dyDescent="0.25">
      <c r="A182" s="3"/>
      <c r="B182" s="3"/>
      <c r="C182" s="4"/>
      <c r="D182" s="8"/>
      <c r="E182" s="4"/>
      <c r="F182" s="4"/>
      <c r="G182" s="3"/>
      <c r="H182" s="5"/>
      <c r="I182" s="10"/>
      <c r="J182" s="10"/>
      <c r="K182" s="4"/>
      <c r="L182" s="4"/>
      <c r="M182" s="72"/>
    </row>
    <row r="183" spans="1:13" ht="15.75" customHeight="1" x14ac:dyDescent="0.25">
      <c r="A183" s="3"/>
      <c r="B183" s="3"/>
      <c r="C183" s="4"/>
      <c r="D183" s="8"/>
      <c r="E183" s="4"/>
      <c r="F183" s="4"/>
      <c r="G183" s="3"/>
      <c r="H183" s="5"/>
      <c r="I183" s="10"/>
      <c r="J183" s="10"/>
      <c r="K183" s="4"/>
      <c r="L183" s="4"/>
      <c r="M183" s="72"/>
    </row>
    <row r="184" spans="1:13" ht="15.75" customHeight="1" x14ac:dyDescent="0.25">
      <c r="A184" s="3"/>
      <c r="B184" s="3"/>
      <c r="C184" s="4"/>
      <c r="D184" s="8"/>
      <c r="E184" s="4"/>
      <c r="F184" s="4"/>
      <c r="G184" s="3"/>
      <c r="H184" s="5"/>
      <c r="I184" s="10"/>
      <c r="J184" s="10"/>
      <c r="K184" s="4"/>
      <c r="L184" s="4"/>
      <c r="M184" s="72"/>
    </row>
    <row r="185" spans="1:13" ht="15.75" customHeight="1" x14ac:dyDescent="0.25">
      <c r="A185" s="3"/>
      <c r="B185" s="3"/>
      <c r="C185" s="4"/>
      <c r="D185" s="8"/>
      <c r="E185" s="4"/>
      <c r="F185" s="4"/>
      <c r="G185" s="3"/>
      <c r="H185" s="5"/>
      <c r="I185" s="10"/>
      <c r="J185" s="10"/>
      <c r="K185" s="4"/>
      <c r="L185" s="4"/>
      <c r="M185" s="72"/>
    </row>
    <row r="186" spans="1:13" ht="15.75" customHeight="1" x14ac:dyDescent="0.25">
      <c r="A186" s="3"/>
      <c r="B186" s="3"/>
      <c r="C186" s="4"/>
      <c r="D186" s="8"/>
      <c r="E186" s="4"/>
      <c r="F186" s="4"/>
      <c r="G186" s="3"/>
      <c r="H186" s="5"/>
      <c r="I186" s="10"/>
      <c r="J186" s="10"/>
      <c r="K186" s="4"/>
      <c r="L186" s="4"/>
      <c r="M186" s="72"/>
    </row>
    <row r="187" spans="1:13" ht="15.75" customHeight="1" x14ac:dyDescent="0.25">
      <c r="A187" s="3"/>
      <c r="B187" s="3"/>
      <c r="C187" s="4"/>
      <c r="D187" s="8"/>
      <c r="E187" s="4"/>
      <c r="F187" s="4"/>
      <c r="G187" s="3"/>
      <c r="H187" s="5"/>
      <c r="I187" s="10"/>
      <c r="J187" s="10"/>
      <c r="K187" s="4"/>
      <c r="L187" s="4"/>
      <c r="M187" s="72"/>
    </row>
    <row r="188" spans="1:13" ht="15.75" customHeight="1" x14ac:dyDescent="0.25">
      <c r="A188" s="3"/>
      <c r="B188" s="3"/>
      <c r="C188" s="4"/>
      <c r="D188" s="8"/>
      <c r="E188" s="4"/>
      <c r="F188" s="4"/>
      <c r="G188" s="3"/>
      <c r="H188" s="5"/>
      <c r="I188" s="10"/>
      <c r="J188" s="10"/>
      <c r="K188" s="4"/>
      <c r="L188" s="4"/>
      <c r="M188" s="72"/>
    </row>
    <row r="189" spans="1:13" ht="15.75" customHeight="1" x14ac:dyDescent="0.25">
      <c r="A189" s="3"/>
      <c r="B189" s="3"/>
      <c r="C189" s="4"/>
      <c r="D189" s="8"/>
      <c r="E189" s="4"/>
      <c r="F189" s="4"/>
      <c r="G189" s="3"/>
      <c r="H189" s="5"/>
      <c r="I189" s="10"/>
      <c r="J189" s="10"/>
      <c r="K189" s="4"/>
      <c r="L189" s="4"/>
      <c r="M189" s="72"/>
    </row>
    <row r="190" spans="1:13" ht="15.75" customHeight="1" x14ac:dyDescent="0.25">
      <c r="A190" s="3"/>
      <c r="B190" s="3"/>
      <c r="C190" s="4"/>
      <c r="D190" s="8"/>
      <c r="E190" s="4"/>
      <c r="F190" s="4"/>
      <c r="G190" s="3"/>
      <c r="H190" s="5"/>
      <c r="I190" s="10"/>
      <c r="J190" s="10"/>
      <c r="K190" s="4"/>
      <c r="L190" s="4"/>
      <c r="M190" s="72"/>
    </row>
    <row r="191" spans="1:13" ht="15.75" customHeight="1" x14ac:dyDescent="0.25">
      <c r="A191" s="3"/>
      <c r="B191" s="3"/>
      <c r="C191" s="4"/>
      <c r="D191" s="8"/>
      <c r="E191" s="4"/>
      <c r="F191" s="4"/>
      <c r="G191" s="3"/>
      <c r="H191" s="5"/>
      <c r="I191" s="10"/>
      <c r="J191" s="10"/>
      <c r="K191" s="4"/>
      <c r="L191" s="4"/>
      <c r="M191" s="72"/>
    </row>
    <row r="192" spans="1:13" ht="15.75" customHeight="1" x14ac:dyDescent="0.25">
      <c r="A192" s="3"/>
      <c r="B192" s="3"/>
      <c r="C192" s="4"/>
      <c r="D192" s="8"/>
      <c r="E192" s="4"/>
      <c r="F192" s="4"/>
      <c r="G192" s="3"/>
      <c r="H192" s="5"/>
      <c r="I192" s="10"/>
      <c r="J192" s="10"/>
      <c r="K192" s="4"/>
      <c r="L192" s="4"/>
      <c r="M192" s="72"/>
    </row>
    <row r="193" spans="1:13" ht="15.75" customHeight="1" x14ac:dyDescent="0.25">
      <c r="A193" s="3"/>
      <c r="B193" s="3"/>
      <c r="C193" s="4"/>
      <c r="D193" s="8"/>
      <c r="E193" s="4"/>
      <c r="F193" s="4"/>
      <c r="G193" s="3"/>
      <c r="H193" s="5"/>
      <c r="I193" s="10"/>
      <c r="J193" s="10"/>
      <c r="K193" s="4"/>
      <c r="L193" s="4"/>
      <c r="M193" s="72"/>
    </row>
    <row r="194" spans="1:13" ht="15.75" customHeight="1" x14ac:dyDescent="0.25">
      <c r="A194" s="3"/>
      <c r="B194" s="3"/>
      <c r="C194" s="4"/>
      <c r="D194" s="8"/>
      <c r="E194" s="4"/>
      <c r="F194" s="4"/>
      <c r="G194" s="3"/>
      <c r="H194" s="5"/>
      <c r="I194" s="10"/>
      <c r="J194" s="10"/>
      <c r="K194" s="4"/>
      <c r="L194" s="4"/>
      <c r="M194" s="72"/>
    </row>
    <row r="195" spans="1:13" ht="15.75" customHeight="1" x14ac:dyDescent="0.25">
      <c r="A195" s="3"/>
      <c r="B195" s="3"/>
      <c r="C195" s="4"/>
      <c r="D195" s="8"/>
      <c r="E195" s="4"/>
      <c r="F195" s="4"/>
      <c r="G195" s="3"/>
      <c r="H195" s="5"/>
      <c r="I195" s="10"/>
      <c r="J195" s="10"/>
      <c r="K195" s="4"/>
      <c r="L195" s="4"/>
      <c r="M195" s="72"/>
    </row>
    <row r="196" spans="1:13" ht="15.75" customHeight="1" x14ac:dyDescent="0.25">
      <c r="A196" s="3"/>
      <c r="B196" s="3"/>
      <c r="C196" s="4"/>
      <c r="D196" s="8"/>
      <c r="E196" s="4"/>
      <c r="F196" s="4"/>
      <c r="G196" s="3"/>
      <c r="H196" s="5"/>
      <c r="I196" s="10"/>
      <c r="J196" s="10"/>
      <c r="K196" s="4"/>
      <c r="L196" s="4"/>
      <c r="M196" s="72"/>
    </row>
    <row r="197" spans="1:13" ht="15.75" customHeight="1" x14ac:dyDescent="0.25">
      <c r="A197" s="3"/>
      <c r="B197" s="3"/>
      <c r="C197" s="4"/>
      <c r="D197" s="8"/>
      <c r="E197" s="4"/>
      <c r="F197" s="4"/>
      <c r="G197" s="3"/>
      <c r="H197" s="5"/>
      <c r="I197" s="10"/>
      <c r="J197" s="10"/>
      <c r="K197" s="4"/>
      <c r="L197" s="4"/>
      <c r="M197" s="72"/>
    </row>
    <row r="198" spans="1:13" ht="15.75" customHeight="1" x14ac:dyDescent="0.25">
      <c r="A198" s="3"/>
      <c r="B198" s="3"/>
      <c r="C198" s="4"/>
      <c r="D198" s="8"/>
      <c r="E198" s="4"/>
      <c r="F198" s="4"/>
      <c r="G198" s="3"/>
      <c r="H198" s="5"/>
      <c r="I198" s="10"/>
      <c r="J198" s="10"/>
      <c r="K198" s="4"/>
      <c r="L198" s="4"/>
      <c r="M198" s="72"/>
    </row>
    <row r="199" spans="1:13" ht="15.75" customHeight="1" x14ac:dyDescent="0.25">
      <c r="A199" s="3"/>
      <c r="B199" s="3"/>
      <c r="C199" s="4"/>
      <c r="D199" s="8"/>
      <c r="E199" s="4"/>
      <c r="F199" s="4"/>
      <c r="G199" s="3"/>
      <c r="H199" s="5"/>
      <c r="I199" s="10"/>
      <c r="J199" s="10"/>
      <c r="K199" s="4"/>
      <c r="L199" s="4"/>
      <c r="M199" s="72"/>
    </row>
    <row r="200" spans="1:13" ht="15.75" customHeight="1" x14ac:dyDescent="0.25">
      <c r="A200" s="3"/>
      <c r="B200" s="3"/>
      <c r="C200" s="4"/>
      <c r="D200" s="8"/>
      <c r="E200" s="4"/>
      <c r="F200" s="4"/>
      <c r="G200" s="3"/>
      <c r="H200" s="5"/>
      <c r="I200" s="10"/>
      <c r="J200" s="10"/>
      <c r="K200" s="4"/>
      <c r="L200" s="4"/>
      <c r="M200" s="72"/>
    </row>
    <row r="201" spans="1:13" ht="15.75" customHeight="1" x14ac:dyDescent="0.25">
      <c r="A201" s="3"/>
      <c r="B201" s="3"/>
      <c r="C201" s="4"/>
      <c r="D201" s="8"/>
      <c r="E201" s="4"/>
      <c r="F201" s="4"/>
      <c r="G201" s="3"/>
      <c r="H201" s="5"/>
      <c r="I201" s="10"/>
      <c r="J201" s="10"/>
      <c r="K201" s="4"/>
      <c r="L201" s="4"/>
      <c r="M201" s="72"/>
    </row>
    <row r="202" spans="1:13" ht="15.75" customHeight="1" x14ac:dyDescent="0.25">
      <c r="A202" s="3"/>
      <c r="B202" s="3"/>
      <c r="C202" s="4"/>
      <c r="D202" s="8"/>
      <c r="E202" s="4"/>
      <c r="F202" s="4"/>
      <c r="G202" s="3"/>
      <c r="H202" s="5"/>
      <c r="I202" s="10"/>
      <c r="J202" s="10"/>
      <c r="K202" s="4"/>
      <c r="L202" s="4"/>
      <c r="M202" s="72"/>
    </row>
    <row r="203" spans="1:13" ht="15.75" customHeight="1" x14ac:dyDescent="0.25">
      <c r="A203" s="3"/>
      <c r="B203" s="3"/>
      <c r="C203" s="4"/>
      <c r="D203" s="8"/>
      <c r="E203" s="4"/>
      <c r="F203" s="4"/>
      <c r="G203" s="3"/>
      <c r="H203" s="5"/>
      <c r="I203" s="10"/>
      <c r="J203" s="10"/>
      <c r="K203" s="4"/>
      <c r="L203" s="4"/>
      <c r="M203" s="72"/>
    </row>
    <row r="204" spans="1:13" ht="15.75" customHeight="1" x14ac:dyDescent="0.25">
      <c r="A204" s="3"/>
      <c r="B204" s="3"/>
      <c r="C204" s="4"/>
      <c r="D204" s="8"/>
      <c r="E204" s="4"/>
      <c r="F204" s="4"/>
      <c r="G204" s="3"/>
      <c r="H204" s="5"/>
      <c r="I204" s="10"/>
      <c r="J204" s="10"/>
      <c r="K204" s="4"/>
      <c r="L204" s="4"/>
      <c r="M204" s="72"/>
    </row>
    <row r="205" spans="1:13" ht="15.75" customHeight="1" x14ac:dyDescent="0.25">
      <c r="A205" s="3"/>
      <c r="B205" s="3"/>
      <c r="C205" s="4"/>
      <c r="D205" s="8"/>
      <c r="E205" s="4"/>
      <c r="F205" s="4"/>
      <c r="G205" s="3"/>
      <c r="H205" s="5"/>
      <c r="I205" s="10"/>
      <c r="J205" s="10"/>
      <c r="K205" s="4"/>
      <c r="L205" s="4"/>
      <c r="M205" s="72"/>
    </row>
    <row r="206" spans="1:13" ht="15.75" customHeight="1" x14ac:dyDescent="0.25">
      <c r="A206" s="3"/>
      <c r="B206" s="3"/>
      <c r="C206" s="4"/>
      <c r="D206" s="8"/>
      <c r="E206" s="4"/>
      <c r="F206" s="4"/>
      <c r="G206" s="3"/>
      <c r="H206" s="5"/>
      <c r="I206" s="10"/>
      <c r="J206" s="10"/>
      <c r="K206" s="4"/>
      <c r="L206" s="4"/>
      <c r="M206" s="72"/>
    </row>
    <row r="207" spans="1:13" ht="15.75" customHeight="1" x14ac:dyDescent="0.25">
      <c r="A207" s="3"/>
      <c r="B207" s="3"/>
      <c r="C207" s="4"/>
      <c r="D207" s="8"/>
      <c r="E207" s="4"/>
      <c r="F207" s="4"/>
      <c r="G207" s="3"/>
      <c r="H207" s="5"/>
      <c r="I207" s="10"/>
      <c r="J207" s="10"/>
      <c r="K207" s="4"/>
      <c r="L207" s="4"/>
      <c r="M207" s="72"/>
    </row>
    <row r="208" spans="1:13" ht="15.75" customHeight="1" x14ac:dyDescent="0.25">
      <c r="A208" s="3"/>
      <c r="B208" s="3"/>
      <c r="C208" s="4"/>
      <c r="D208" s="8"/>
      <c r="E208" s="4"/>
      <c r="F208" s="4"/>
      <c r="G208" s="3"/>
      <c r="H208" s="5"/>
      <c r="I208" s="10"/>
      <c r="J208" s="10"/>
      <c r="K208" s="4"/>
      <c r="L208" s="4"/>
      <c r="M208" s="72"/>
    </row>
    <row r="209" spans="1:13" ht="15.75" customHeight="1" x14ac:dyDescent="0.25">
      <c r="A209" s="3"/>
      <c r="B209" s="3"/>
      <c r="C209" s="4"/>
      <c r="D209" s="8"/>
      <c r="E209" s="4"/>
      <c r="F209" s="4"/>
      <c r="G209" s="3"/>
      <c r="H209" s="5"/>
      <c r="I209" s="10"/>
      <c r="J209" s="10"/>
      <c r="K209" s="4"/>
      <c r="L209" s="4"/>
      <c r="M209" s="72"/>
    </row>
    <row r="210" spans="1:13" ht="15.75" customHeight="1" x14ac:dyDescent="0.25">
      <c r="A210" s="3"/>
      <c r="B210" s="3"/>
      <c r="C210" s="4"/>
      <c r="D210" s="8"/>
      <c r="E210" s="4"/>
      <c r="F210" s="4"/>
      <c r="G210" s="3"/>
      <c r="H210" s="5"/>
      <c r="I210" s="10"/>
      <c r="J210" s="10"/>
      <c r="K210" s="4"/>
      <c r="L210" s="4"/>
      <c r="M210" s="72"/>
    </row>
    <row r="211" spans="1:13" ht="15.75" customHeight="1" x14ac:dyDescent="0.25">
      <c r="A211" s="3"/>
      <c r="B211" s="3"/>
      <c r="C211" s="4"/>
      <c r="D211" s="8"/>
      <c r="E211" s="4"/>
      <c r="F211" s="4"/>
      <c r="G211" s="3"/>
      <c r="H211" s="5"/>
      <c r="I211" s="10"/>
      <c r="J211" s="10"/>
      <c r="K211" s="4"/>
      <c r="L211" s="4"/>
      <c r="M211" s="72"/>
    </row>
    <row r="212" spans="1:13" ht="15.75" customHeight="1" x14ac:dyDescent="0.25">
      <c r="A212" s="3"/>
      <c r="B212" s="3"/>
      <c r="C212" s="4"/>
      <c r="D212" s="8"/>
      <c r="E212" s="4"/>
      <c r="F212" s="4"/>
      <c r="G212" s="3"/>
      <c r="H212" s="5"/>
      <c r="I212" s="10"/>
      <c r="J212" s="10"/>
      <c r="K212" s="4"/>
      <c r="L212" s="4"/>
      <c r="M212" s="72"/>
    </row>
    <row r="213" spans="1:13" ht="15.75" customHeight="1" x14ac:dyDescent="0.25">
      <c r="A213" s="3"/>
      <c r="B213" s="3"/>
      <c r="C213" s="4"/>
      <c r="D213" s="8"/>
      <c r="E213" s="4"/>
      <c r="F213" s="4"/>
      <c r="G213" s="3"/>
      <c r="H213" s="5"/>
      <c r="I213" s="10"/>
      <c r="J213" s="10"/>
      <c r="K213" s="4"/>
      <c r="L213" s="4"/>
      <c r="M213" s="72"/>
    </row>
    <row r="214" spans="1:13" ht="15.75" customHeight="1" x14ac:dyDescent="0.25">
      <c r="A214" s="3"/>
      <c r="B214" s="3"/>
      <c r="C214" s="4"/>
      <c r="D214" s="8"/>
      <c r="E214" s="4"/>
      <c r="F214" s="4"/>
      <c r="G214" s="3"/>
      <c r="H214" s="5"/>
      <c r="I214" s="10"/>
      <c r="J214" s="10"/>
      <c r="K214" s="4"/>
      <c r="L214" s="4"/>
      <c r="M214" s="72"/>
    </row>
    <row r="215" spans="1:13" ht="15.75" customHeight="1" x14ac:dyDescent="0.25">
      <c r="A215" s="3"/>
      <c r="B215" s="3"/>
      <c r="C215" s="4"/>
      <c r="D215" s="8"/>
      <c r="E215" s="4"/>
      <c r="F215" s="4"/>
      <c r="G215" s="3"/>
      <c r="H215" s="5"/>
      <c r="I215" s="10"/>
      <c r="J215" s="10"/>
      <c r="K215" s="4"/>
      <c r="L215" s="4"/>
      <c r="M215" s="72"/>
    </row>
    <row r="216" spans="1:13" x14ac:dyDescent="0.25">
      <c r="A216" s="3"/>
      <c r="B216" s="3"/>
      <c r="C216" s="4"/>
      <c r="D216" s="8"/>
      <c r="E216" s="4"/>
      <c r="F216" s="4"/>
      <c r="G216" s="3"/>
      <c r="H216" s="5"/>
      <c r="I216" s="10"/>
      <c r="J216" s="10"/>
      <c r="K216" s="4"/>
      <c r="L216" s="4"/>
      <c r="M216" s="72"/>
    </row>
    <row r="217" spans="1:13" x14ac:dyDescent="0.25">
      <c r="A217" s="3"/>
      <c r="B217" s="3"/>
      <c r="C217" s="4"/>
      <c r="D217" s="8"/>
      <c r="E217" s="4"/>
      <c r="F217" s="4"/>
      <c r="G217" s="3"/>
      <c r="H217" s="5"/>
      <c r="I217" s="10"/>
      <c r="J217" s="10"/>
      <c r="K217" s="4"/>
      <c r="L217" s="4"/>
      <c r="M217" s="72"/>
    </row>
    <row r="218" spans="1:13" x14ac:dyDescent="0.25">
      <c r="A218" s="3"/>
      <c r="B218" s="3"/>
      <c r="C218" s="4"/>
      <c r="D218" s="8"/>
      <c r="E218" s="4"/>
      <c r="F218" s="4"/>
      <c r="G218" s="3"/>
      <c r="H218" s="5"/>
      <c r="I218" s="10"/>
      <c r="J218" s="10"/>
      <c r="K218" s="4"/>
      <c r="L218" s="4"/>
      <c r="M218" s="72"/>
    </row>
  </sheetData>
  <mergeCells count="5">
    <mergeCell ref="A1:M1"/>
    <mergeCell ref="A2:M2"/>
    <mergeCell ref="A3:D3"/>
    <mergeCell ref="E3:F3"/>
    <mergeCell ref="G3:M3"/>
  </mergeCells>
  <phoneticPr fontId="16" type="noConversion"/>
  <conditionalFormatting sqref="G5:G68">
    <cfRule type="cellIs" dxfId="316" priority="2" operator="equal">
      <formula>"Inflow"</formula>
    </cfRule>
    <cfRule type="cellIs" dxfId="315" priority="3" operator="equal">
      <formula>"Outflow"</formula>
    </cfRule>
  </conditionalFormatting>
  <dataValidations count="4">
    <dataValidation type="list" allowBlank="1" showErrorMessage="1" errorTitle="Invalid GL Code" error="Please select a valid GL Code from the list." sqref="C5:C68" xr:uid="{00000000-0002-0000-0300-000000000000}">
      <formula1>GL_Codes</formula1>
      <formula2>0</formula2>
    </dataValidation>
    <dataValidation type="list" allowBlank="1" showErrorMessage="1" errorTitle="Invalid" error="Select Inflow or Outflow only." sqref="G5:G68" xr:uid="{00000000-0002-0000-0300-000001000000}">
      <formula1>"Inflow,Outflow"</formula1>
      <formula2>0</formula2>
    </dataValidation>
    <dataValidation type="list" allowBlank="1" sqref="B5:B68" xr:uid="{00000000-0002-0000-0300-000003000000}">
      <formula1>"Jan,Feb,Mar,Apr,May,Jun,Jul,Aug,Sep,Oct,Nov,Dec"</formula1>
      <formula2>0</formula2>
    </dataValidation>
    <dataValidation type="list" allowBlank="1" sqref="F5:F68" xr:uid="{00000000-0002-0000-0300-000004000000}">
      <formula1>"Pharmacy,Medical Supplies,Grocery,Stationery,Electronics"</formula1>
      <formula2>0</formula2>
    </dataValidation>
  </dataValidations>
  <pageMargins left="0.75" right="0.75" top="1" bottom="1" header="0.511811023622047" footer="0.511811023622047"/>
  <pageSetup orientation="landscape" horizontalDpi="300" verticalDpi="300"/>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4472C4"/>
    <pageSetUpPr fitToPage="1"/>
  </sheetPr>
  <dimension ref="A1:P97"/>
  <sheetViews>
    <sheetView showGridLines="0" zoomScaleNormal="100" workbookViewId="0">
      <pane ySplit="6" topLeftCell="A7" activePane="bottomLeft" state="frozen"/>
      <selection pane="bottomLeft" activeCell="W10" sqref="W10"/>
    </sheetView>
  </sheetViews>
  <sheetFormatPr defaultColWidth="8.7109375" defaultRowHeight="15" x14ac:dyDescent="0.25"/>
  <cols>
    <col min="1" max="1" width="6" customWidth="1"/>
    <col min="2" max="2" width="11.140625" customWidth="1"/>
    <col min="3" max="3" width="30.7109375" customWidth="1"/>
    <col min="4" max="4" width="20" customWidth="1"/>
    <col min="5" max="5" width="16.85546875" customWidth="1"/>
    <col min="6" max="6" width="8" customWidth="1"/>
    <col min="7" max="7" width="11.85546875" customWidth="1"/>
    <col min="8" max="8" width="10.140625" customWidth="1"/>
    <col min="9" max="9" width="10.28515625" customWidth="1"/>
    <col min="10" max="10" width="10.140625" customWidth="1"/>
    <col min="11" max="11" width="12" customWidth="1"/>
    <col min="12" max="12" width="14" customWidth="1"/>
    <col min="13" max="13" width="13.85546875" customWidth="1"/>
    <col min="14" max="14" width="11.42578125" customWidth="1"/>
    <col min="16" max="16" width="12.85546875" bestFit="1" customWidth="1"/>
  </cols>
  <sheetData>
    <row r="1" spans="1:16" ht="30" customHeight="1" x14ac:dyDescent="0.25">
      <c r="A1" s="96" t="s">
        <v>310</v>
      </c>
      <c r="B1" s="96"/>
      <c r="C1" s="96"/>
      <c r="D1" s="96"/>
      <c r="E1" s="96"/>
      <c r="F1" s="96"/>
      <c r="G1" s="96"/>
      <c r="H1" s="96"/>
      <c r="I1" s="96"/>
      <c r="J1" s="96"/>
      <c r="K1" s="96"/>
      <c r="L1" s="96"/>
      <c r="M1" s="96"/>
      <c r="N1" s="96"/>
    </row>
    <row r="2" spans="1:16" ht="5.25" customHeight="1" x14ac:dyDescent="0.25">
      <c r="A2" s="97"/>
      <c r="B2" s="97"/>
      <c r="C2" s="97"/>
      <c r="D2" s="97"/>
      <c r="E2" s="97"/>
      <c r="F2" s="97"/>
      <c r="G2" s="97"/>
      <c r="H2" s="97"/>
      <c r="I2" s="97"/>
      <c r="J2" s="97"/>
      <c r="K2" s="97"/>
      <c r="L2" s="97"/>
      <c r="M2" s="97"/>
      <c r="N2" s="97"/>
    </row>
    <row r="3" spans="1:16" ht="19.5" customHeight="1" x14ac:dyDescent="0.25">
      <c r="A3" s="104" t="s">
        <v>311</v>
      </c>
      <c r="B3" s="105"/>
      <c r="C3" s="105"/>
      <c r="D3" s="106" t="s">
        <v>312</v>
      </c>
      <c r="E3" s="106"/>
      <c r="F3" s="106"/>
      <c r="G3" s="107" t="s">
        <v>313</v>
      </c>
      <c r="H3" s="107"/>
      <c r="I3" s="107"/>
      <c r="J3" s="108" t="s">
        <v>314</v>
      </c>
      <c r="K3" s="108"/>
      <c r="L3" s="108"/>
      <c r="M3" s="109" t="s">
        <v>315</v>
      </c>
      <c r="N3" s="109"/>
    </row>
    <row r="4" spans="1:16" ht="31.5" customHeight="1" x14ac:dyDescent="0.25">
      <c r="A4" s="110">
        <f>COUNTA(B7:B91)</f>
        <v>85</v>
      </c>
      <c r="B4" s="110"/>
      <c r="C4" s="110"/>
      <c r="D4" s="111">
        <f>COUNTIF(M7:M91,"In Stock")</f>
        <v>82</v>
      </c>
      <c r="E4" s="111"/>
      <c r="F4" s="111"/>
      <c r="G4" s="112">
        <f>COUNTIF(M7:M91,"Low Stock")</f>
        <v>2</v>
      </c>
      <c r="H4" s="112"/>
      <c r="I4" s="112"/>
      <c r="J4" s="113">
        <f>COUNTIF(M7:M91,"Out of Stock")</f>
        <v>1</v>
      </c>
      <c r="K4" s="113"/>
      <c r="L4" s="113"/>
      <c r="M4" s="103" cm="1">
        <f t="array" ref="M4">SUMPRODUCT((L7:L91)*(N7:N91))</f>
        <v>97415000</v>
      </c>
      <c r="N4" s="103"/>
    </row>
    <row r="5" spans="1:16" ht="4.5" customHeight="1" x14ac:dyDescent="0.25">
      <c r="A5" s="1"/>
      <c r="B5" s="1"/>
      <c r="C5" s="1"/>
      <c r="D5" s="1"/>
      <c r="E5" s="1"/>
      <c r="F5" s="1"/>
      <c r="G5" s="1"/>
      <c r="H5" s="1"/>
      <c r="I5" s="1"/>
      <c r="J5" s="1"/>
      <c r="K5" s="1"/>
      <c r="L5" s="1"/>
      <c r="M5" s="1"/>
      <c r="N5" s="1"/>
    </row>
    <row r="6" spans="1:16" ht="27.75" customHeight="1" x14ac:dyDescent="0.25">
      <c r="A6" s="2" t="s">
        <v>2</v>
      </c>
      <c r="B6" s="2" t="s">
        <v>3</v>
      </c>
      <c r="C6" s="2" t="s">
        <v>4</v>
      </c>
      <c r="D6" s="2" t="s">
        <v>5</v>
      </c>
      <c r="E6" s="2" t="s">
        <v>6</v>
      </c>
      <c r="F6" s="2" t="s">
        <v>7</v>
      </c>
      <c r="G6" s="2" t="s">
        <v>316</v>
      </c>
      <c r="H6" s="2" t="s">
        <v>261</v>
      </c>
      <c r="I6" s="2" t="s">
        <v>250</v>
      </c>
      <c r="J6" s="2" t="s">
        <v>317</v>
      </c>
      <c r="K6" s="2" t="s">
        <v>10</v>
      </c>
      <c r="L6" s="2" t="s">
        <v>231</v>
      </c>
      <c r="M6" s="2" t="s">
        <v>318</v>
      </c>
      <c r="N6" s="2" t="s">
        <v>8</v>
      </c>
    </row>
    <row r="7" spans="1:16" ht="15.75" customHeight="1" x14ac:dyDescent="0.25">
      <c r="A7" s="4">
        <v>1</v>
      </c>
      <c r="B7" s="4" t="s">
        <v>13</v>
      </c>
      <c r="C7" s="4" t="s">
        <v>14</v>
      </c>
      <c r="D7" s="4" t="s">
        <v>15</v>
      </c>
      <c r="E7" s="4" t="s">
        <v>16</v>
      </c>
      <c r="F7" s="4" t="s">
        <v>17</v>
      </c>
      <c r="G7" s="3">
        <v>3200</v>
      </c>
      <c r="H7" s="3">
        <f>SUMIFS('Daily Records'!$H:$H,'Daily Records'!$C:$C,B7,'Daily Records'!$G:$G,"Inflow")</f>
        <v>500</v>
      </c>
      <c r="I7" s="3">
        <f>SUMIFS('Daily Records'!$H:$H,'Daily Records'!$C:$C,B7,'Daily Records'!$G:$G,"Outflow")</f>
        <v>82</v>
      </c>
      <c r="J7" s="3">
        <f t="shared" ref="J7:J38" si="0">H7-I7</f>
        <v>418</v>
      </c>
      <c r="K7" s="3">
        <v>500</v>
      </c>
      <c r="L7" s="3">
        <f>G7+H7-I7</f>
        <v>3618</v>
      </c>
      <c r="M7" s="4" t="str">
        <f>IF(L7=0,"Out of Stock",IF(L7&lt;=K7,"Low Stock","In Stock"))</f>
        <v>In Stock</v>
      </c>
      <c r="N7" s="5">
        <v>350</v>
      </c>
      <c r="P7" s="13"/>
    </row>
    <row r="8" spans="1:16" ht="15.75" customHeight="1" x14ac:dyDescent="0.25">
      <c r="A8" s="4">
        <v>2</v>
      </c>
      <c r="B8" s="4" t="s">
        <v>19</v>
      </c>
      <c r="C8" s="4" t="s">
        <v>20</v>
      </c>
      <c r="D8" s="4" t="s">
        <v>15</v>
      </c>
      <c r="E8" s="4" t="s">
        <v>16</v>
      </c>
      <c r="F8" s="4" t="s">
        <v>17</v>
      </c>
      <c r="G8" s="3">
        <v>2800</v>
      </c>
      <c r="H8" s="3">
        <f>SUMIFS('Daily Records'!$H:$H,'Daily Records'!$C:$C,B8,'Daily Records'!$G:$G,"Inflow")</f>
        <v>0</v>
      </c>
      <c r="I8" s="3">
        <f>SUMIFS('Daily Records'!$H:$H,'Daily Records'!$C:$C,B8,'Daily Records'!$G:$G,"Outflow")</f>
        <v>20</v>
      </c>
      <c r="J8" s="3">
        <f>H8-I8</f>
        <v>-20</v>
      </c>
      <c r="K8" s="3">
        <v>500</v>
      </c>
      <c r="L8" s="3">
        <f t="shared" ref="L8:L38" si="1">G8+H8-I8</f>
        <v>2780</v>
      </c>
      <c r="M8" s="4" t="str">
        <f t="shared" ref="M8:M38" si="2">IF(L8=0,"Out of Stock",IF(L8&lt;=K8,"Low Stock","In Stock"))</f>
        <v>In Stock</v>
      </c>
      <c r="N8" s="5">
        <v>450</v>
      </c>
      <c r="P8" s="13"/>
    </row>
    <row r="9" spans="1:16" ht="15.75" customHeight="1" x14ac:dyDescent="0.25">
      <c r="A9" s="4">
        <v>3</v>
      </c>
      <c r="B9" s="4" t="s">
        <v>21</v>
      </c>
      <c r="C9" s="4" t="s">
        <v>22</v>
      </c>
      <c r="D9" s="4" t="s">
        <v>15</v>
      </c>
      <c r="E9" s="4" t="s">
        <v>16</v>
      </c>
      <c r="F9" s="4" t="s">
        <v>17</v>
      </c>
      <c r="G9" s="3">
        <v>1500</v>
      </c>
      <c r="H9" s="3">
        <f>SUMIFS('Daily Records'!$H:$H,'Daily Records'!$C:$C,B9,'Daily Records'!$G:$G,"Inflow")</f>
        <v>0</v>
      </c>
      <c r="I9" s="3">
        <f>SUMIFS('Daily Records'!$H:$H,'Daily Records'!$C:$C,B9,'Daily Records'!$G:$G,"Outflow")</f>
        <v>0</v>
      </c>
      <c r="J9" s="3">
        <f t="shared" si="0"/>
        <v>0</v>
      </c>
      <c r="K9" s="3">
        <v>300</v>
      </c>
      <c r="L9" s="3">
        <f t="shared" si="1"/>
        <v>1500</v>
      </c>
      <c r="M9" s="4" t="str">
        <f t="shared" si="2"/>
        <v>In Stock</v>
      </c>
      <c r="N9" s="5">
        <v>300</v>
      </c>
      <c r="P9" s="13"/>
    </row>
    <row r="10" spans="1:16" ht="15.75" customHeight="1" x14ac:dyDescent="0.25">
      <c r="A10" s="4">
        <v>4</v>
      </c>
      <c r="B10" s="4" t="s">
        <v>23</v>
      </c>
      <c r="C10" s="4" t="s">
        <v>24</v>
      </c>
      <c r="D10" s="4" t="s">
        <v>25</v>
      </c>
      <c r="E10" s="4" t="s">
        <v>16</v>
      </c>
      <c r="F10" s="4" t="s">
        <v>17</v>
      </c>
      <c r="G10" s="3">
        <v>1100</v>
      </c>
      <c r="H10" s="3">
        <f>SUMIFS('Daily Records'!$H:$H,'Daily Records'!$C:$C,B10,'Daily Records'!$G:$G,"Inflow")</f>
        <v>300</v>
      </c>
      <c r="I10" s="3">
        <f>SUMIFS('Daily Records'!$H:$H,'Daily Records'!$C:$C,B10,'Daily Records'!$G:$G,"Outflow")</f>
        <v>18</v>
      </c>
      <c r="J10" s="3">
        <f t="shared" si="0"/>
        <v>282</v>
      </c>
      <c r="K10" s="3">
        <v>300</v>
      </c>
      <c r="L10" s="3">
        <f t="shared" si="1"/>
        <v>1382</v>
      </c>
      <c r="M10" s="4" t="str">
        <f t="shared" si="2"/>
        <v>In Stock</v>
      </c>
      <c r="N10" s="5">
        <v>1200</v>
      </c>
      <c r="P10" s="13"/>
    </row>
    <row r="11" spans="1:16" ht="15.75" customHeight="1" x14ac:dyDescent="0.25">
      <c r="A11" s="4">
        <v>5</v>
      </c>
      <c r="B11" s="4" t="s">
        <v>26</v>
      </c>
      <c r="C11" s="4" t="s">
        <v>27</v>
      </c>
      <c r="D11" s="4" t="s">
        <v>25</v>
      </c>
      <c r="E11" s="4" t="s">
        <v>16</v>
      </c>
      <c r="F11" s="4" t="s">
        <v>17</v>
      </c>
      <c r="G11" s="3">
        <v>600</v>
      </c>
      <c r="H11" s="3">
        <f>SUMIFS('Daily Records'!$H:$H,'Daily Records'!$C:$C,B11,'Daily Records'!$G:$G,"Inflow")</f>
        <v>200</v>
      </c>
      <c r="I11" s="3">
        <f>SUMIFS('Daily Records'!$H:$H,'Daily Records'!$C:$C,B11,'Daily Records'!$G:$G,"Outflow")</f>
        <v>0</v>
      </c>
      <c r="J11" s="3">
        <f t="shared" si="0"/>
        <v>200</v>
      </c>
      <c r="K11" s="3">
        <v>200</v>
      </c>
      <c r="L11" s="3">
        <f t="shared" si="1"/>
        <v>800</v>
      </c>
      <c r="M11" s="4" t="str">
        <f t="shared" si="2"/>
        <v>In Stock</v>
      </c>
      <c r="N11" s="5">
        <v>2500</v>
      </c>
      <c r="P11" s="13"/>
    </row>
    <row r="12" spans="1:16" ht="15.75" customHeight="1" x14ac:dyDescent="0.25">
      <c r="A12" s="4">
        <v>6</v>
      </c>
      <c r="B12" s="4" t="s">
        <v>28</v>
      </c>
      <c r="C12" s="4" t="s">
        <v>29</v>
      </c>
      <c r="D12" s="4" t="s">
        <v>25</v>
      </c>
      <c r="E12" s="4" t="s">
        <v>16</v>
      </c>
      <c r="F12" s="4" t="s">
        <v>17</v>
      </c>
      <c r="G12" s="3">
        <v>900</v>
      </c>
      <c r="H12" s="3">
        <f>SUMIFS('Daily Records'!$H:$H,'Daily Records'!$C:$C,B12,'Daily Records'!$G:$G,"Inflow")</f>
        <v>0</v>
      </c>
      <c r="I12" s="3">
        <f>SUMIFS('Daily Records'!$H:$H,'Daily Records'!$C:$C,B12,'Daily Records'!$G:$G,"Outflow")</f>
        <v>22</v>
      </c>
      <c r="J12" s="3">
        <f t="shared" si="0"/>
        <v>-22</v>
      </c>
      <c r="K12" s="3">
        <v>300</v>
      </c>
      <c r="L12" s="3">
        <f t="shared" si="1"/>
        <v>878</v>
      </c>
      <c r="M12" s="4" t="str">
        <f t="shared" si="2"/>
        <v>In Stock</v>
      </c>
      <c r="N12" s="5">
        <v>900</v>
      </c>
      <c r="P12" s="13"/>
    </row>
    <row r="13" spans="1:16" ht="15.75" customHeight="1" x14ac:dyDescent="0.25">
      <c r="A13" s="4">
        <v>7</v>
      </c>
      <c r="B13" s="4" t="s">
        <v>30</v>
      </c>
      <c r="C13" s="4" t="s">
        <v>31</v>
      </c>
      <c r="D13" s="4" t="s">
        <v>25</v>
      </c>
      <c r="E13" s="4" t="s">
        <v>16</v>
      </c>
      <c r="F13" s="4" t="s">
        <v>17</v>
      </c>
      <c r="G13" s="3">
        <v>750</v>
      </c>
      <c r="H13" s="3">
        <f>SUMIFS('Daily Records'!$H:$H,'Daily Records'!$C:$C,B13,'Daily Records'!$G:$G,"Inflow")</f>
        <v>0</v>
      </c>
      <c r="I13" s="3">
        <f>SUMIFS('Daily Records'!$H:$H,'Daily Records'!$C:$C,B13,'Daily Records'!$G:$G,"Outflow")</f>
        <v>0</v>
      </c>
      <c r="J13" s="3">
        <f t="shared" si="0"/>
        <v>0</v>
      </c>
      <c r="K13" s="3">
        <v>200</v>
      </c>
      <c r="L13" s="3">
        <f t="shared" si="1"/>
        <v>750</v>
      </c>
      <c r="M13" s="4" t="str">
        <f t="shared" si="2"/>
        <v>In Stock</v>
      </c>
      <c r="N13" s="5">
        <v>1800</v>
      </c>
      <c r="P13" s="13"/>
    </row>
    <row r="14" spans="1:16" ht="15.75" customHeight="1" x14ac:dyDescent="0.25">
      <c r="A14" s="4">
        <v>8</v>
      </c>
      <c r="B14" s="4" t="s">
        <v>32</v>
      </c>
      <c r="C14" s="4" t="s">
        <v>33</v>
      </c>
      <c r="D14" s="4" t="s">
        <v>25</v>
      </c>
      <c r="E14" s="4" t="s">
        <v>16</v>
      </c>
      <c r="F14" s="4" t="s">
        <v>17</v>
      </c>
      <c r="G14" s="3">
        <v>500</v>
      </c>
      <c r="H14" s="3">
        <f>SUMIFS('Daily Records'!$H:$H,'Daily Records'!$C:$C,B14,'Daily Records'!$G:$G,"Inflow")</f>
        <v>0</v>
      </c>
      <c r="I14" s="3">
        <f>SUMIFS('Daily Records'!$H:$H,'Daily Records'!$C:$C,B14,'Daily Records'!$G:$G,"Outflow")</f>
        <v>0</v>
      </c>
      <c r="J14" s="3">
        <f t="shared" si="0"/>
        <v>0</v>
      </c>
      <c r="K14" s="3">
        <v>200</v>
      </c>
      <c r="L14" s="3">
        <f t="shared" si="1"/>
        <v>500</v>
      </c>
      <c r="M14" s="4" t="str">
        <f t="shared" si="2"/>
        <v>In Stock</v>
      </c>
      <c r="N14" s="5">
        <v>1100</v>
      </c>
      <c r="P14" s="13"/>
    </row>
    <row r="15" spans="1:16" ht="15.75" customHeight="1" x14ac:dyDescent="0.25">
      <c r="A15" s="4">
        <v>9</v>
      </c>
      <c r="B15" s="4" t="s">
        <v>34</v>
      </c>
      <c r="C15" s="4" t="s">
        <v>35</v>
      </c>
      <c r="D15" s="4" t="s">
        <v>36</v>
      </c>
      <c r="E15" s="4" t="s">
        <v>16</v>
      </c>
      <c r="F15" s="4" t="s">
        <v>17</v>
      </c>
      <c r="G15" s="3">
        <v>1800</v>
      </c>
      <c r="H15" s="3">
        <f>SUMIFS('Daily Records'!$H:$H,'Daily Records'!$C:$C,B15,'Daily Records'!$G:$G,"Inflow")</f>
        <v>400</v>
      </c>
      <c r="I15" s="3">
        <f>SUMIFS('Daily Records'!$H:$H,'Daily Records'!$C:$C,B15,'Daily Records'!$G:$G,"Outflow")</f>
        <v>65</v>
      </c>
      <c r="J15" s="3">
        <f t="shared" si="0"/>
        <v>335</v>
      </c>
      <c r="K15" s="3">
        <v>400</v>
      </c>
      <c r="L15" s="3">
        <f t="shared" si="1"/>
        <v>2135</v>
      </c>
      <c r="M15" s="4" t="str">
        <f t="shared" si="2"/>
        <v>In Stock</v>
      </c>
      <c r="N15" s="5">
        <v>800</v>
      </c>
      <c r="P15" s="13"/>
    </row>
    <row r="16" spans="1:16" ht="15.75" customHeight="1" x14ac:dyDescent="0.25">
      <c r="A16" s="4">
        <v>10</v>
      </c>
      <c r="B16" s="4" t="s">
        <v>37</v>
      </c>
      <c r="C16" s="4" t="s">
        <v>38</v>
      </c>
      <c r="D16" s="4" t="s">
        <v>36</v>
      </c>
      <c r="E16" s="4" t="s">
        <v>16</v>
      </c>
      <c r="F16" s="4" t="s">
        <v>17</v>
      </c>
      <c r="G16" s="3">
        <v>2200</v>
      </c>
      <c r="H16" s="3">
        <f>SUMIFS('Daily Records'!$H:$H,'Daily Records'!$C:$C,B16,'Daily Records'!$G:$G,"Inflow")</f>
        <v>300</v>
      </c>
      <c r="I16" s="3">
        <f>SUMIFS('Daily Records'!$H:$H,'Daily Records'!$C:$C,B16,'Daily Records'!$G:$G,"Outflow")</f>
        <v>34</v>
      </c>
      <c r="J16" s="3">
        <f t="shared" si="0"/>
        <v>266</v>
      </c>
      <c r="K16" s="3">
        <v>400</v>
      </c>
      <c r="L16" s="3">
        <f t="shared" si="1"/>
        <v>2466</v>
      </c>
      <c r="M16" s="4" t="str">
        <f t="shared" si="2"/>
        <v>In Stock</v>
      </c>
      <c r="N16" s="5">
        <v>1600</v>
      </c>
      <c r="P16" s="13"/>
    </row>
    <row r="17" spans="1:16" ht="15.75" customHeight="1" x14ac:dyDescent="0.25">
      <c r="A17" s="4">
        <v>11</v>
      </c>
      <c r="B17" s="4" t="s">
        <v>39</v>
      </c>
      <c r="C17" s="4" t="s">
        <v>40</v>
      </c>
      <c r="D17" s="4" t="s">
        <v>36</v>
      </c>
      <c r="E17" s="4" t="s">
        <v>16</v>
      </c>
      <c r="F17" s="4" t="s">
        <v>41</v>
      </c>
      <c r="G17" s="3">
        <v>980</v>
      </c>
      <c r="H17" s="3">
        <f>SUMIFS('Daily Records'!$H:$H,'Daily Records'!$C:$C,B17,'Daily Records'!$G:$G,"Inflow")</f>
        <v>200</v>
      </c>
      <c r="I17" s="3">
        <f>SUMIFS('Daily Records'!$H:$H,'Daily Records'!$C:$C,B17,'Daily Records'!$G:$G,"Outflow")</f>
        <v>18</v>
      </c>
      <c r="J17" s="3">
        <f t="shared" si="0"/>
        <v>182</v>
      </c>
      <c r="K17" s="3">
        <v>300</v>
      </c>
      <c r="L17" s="3">
        <f t="shared" si="1"/>
        <v>1162</v>
      </c>
      <c r="M17" s="4" t="str">
        <f t="shared" si="2"/>
        <v>In Stock</v>
      </c>
      <c r="N17" s="5">
        <v>3500</v>
      </c>
      <c r="P17" s="13"/>
    </row>
    <row r="18" spans="1:16" ht="15.75" customHeight="1" x14ac:dyDescent="0.25">
      <c r="A18" s="4">
        <v>12</v>
      </c>
      <c r="B18" s="4" t="s">
        <v>42</v>
      </c>
      <c r="C18" s="4" t="s">
        <v>43</v>
      </c>
      <c r="D18" s="4" t="s">
        <v>44</v>
      </c>
      <c r="E18" s="4" t="s">
        <v>16</v>
      </c>
      <c r="F18" s="4" t="s">
        <v>45</v>
      </c>
      <c r="G18" s="3">
        <v>650</v>
      </c>
      <c r="H18" s="3">
        <f>SUMIFS('Daily Records'!$H:$H,'Daily Records'!$C:$C,B18,'Daily Records'!$G:$G,"Inflow")</f>
        <v>0</v>
      </c>
      <c r="I18" s="3">
        <f>SUMIFS('Daily Records'!$H:$H,'Daily Records'!$C:$C,B18,'Daily Records'!$G:$G,"Outflow")</f>
        <v>8</v>
      </c>
      <c r="J18" s="3">
        <f t="shared" si="0"/>
        <v>-8</v>
      </c>
      <c r="K18" s="3">
        <v>200</v>
      </c>
      <c r="L18" s="3">
        <f t="shared" si="1"/>
        <v>642</v>
      </c>
      <c r="M18" s="4" t="str">
        <f t="shared" si="2"/>
        <v>In Stock</v>
      </c>
      <c r="N18" s="5">
        <v>2200</v>
      </c>
      <c r="P18" s="13"/>
    </row>
    <row r="19" spans="1:16" ht="15.75" customHeight="1" x14ac:dyDescent="0.25">
      <c r="A19" s="4">
        <v>13</v>
      </c>
      <c r="B19" s="4" t="s">
        <v>46</v>
      </c>
      <c r="C19" s="4" t="s">
        <v>47</v>
      </c>
      <c r="D19" s="4" t="s">
        <v>44</v>
      </c>
      <c r="E19" s="4" t="s">
        <v>16</v>
      </c>
      <c r="F19" s="4" t="s">
        <v>45</v>
      </c>
      <c r="G19" s="3">
        <v>420</v>
      </c>
      <c r="H19" s="3">
        <f>SUMIFS('Daily Records'!$H:$H,'Daily Records'!$C:$C,B19,'Daily Records'!$G:$G,"Inflow")</f>
        <v>0</v>
      </c>
      <c r="I19" s="3">
        <f>SUMIFS('Daily Records'!$H:$H,'Daily Records'!$C:$C,B19,'Daily Records'!$G:$G,"Outflow")</f>
        <v>9</v>
      </c>
      <c r="J19" s="3">
        <f t="shared" si="0"/>
        <v>-9</v>
      </c>
      <c r="K19" s="3">
        <v>150</v>
      </c>
      <c r="L19" s="3">
        <f t="shared" si="1"/>
        <v>411</v>
      </c>
      <c r="M19" s="4" t="str">
        <f t="shared" si="2"/>
        <v>In Stock</v>
      </c>
      <c r="N19" s="5">
        <v>3500</v>
      </c>
      <c r="P19" s="13"/>
    </row>
    <row r="20" spans="1:16" ht="15.75" customHeight="1" x14ac:dyDescent="0.25">
      <c r="A20" s="4">
        <v>14</v>
      </c>
      <c r="B20" s="4" t="s">
        <v>48</v>
      </c>
      <c r="C20" s="4" t="s">
        <v>49</v>
      </c>
      <c r="D20" s="4" t="s">
        <v>44</v>
      </c>
      <c r="E20" s="4" t="s">
        <v>16</v>
      </c>
      <c r="F20" s="4" t="s">
        <v>17</v>
      </c>
      <c r="G20" s="3">
        <v>1200</v>
      </c>
      <c r="H20" s="3">
        <f>SUMIFS('Daily Records'!$H:$H,'Daily Records'!$C:$C,B20,'Daily Records'!$G:$G,"Inflow")</f>
        <v>0</v>
      </c>
      <c r="I20" s="3">
        <f>SUMIFS('Daily Records'!$H:$H,'Daily Records'!$C:$C,B20,'Daily Records'!$G:$G,"Outflow")</f>
        <v>0</v>
      </c>
      <c r="J20" s="3">
        <f t="shared" si="0"/>
        <v>0</v>
      </c>
      <c r="K20" s="3">
        <v>300</v>
      </c>
      <c r="L20" s="3">
        <f t="shared" si="1"/>
        <v>1200</v>
      </c>
      <c r="M20" s="4" t="str">
        <f t="shared" si="2"/>
        <v>In Stock</v>
      </c>
      <c r="N20" s="5">
        <v>600</v>
      </c>
      <c r="P20" s="13"/>
    </row>
    <row r="21" spans="1:16" ht="15.75" customHeight="1" x14ac:dyDescent="0.25">
      <c r="A21" s="4">
        <v>15</v>
      </c>
      <c r="B21" s="4" t="s">
        <v>50</v>
      </c>
      <c r="C21" s="4" t="s">
        <v>51</v>
      </c>
      <c r="D21" s="4" t="s">
        <v>44</v>
      </c>
      <c r="E21" s="4" t="s">
        <v>16</v>
      </c>
      <c r="F21" s="4" t="s">
        <v>17</v>
      </c>
      <c r="G21" s="3">
        <v>2100</v>
      </c>
      <c r="H21" s="3">
        <f>SUMIFS('Daily Records'!$H:$H,'Daily Records'!$C:$C,B21,'Daily Records'!$G:$G,"Inflow")</f>
        <v>0</v>
      </c>
      <c r="I21" s="3">
        <f>SUMIFS('Daily Records'!$H:$H,'Daily Records'!$C:$C,B21,'Daily Records'!$G:$G,"Outflow")</f>
        <v>0</v>
      </c>
      <c r="J21" s="3">
        <f t="shared" si="0"/>
        <v>0</v>
      </c>
      <c r="K21" s="3">
        <v>400</v>
      </c>
      <c r="L21" s="3">
        <f t="shared" si="1"/>
        <v>2100</v>
      </c>
      <c r="M21" s="4" t="str">
        <f t="shared" si="2"/>
        <v>In Stock</v>
      </c>
      <c r="N21" s="5">
        <v>350</v>
      </c>
      <c r="P21" s="13"/>
    </row>
    <row r="22" spans="1:16" ht="15.75" customHeight="1" x14ac:dyDescent="0.25">
      <c r="A22" s="4">
        <v>16</v>
      </c>
      <c r="B22" s="4" t="s">
        <v>52</v>
      </c>
      <c r="C22" s="4" t="s">
        <v>53</v>
      </c>
      <c r="D22" s="4" t="s">
        <v>44</v>
      </c>
      <c r="E22" s="4" t="s">
        <v>16</v>
      </c>
      <c r="F22" s="4" t="s">
        <v>17</v>
      </c>
      <c r="G22" s="3">
        <v>1400</v>
      </c>
      <c r="H22" s="3">
        <f>SUMIFS('Daily Records'!$H:$H,'Daily Records'!$C:$C,B22,'Daily Records'!$G:$G,"Inflow")</f>
        <v>0</v>
      </c>
      <c r="I22" s="3">
        <f>SUMIFS('Daily Records'!$H:$H,'Daily Records'!$C:$C,B22,'Daily Records'!$G:$G,"Outflow")</f>
        <v>0</v>
      </c>
      <c r="J22" s="3">
        <f t="shared" si="0"/>
        <v>0</v>
      </c>
      <c r="K22" s="3">
        <v>300</v>
      </c>
      <c r="L22" s="3">
        <f t="shared" si="1"/>
        <v>1400</v>
      </c>
      <c r="M22" s="4" t="str">
        <f t="shared" si="2"/>
        <v>In Stock</v>
      </c>
      <c r="N22" s="5">
        <v>750</v>
      </c>
      <c r="P22" s="13"/>
    </row>
    <row r="23" spans="1:16" ht="15.75" customHeight="1" x14ac:dyDescent="0.25">
      <c r="A23" s="4">
        <v>17</v>
      </c>
      <c r="B23" s="4" t="s">
        <v>54</v>
      </c>
      <c r="C23" s="4" t="s">
        <v>55</v>
      </c>
      <c r="D23" s="4" t="s">
        <v>56</v>
      </c>
      <c r="E23" s="4" t="s">
        <v>16</v>
      </c>
      <c r="F23" s="4" t="s">
        <v>57</v>
      </c>
      <c r="G23" s="3">
        <v>5500</v>
      </c>
      <c r="H23" s="3">
        <f>SUMIFS('Daily Records'!$H:$H,'Daily Records'!$C:$C,B23,'Daily Records'!$G:$G,"Inflow")</f>
        <v>0</v>
      </c>
      <c r="I23" s="3">
        <f>SUMIFS('Daily Records'!$H:$H,'Daily Records'!$C:$C,B23,'Daily Records'!$G:$G,"Outflow")</f>
        <v>130</v>
      </c>
      <c r="J23" s="3">
        <f t="shared" si="0"/>
        <v>-130</v>
      </c>
      <c r="K23" s="3">
        <v>1000</v>
      </c>
      <c r="L23" s="3">
        <f t="shared" si="1"/>
        <v>5370</v>
      </c>
      <c r="M23" s="4" t="str">
        <f t="shared" si="2"/>
        <v>In Stock</v>
      </c>
      <c r="N23" s="5">
        <v>150</v>
      </c>
      <c r="P23" s="13"/>
    </row>
    <row r="24" spans="1:16" ht="15.75" customHeight="1" x14ac:dyDescent="0.25">
      <c r="A24" s="4">
        <v>18</v>
      </c>
      <c r="B24" s="4" t="s">
        <v>58</v>
      </c>
      <c r="C24" s="4" t="s">
        <v>59</v>
      </c>
      <c r="D24" s="4" t="s">
        <v>56</v>
      </c>
      <c r="E24" s="4" t="s">
        <v>16</v>
      </c>
      <c r="F24" s="4" t="s">
        <v>17</v>
      </c>
      <c r="G24" s="3">
        <v>1100</v>
      </c>
      <c r="H24" s="3">
        <f>SUMIFS('Daily Records'!$H:$H,'Daily Records'!$C:$C,B24,'Daily Records'!$G:$G,"Inflow")</f>
        <v>0</v>
      </c>
      <c r="I24" s="3">
        <f>SUMIFS('Daily Records'!$H:$H,'Daily Records'!$C:$C,B24,'Daily Records'!$G:$G,"Outflow")</f>
        <v>16</v>
      </c>
      <c r="J24" s="3">
        <f t="shared" si="0"/>
        <v>-16</v>
      </c>
      <c r="K24" s="3">
        <v>300</v>
      </c>
      <c r="L24" s="3">
        <f t="shared" si="1"/>
        <v>1084</v>
      </c>
      <c r="M24" s="4" t="str">
        <f t="shared" si="2"/>
        <v>In Stock</v>
      </c>
      <c r="N24" s="5">
        <v>1100</v>
      </c>
      <c r="P24" s="13"/>
    </row>
    <row r="25" spans="1:16" ht="15.75" customHeight="1" x14ac:dyDescent="0.25">
      <c r="A25" s="4">
        <v>19</v>
      </c>
      <c r="B25" s="4" t="s">
        <v>60</v>
      </c>
      <c r="C25" s="4" t="s">
        <v>61</v>
      </c>
      <c r="D25" s="4" t="s">
        <v>56</v>
      </c>
      <c r="E25" s="4" t="s">
        <v>16</v>
      </c>
      <c r="F25" s="4" t="s">
        <v>17</v>
      </c>
      <c r="G25" s="3">
        <v>800</v>
      </c>
      <c r="H25" s="3">
        <f>SUMIFS('Daily Records'!$H:$H,'Daily Records'!$C:$C,B25,'Daily Records'!$G:$G,"Inflow")</f>
        <v>0</v>
      </c>
      <c r="I25" s="3">
        <f>SUMIFS('Daily Records'!$H:$H,'Daily Records'!$C:$C,B25,'Daily Records'!$G:$G,"Outflow")</f>
        <v>0</v>
      </c>
      <c r="J25" s="3">
        <f t="shared" si="0"/>
        <v>0</v>
      </c>
      <c r="K25" s="3">
        <v>200</v>
      </c>
      <c r="L25" s="3">
        <f t="shared" si="1"/>
        <v>800</v>
      </c>
      <c r="M25" s="4" t="str">
        <f t="shared" si="2"/>
        <v>In Stock</v>
      </c>
      <c r="N25" s="5">
        <v>700</v>
      </c>
      <c r="P25" s="13"/>
    </row>
    <row r="26" spans="1:16" ht="15.75" customHeight="1" x14ac:dyDescent="0.25">
      <c r="A26" s="4">
        <v>20</v>
      </c>
      <c r="B26" s="4" t="s">
        <v>62</v>
      </c>
      <c r="C26" s="4" t="s">
        <v>63</v>
      </c>
      <c r="D26" s="4" t="s">
        <v>56</v>
      </c>
      <c r="E26" s="4" t="s">
        <v>16</v>
      </c>
      <c r="F26" s="4" t="s">
        <v>17</v>
      </c>
      <c r="G26" s="3">
        <v>600</v>
      </c>
      <c r="H26" s="3">
        <f>SUMIFS('Daily Records'!$H:$H,'Daily Records'!$C:$C,B26,'Daily Records'!$G:$G,"Inflow")</f>
        <v>0</v>
      </c>
      <c r="I26" s="3">
        <f>SUMIFS('Daily Records'!$H:$H,'Daily Records'!$C:$C,B26,'Daily Records'!$G:$G,"Outflow")</f>
        <v>0</v>
      </c>
      <c r="J26" s="3">
        <f t="shared" si="0"/>
        <v>0</v>
      </c>
      <c r="K26" s="3">
        <v>200</v>
      </c>
      <c r="L26" s="3">
        <f t="shared" si="1"/>
        <v>600</v>
      </c>
      <c r="M26" s="4" t="str">
        <f t="shared" si="2"/>
        <v>In Stock</v>
      </c>
      <c r="N26" s="5">
        <v>850</v>
      </c>
      <c r="P26" s="13"/>
    </row>
    <row r="27" spans="1:16" ht="15.75" customHeight="1" x14ac:dyDescent="0.25">
      <c r="A27" s="4">
        <v>21</v>
      </c>
      <c r="B27" s="4" t="s">
        <v>64</v>
      </c>
      <c r="C27" s="4" t="s">
        <v>65</v>
      </c>
      <c r="D27" s="4" t="s">
        <v>66</v>
      </c>
      <c r="E27" s="4" t="s">
        <v>16</v>
      </c>
      <c r="F27" s="4" t="s">
        <v>17</v>
      </c>
      <c r="G27" s="3">
        <v>1000</v>
      </c>
      <c r="H27" s="3">
        <f>SUMIFS('Daily Records'!$H:$H,'Daily Records'!$C:$C,B27,'Daily Records'!$G:$G,"Inflow")</f>
        <v>0</v>
      </c>
      <c r="I27" s="3">
        <f>SUMIFS('Daily Records'!$H:$H,'Daily Records'!$C:$C,B27,'Daily Records'!$G:$G,"Outflow")</f>
        <v>14</v>
      </c>
      <c r="J27" s="3">
        <f t="shared" si="0"/>
        <v>-14</v>
      </c>
      <c r="K27" s="3">
        <v>300</v>
      </c>
      <c r="L27" s="3">
        <f t="shared" si="1"/>
        <v>986</v>
      </c>
      <c r="M27" s="4" t="str">
        <f t="shared" si="2"/>
        <v>In Stock</v>
      </c>
      <c r="N27" s="5">
        <v>650</v>
      </c>
      <c r="P27" s="13"/>
    </row>
    <row r="28" spans="1:16" ht="15.75" customHeight="1" x14ac:dyDescent="0.25">
      <c r="A28" s="4">
        <v>22</v>
      </c>
      <c r="B28" s="4" t="s">
        <v>67</v>
      </c>
      <c r="C28" s="4" t="s">
        <v>68</v>
      </c>
      <c r="D28" s="4" t="s">
        <v>66</v>
      </c>
      <c r="E28" s="4" t="s">
        <v>16</v>
      </c>
      <c r="F28" s="4" t="s">
        <v>17</v>
      </c>
      <c r="G28" s="3">
        <v>1300</v>
      </c>
      <c r="H28" s="3">
        <f>SUMIFS('Daily Records'!$H:$H,'Daily Records'!$C:$C,B28,'Daily Records'!$G:$G,"Inflow")</f>
        <v>0</v>
      </c>
      <c r="I28" s="3">
        <f>SUMIFS('Daily Records'!$H:$H,'Daily Records'!$C:$C,B28,'Daily Records'!$G:$G,"Outflow")</f>
        <v>0</v>
      </c>
      <c r="J28" s="3">
        <f t="shared" si="0"/>
        <v>0</v>
      </c>
      <c r="K28" s="3">
        <v>300</v>
      </c>
      <c r="L28" s="3">
        <f t="shared" si="1"/>
        <v>1300</v>
      </c>
      <c r="M28" s="4" t="str">
        <f t="shared" si="2"/>
        <v>In Stock</v>
      </c>
      <c r="N28" s="5">
        <v>400</v>
      </c>
      <c r="P28" s="13"/>
    </row>
    <row r="29" spans="1:16" ht="15.75" customHeight="1" x14ac:dyDescent="0.25">
      <c r="A29" s="4">
        <v>23</v>
      </c>
      <c r="B29" s="4" t="s">
        <v>69</v>
      </c>
      <c r="C29" s="4" t="s">
        <v>70</v>
      </c>
      <c r="D29" s="4" t="s">
        <v>66</v>
      </c>
      <c r="E29" s="4" t="s">
        <v>16</v>
      </c>
      <c r="F29" s="4" t="s">
        <v>17</v>
      </c>
      <c r="G29" s="3">
        <v>900</v>
      </c>
      <c r="H29" s="3">
        <f>SUMIFS('Daily Records'!$H:$H,'Daily Records'!$C:$C,B29,'Daily Records'!$G:$G,"Inflow")</f>
        <v>0</v>
      </c>
      <c r="I29" s="3">
        <f>SUMIFS('Daily Records'!$H:$H,'Daily Records'!$C:$C,B29,'Daily Records'!$G:$G,"Outflow")</f>
        <v>0</v>
      </c>
      <c r="J29" s="3">
        <f t="shared" si="0"/>
        <v>0</v>
      </c>
      <c r="K29" s="3">
        <v>200</v>
      </c>
      <c r="L29" s="3">
        <f t="shared" si="1"/>
        <v>900</v>
      </c>
      <c r="M29" s="4" t="str">
        <f t="shared" si="2"/>
        <v>In Stock</v>
      </c>
      <c r="N29" s="5">
        <v>750</v>
      </c>
      <c r="P29" s="13"/>
    </row>
    <row r="30" spans="1:16" ht="15.75" customHeight="1" x14ac:dyDescent="0.25">
      <c r="A30" s="4">
        <v>24</v>
      </c>
      <c r="B30" s="4" t="s">
        <v>71</v>
      </c>
      <c r="C30" s="4" t="s">
        <v>72</v>
      </c>
      <c r="D30" s="4" t="s">
        <v>73</v>
      </c>
      <c r="E30" s="4" t="s">
        <v>16</v>
      </c>
      <c r="F30" s="4" t="s">
        <v>17</v>
      </c>
      <c r="G30" s="3">
        <v>700</v>
      </c>
      <c r="H30" s="3">
        <f>SUMIFS('Daily Records'!$H:$H,'Daily Records'!$C:$C,B30,'Daily Records'!$G:$G,"Inflow")</f>
        <v>0</v>
      </c>
      <c r="I30" s="3">
        <f>SUMIFS('Daily Records'!$H:$H,'Daily Records'!$C:$C,B30,'Daily Records'!$G:$G,"Outflow")</f>
        <v>12</v>
      </c>
      <c r="J30" s="3">
        <f t="shared" si="0"/>
        <v>-12</v>
      </c>
      <c r="K30" s="3">
        <v>200</v>
      </c>
      <c r="L30" s="3">
        <f t="shared" si="1"/>
        <v>688</v>
      </c>
      <c r="M30" s="4" t="str">
        <f t="shared" si="2"/>
        <v>In Stock</v>
      </c>
      <c r="N30" s="5">
        <v>950</v>
      </c>
      <c r="P30" s="13"/>
    </row>
    <row r="31" spans="1:16" ht="15.75" customHeight="1" x14ac:dyDescent="0.25">
      <c r="A31" s="4">
        <v>25</v>
      </c>
      <c r="B31" s="4" t="s">
        <v>74</v>
      </c>
      <c r="C31" s="4" t="s">
        <v>75</v>
      </c>
      <c r="D31" s="4" t="s">
        <v>73</v>
      </c>
      <c r="E31" s="4" t="s">
        <v>16</v>
      </c>
      <c r="F31" s="4" t="s">
        <v>17</v>
      </c>
      <c r="G31" s="3">
        <v>500</v>
      </c>
      <c r="H31" s="3">
        <f>SUMIFS('Daily Records'!$H:$H,'Daily Records'!$C:$C,B31,'Daily Records'!$G:$G,"Inflow")</f>
        <v>0</v>
      </c>
      <c r="I31" s="3">
        <f>SUMIFS('Daily Records'!$H:$H,'Daily Records'!$C:$C,B31,'Daily Records'!$G:$G,"Outflow")</f>
        <v>0</v>
      </c>
      <c r="J31" s="3">
        <f t="shared" si="0"/>
        <v>0</v>
      </c>
      <c r="K31" s="3">
        <v>150</v>
      </c>
      <c r="L31" s="3">
        <f t="shared" si="1"/>
        <v>500</v>
      </c>
      <c r="M31" s="4" t="str">
        <f t="shared" si="2"/>
        <v>In Stock</v>
      </c>
      <c r="N31" s="5">
        <v>800</v>
      </c>
      <c r="P31" s="13"/>
    </row>
    <row r="32" spans="1:16" ht="15.75" customHeight="1" x14ac:dyDescent="0.25">
      <c r="A32" s="4">
        <v>26</v>
      </c>
      <c r="B32" s="4" t="s">
        <v>76</v>
      </c>
      <c r="C32" s="4" t="s">
        <v>77</v>
      </c>
      <c r="D32" s="4" t="s">
        <v>78</v>
      </c>
      <c r="E32" s="4" t="s">
        <v>16</v>
      </c>
      <c r="F32" s="4" t="s">
        <v>17</v>
      </c>
      <c r="G32" s="3">
        <v>600</v>
      </c>
      <c r="H32" s="3">
        <f>SUMIFS('Daily Records'!$H:$H,'Daily Records'!$C:$C,B32,'Daily Records'!$G:$G,"Inflow")</f>
        <v>0</v>
      </c>
      <c r="I32" s="3">
        <f>SUMIFS('Daily Records'!$H:$H,'Daily Records'!$C:$C,B32,'Daily Records'!$G:$G,"Outflow")</f>
        <v>24</v>
      </c>
      <c r="J32" s="3">
        <f t="shared" si="0"/>
        <v>-24</v>
      </c>
      <c r="K32" s="3">
        <v>200</v>
      </c>
      <c r="L32" s="3">
        <f t="shared" si="1"/>
        <v>576</v>
      </c>
      <c r="M32" s="4" t="str">
        <f t="shared" si="2"/>
        <v>In Stock</v>
      </c>
      <c r="N32" s="5">
        <v>1200</v>
      </c>
      <c r="P32" s="13"/>
    </row>
    <row r="33" spans="1:16" ht="15.75" customHeight="1" x14ac:dyDescent="0.25">
      <c r="A33" s="4">
        <v>27</v>
      </c>
      <c r="B33" s="4" t="s">
        <v>79</v>
      </c>
      <c r="C33" s="4" t="s">
        <v>80</v>
      </c>
      <c r="D33" s="4" t="s">
        <v>78</v>
      </c>
      <c r="E33" s="4" t="s">
        <v>16</v>
      </c>
      <c r="F33" s="4" t="s">
        <v>17</v>
      </c>
      <c r="G33" s="3">
        <v>550</v>
      </c>
      <c r="H33" s="3">
        <f>SUMIFS('Daily Records'!$H:$H,'Daily Records'!$C:$C,B33,'Daily Records'!$G:$G,"Inflow")</f>
        <v>0</v>
      </c>
      <c r="I33" s="3">
        <f>SUMIFS('Daily Records'!$H:$H,'Daily Records'!$C:$C,B33,'Daily Records'!$G:$G,"Outflow")</f>
        <v>10</v>
      </c>
      <c r="J33" s="3">
        <f t="shared" si="0"/>
        <v>-10</v>
      </c>
      <c r="K33" s="3">
        <v>200</v>
      </c>
      <c r="L33" s="3">
        <f t="shared" si="1"/>
        <v>540</v>
      </c>
      <c r="M33" s="4" t="str">
        <f t="shared" si="2"/>
        <v>In Stock</v>
      </c>
      <c r="N33" s="5">
        <v>1400</v>
      </c>
      <c r="P33" s="13"/>
    </row>
    <row r="34" spans="1:16" ht="15.75" customHeight="1" x14ac:dyDescent="0.25">
      <c r="A34" s="4">
        <v>28</v>
      </c>
      <c r="B34" s="4" t="s">
        <v>81</v>
      </c>
      <c r="C34" s="4" t="s">
        <v>82</v>
      </c>
      <c r="D34" s="4" t="s">
        <v>78</v>
      </c>
      <c r="E34" s="4" t="s">
        <v>16</v>
      </c>
      <c r="F34" s="4" t="s">
        <v>17</v>
      </c>
      <c r="G34" s="3">
        <v>700</v>
      </c>
      <c r="H34" s="3">
        <f>SUMIFS('Daily Records'!$H:$H,'Daily Records'!$C:$C,B34,'Daily Records'!$G:$G,"Inflow")</f>
        <v>0</v>
      </c>
      <c r="I34" s="3">
        <f>SUMIFS('Daily Records'!$H:$H,'Daily Records'!$C:$C,B34,'Daily Records'!$G:$G,"Outflow")</f>
        <v>0</v>
      </c>
      <c r="J34" s="3">
        <f t="shared" si="0"/>
        <v>0</v>
      </c>
      <c r="K34" s="3">
        <v>200</v>
      </c>
      <c r="L34" s="3">
        <f t="shared" si="1"/>
        <v>700</v>
      </c>
      <c r="M34" s="4" t="str">
        <f t="shared" si="2"/>
        <v>In Stock</v>
      </c>
      <c r="N34" s="5">
        <v>900</v>
      </c>
      <c r="P34" s="13"/>
    </row>
    <row r="35" spans="1:16" ht="15.75" customHeight="1" x14ac:dyDescent="0.25">
      <c r="A35" s="4">
        <v>29</v>
      </c>
      <c r="B35" s="4" t="s">
        <v>83</v>
      </c>
      <c r="C35" s="4" t="s">
        <v>84</v>
      </c>
      <c r="D35" s="4" t="s">
        <v>78</v>
      </c>
      <c r="E35" s="4" t="s">
        <v>16</v>
      </c>
      <c r="F35" s="4" t="s">
        <v>17</v>
      </c>
      <c r="G35" s="3">
        <v>450</v>
      </c>
      <c r="H35" s="3">
        <f>SUMIFS('Daily Records'!$H:$H,'Daily Records'!$C:$C,B35,'Daily Records'!$G:$G,"Inflow")</f>
        <v>0</v>
      </c>
      <c r="I35" s="3">
        <f>SUMIFS('Daily Records'!$H:$H,'Daily Records'!$C:$C,B35,'Daily Records'!$G:$G,"Outflow")</f>
        <v>0</v>
      </c>
      <c r="J35" s="3">
        <f t="shared" si="0"/>
        <v>0</v>
      </c>
      <c r="K35" s="3">
        <v>150</v>
      </c>
      <c r="L35" s="3">
        <f t="shared" si="1"/>
        <v>450</v>
      </c>
      <c r="M35" s="4" t="str">
        <f t="shared" si="2"/>
        <v>In Stock</v>
      </c>
      <c r="N35" s="5">
        <v>750</v>
      </c>
      <c r="P35" s="13"/>
    </row>
    <row r="36" spans="1:16" ht="15.75" customHeight="1" x14ac:dyDescent="0.25">
      <c r="A36" s="4">
        <v>30</v>
      </c>
      <c r="B36" s="4" t="s">
        <v>85</v>
      </c>
      <c r="C36" s="4" t="s">
        <v>86</v>
      </c>
      <c r="D36" s="4" t="s">
        <v>87</v>
      </c>
      <c r="E36" s="4" t="s">
        <v>16</v>
      </c>
      <c r="F36" s="4" t="s">
        <v>17</v>
      </c>
      <c r="G36" s="3">
        <v>300</v>
      </c>
      <c r="H36" s="3">
        <f>SUMIFS('Daily Records'!$H:$H,'Daily Records'!$C:$C,B36,'Daily Records'!$G:$G,"Inflow")</f>
        <v>0</v>
      </c>
      <c r="I36" s="3">
        <f>SUMIFS('Daily Records'!$H:$H,'Daily Records'!$C:$C,B36,'Daily Records'!$G:$G,"Outflow")</f>
        <v>0</v>
      </c>
      <c r="J36" s="3">
        <f t="shared" si="0"/>
        <v>0</v>
      </c>
      <c r="K36" s="3">
        <v>100</v>
      </c>
      <c r="L36" s="3">
        <f t="shared" si="1"/>
        <v>300</v>
      </c>
      <c r="M36" s="4" t="str">
        <f t="shared" si="2"/>
        <v>In Stock</v>
      </c>
      <c r="N36" s="5">
        <v>1100</v>
      </c>
      <c r="P36" s="13"/>
    </row>
    <row r="37" spans="1:16" ht="15.75" customHeight="1" x14ac:dyDescent="0.25">
      <c r="A37" s="4">
        <v>31</v>
      </c>
      <c r="B37" s="4" t="s">
        <v>88</v>
      </c>
      <c r="C37" s="4" t="s">
        <v>89</v>
      </c>
      <c r="D37" s="4" t="s">
        <v>90</v>
      </c>
      <c r="E37" s="4" t="s">
        <v>91</v>
      </c>
      <c r="F37" s="4" t="s">
        <v>92</v>
      </c>
      <c r="G37" s="3">
        <v>180</v>
      </c>
      <c r="H37" s="3">
        <f>SUMIFS('Daily Records'!$H:$H,'Daily Records'!$C:$C,B37,'Daily Records'!$G:$G,"Inflow")</f>
        <v>0</v>
      </c>
      <c r="I37" s="3">
        <f>SUMIFS('Daily Records'!$H:$H,'Daily Records'!$C:$C,B37,'Daily Records'!$G:$G,"Outflow")</f>
        <v>10</v>
      </c>
      <c r="J37" s="3">
        <f t="shared" si="0"/>
        <v>-10</v>
      </c>
      <c r="K37" s="3">
        <v>50</v>
      </c>
      <c r="L37" s="3">
        <f t="shared" si="1"/>
        <v>170</v>
      </c>
      <c r="M37" s="4" t="str">
        <f t="shared" si="2"/>
        <v>In Stock</v>
      </c>
      <c r="N37" s="5">
        <v>8500</v>
      </c>
      <c r="P37" s="13"/>
    </row>
    <row r="38" spans="1:16" ht="15.75" customHeight="1" x14ac:dyDescent="0.25">
      <c r="A38" s="4">
        <v>32</v>
      </c>
      <c r="B38" s="4" t="s">
        <v>93</v>
      </c>
      <c r="C38" s="4" t="s">
        <v>94</v>
      </c>
      <c r="D38" s="4" t="s">
        <v>90</v>
      </c>
      <c r="E38" s="4" t="s">
        <v>91</v>
      </c>
      <c r="F38" s="4" t="s">
        <v>92</v>
      </c>
      <c r="G38" s="3">
        <v>200</v>
      </c>
      <c r="H38" s="3">
        <f>SUMIFS('Daily Records'!$H:$H,'Daily Records'!$C:$C,B38,'Daily Records'!$G:$G,"Inflow")</f>
        <v>0</v>
      </c>
      <c r="I38" s="3">
        <f>SUMIFS('Daily Records'!$H:$H,'Daily Records'!$C:$C,B38,'Daily Records'!$G:$G,"Outflow")</f>
        <v>0</v>
      </c>
      <c r="J38" s="3">
        <f t="shared" si="0"/>
        <v>0</v>
      </c>
      <c r="K38" s="3">
        <v>50</v>
      </c>
      <c r="L38" s="3">
        <f t="shared" si="1"/>
        <v>200</v>
      </c>
      <c r="M38" s="4" t="str">
        <f t="shared" si="2"/>
        <v>In Stock</v>
      </c>
      <c r="N38" s="5">
        <v>8500</v>
      </c>
      <c r="P38" s="13"/>
    </row>
    <row r="39" spans="1:16" ht="15.75" customHeight="1" x14ac:dyDescent="0.25">
      <c r="A39" s="4">
        <v>33</v>
      </c>
      <c r="B39" s="4" t="s">
        <v>95</v>
      </c>
      <c r="C39" s="4" t="s">
        <v>96</v>
      </c>
      <c r="D39" s="4" t="s">
        <v>90</v>
      </c>
      <c r="E39" s="4" t="s">
        <v>91</v>
      </c>
      <c r="F39" s="4" t="s">
        <v>92</v>
      </c>
      <c r="G39" s="3">
        <v>150</v>
      </c>
      <c r="H39" s="3">
        <f>SUMIFS('Daily Records'!$H:$H,'Daily Records'!$C:$C,B39,'Daily Records'!$G:$G,"Inflow")</f>
        <v>0</v>
      </c>
      <c r="I39" s="3">
        <f>SUMIFS('Daily Records'!$H:$H,'Daily Records'!$C:$C,B39,'Daily Records'!$G:$G,"Outflow")</f>
        <v>0</v>
      </c>
      <c r="J39" s="3">
        <f t="shared" ref="J39:J70" si="3">H39-I39</f>
        <v>0</v>
      </c>
      <c r="K39" s="3">
        <v>50</v>
      </c>
      <c r="L39" s="3">
        <f t="shared" ref="L39:L70" si="4">G39+H39-I39</f>
        <v>150</v>
      </c>
      <c r="M39" s="4" t="str">
        <f t="shared" ref="M39:M70" si="5">IF(L39=0,"Out of Stock",IF(L39&lt;=K39,"Low Stock","In Stock"))</f>
        <v>In Stock</v>
      </c>
      <c r="N39" s="5">
        <v>8500</v>
      </c>
      <c r="P39" s="13"/>
    </row>
    <row r="40" spans="1:16" ht="15.75" customHeight="1" x14ac:dyDescent="0.25">
      <c r="A40" s="4">
        <v>34</v>
      </c>
      <c r="B40" s="4" t="s">
        <v>97</v>
      </c>
      <c r="C40" s="4" t="s">
        <v>98</v>
      </c>
      <c r="D40" s="4" t="s">
        <v>90</v>
      </c>
      <c r="E40" s="4" t="s">
        <v>91</v>
      </c>
      <c r="F40" s="4" t="s">
        <v>92</v>
      </c>
      <c r="G40" s="3">
        <v>320</v>
      </c>
      <c r="H40" s="3">
        <f>SUMIFS('Daily Records'!$H:$H,'Daily Records'!$C:$C,B40,'Daily Records'!$G:$G,"Inflow")</f>
        <v>0</v>
      </c>
      <c r="I40" s="3">
        <f>SUMIFS('Daily Records'!$H:$H,'Daily Records'!$C:$C,B40,'Daily Records'!$G:$G,"Outflow")</f>
        <v>15</v>
      </c>
      <c r="J40" s="3">
        <f t="shared" si="3"/>
        <v>-15</v>
      </c>
      <c r="K40" s="3">
        <v>100</v>
      </c>
      <c r="L40" s="3">
        <f t="shared" si="4"/>
        <v>305</v>
      </c>
      <c r="M40" s="4" t="str">
        <f t="shared" si="5"/>
        <v>In Stock</v>
      </c>
      <c r="N40" s="5">
        <v>6500</v>
      </c>
      <c r="P40" s="13"/>
    </row>
    <row r="41" spans="1:16" ht="15.75" customHeight="1" x14ac:dyDescent="0.25">
      <c r="A41" s="4">
        <v>35</v>
      </c>
      <c r="B41" s="4" t="s">
        <v>99</v>
      </c>
      <c r="C41" s="4" t="s">
        <v>100</v>
      </c>
      <c r="D41" s="4" t="s">
        <v>90</v>
      </c>
      <c r="E41" s="4" t="s">
        <v>91</v>
      </c>
      <c r="F41" s="4" t="s">
        <v>92</v>
      </c>
      <c r="G41" s="3">
        <v>250</v>
      </c>
      <c r="H41" s="3">
        <f>SUMIFS('Daily Records'!$H:$H,'Daily Records'!$C:$C,B41,'Daily Records'!$G:$G,"Inflow")</f>
        <v>100</v>
      </c>
      <c r="I41" s="3">
        <f>SUMIFS('Daily Records'!$H:$H,'Daily Records'!$C:$C,B41,'Daily Records'!$G:$G,"Outflow")</f>
        <v>0</v>
      </c>
      <c r="J41" s="3">
        <f t="shared" si="3"/>
        <v>100</v>
      </c>
      <c r="K41" s="3">
        <v>100</v>
      </c>
      <c r="L41" s="3">
        <f t="shared" si="4"/>
        <v>350</v>
      </c>
      <c r="M41" s="4" t="str">
        <f t="shared" si="5"/>
        <v>In Stock</v>
      </c>
      <c r="N41" s="5">
        <v>4500</v>
      </c>
      <c r="P41" s="13"/>
    </row>
    <row r="42" spans="1:16" ht="15.75" customHeight="1" x14ac:dyDescent="0.25">
      <c r="A42" s="4">
        <v>36</v>
      </c>
      <c r="B42" s="4" t="s">
        <v>101</v>
      </c>
      <c r="C42" s="4" t="s">
        <v>102</v>
      </c>
      <c r="D42" s="4" t="s">
        <v>90</v>
      </c>
      <c r="E42" s="4" t="s">
        <v>91</v>
      </c>
      <c r="F42" s="4" t="s">
        <v>92</v>
      </c>
      <c r="G42" s="3">
        <v>220</v>
      </c>
      <c r="H42" s="3">
        <f>SUMIFS('Daily Records'!$H:$H,'Daily Records'!$C:$C,B42,'Daily Records'!$G:$G,"Inflow")</f>
        <v>100</v>
      </c>
      <c r="I42" s="3">
        <f>SUMIFS('Daily Records'!$H:$H,'Daily Records'!$C:$C,B42,'Daily Records'!$G:$G,"Outflow")</f>
        <v>0</v>
      </c>
      <c r="J42" s="3">
        <f t="shared" si="3"/>
        <v>100</v>
      </c>
      <c r="K42" s="3">
        <v>100</v>
      </c>
      <c r="L42" s="3">
        <f t="shared" si="4"/>
        <v>320</v>
      </c>
      <c r="M42" s="4" t="str">
        <f t="shared" si="5"/>
        <v>In Stock</v>
      </c>
      <c r="N42" s="5">
        <v>5000</v>
      </c>
      <c r="P42" s="13"/>
    </row>
    <row r="43" spans="1:16" ht="15.75" customHeight="1" x14ac:dyDescent="0.25">
      <c r="A43" s="4">
        <v>37</v>
      </c>
      <c r="B43" s="4" t="s">
        <v>103</v>
      </c>
      <c r="C43" s="4" t="s">
        <v>104</v>
      </c>
      <c r="D43" s="4" t="s">
        <v>90</v>
      </c>
      <c r="E43" s="4" t="s">
        <v>91</v>
      </c>
      <c r="F43" s="4" t="s">
        <v>92</v>
      </c>
      <c r="G43" s="3">
        <v>180</v>
      </c>
      <c r="H43" s="3">
        <f>SUMIFS('Daily Records'!$H:$H,'Daily Records'!$C:$C,B43,'Daily Records'!$G:$G,"Inflow")</f>
        <v>0</v>
      </c>
      <c r="I43" s="3">
        <f>SUMIFS('Daily Records'!$H:$H,'Daily Records'!$C:$C,B43,'Daily Records'!$G:$G,"Outflow")</f>
        <v>0</v>
      </c>
      <c r="J43" s="3">
        <f t="shared" si="3"/>
        <v>0</v>
      </c>
      <c r="K43" s="3">
        <v>80</v>
      </c>
      <c r="L43" s="3">
        <f t="shared" si="4"/>
        <v>180</v>
      </c>
      <c r="M43" s="4" t="str">
        <f t="shared" si="5"/>
        <v>In Stock</v>
      </c>
      <c r="N43" s="5">
        <v>6000</v>
      </c>
      <c r="P43" s="13"/>
    </row>
    <row r="44" spans="1:16" ht="15.75" customHeight="1" x14ac:dyDescent="0.25">
      <c r="A44" s="4">
        <v>38</v>
      </c>
      <c r="B44" s="4" t="s">
        <v>105</v>
      </c>
      <c r="C44" s="4" t="s">
        <v>106</v>
      </c>
      <c r="D44" s="4" t="s">
        <v>90</v>
      </c>
      <c r="E44" s="4" t="s">
        <v>91</v>
      </c>
      <c r="F44" s="4" t="s">
        <v>92</v>
      </c>
      <c r="G44" s="3">
        <v>120</v>
      </c>
      <c r="H44" s="3">
        <f>SUMIFS('Daily Records'!$H:$H,'Daily Records'!$C:$C,B44,'Daily Records'!$G:$G,"Inflow")</f>
        <v>0</v>
      </c>
      <c r="I44" s="3">
        <f>SUMIFS('Daily Records'!$H:$H,'Daily Records'!$C:$C,B44,'Daily Records'!$G:$G,"Outflow")</f>
        <v>20</v>
      </c>
      <c r="J44" s="3">
        <f t="shared" si="3"/>
        <v>-20</v>
      </c>
      <c r="K44" s="3">
        <v>50</v>
      </c>
      <c r="L44" s="3">
        <f t="shared" si="4"/>
        <v>100</v>
      </c>
      <c r="M44" s="4" t="str">
        <f t="shared" si="5"/>
        <v>In Stock</v>
      </c>
      <c r="N44" s="5">
        <v>12000</v>
      </c>
      <c r="P44" s="13"/>
    </row>
    <row r="45" spans="1:16" ht="15.75" customHeight="1" x14ac:dyDescent="0.25">
      <c r="A45" s="4">
        <v>39</v>
      </c>
      <c r="B45" s="4" t="s">
        <v>107</v>
      </c>
      <c r="C45" s="4" t="s">
        <v>108</v>
      </c>
      <c r="D45" s="4" t="s">
        <v>90</v>
      </c>
      <c r="E45" s="4" t="s">
        <v>91</v>
      </c>
      <c r="F45" s="4" t="s">
        <v>92</v>
      </c>
      <c r="G45" s="3">
        <v>130</v>
      </c>
      <c r="H45" s="3">
        <f>SUMIFS('Daily Records'!$H:$H,'Daily Records'!$C:$C,B45,'Daily Records'!$G:$G,"Inflow")</f>
        <v>0</v>
      </c>
      <c r="I45" s="3">
        <f>SUMIFS('Daily Records'!$H:$H,'Daily Records'!$C:$C,B45,'Daily Records'!$G:$G,"Outflow")</f>
        <v>18</v>
      </c>
      <c r="J45" s="3">
        <f t="shared" si="3"/>
        <v>-18</v>
      </c>
      <c r="K45" s="3">
        <v>50</v>
      </c>
      <c r="L45" s="3">
        <f t="shared" si="4"/>
        <v>112</v>
      </c>
      <c r="M45" s="4" t="str">
        <f t="shared" si="5"/>
        <v>In Stock</v>
      </c>
      <c r="N45" s="5">
        <v>12000</v>
      </c>
      <c r="P45" s="13"/>
    </row>
    <row r="46" spans="1:16" ht="15.75" customHeight="1" x14ac:dyDescent="0.25">
      <c r="A46" s="4">
        <v>40</v>
      </c>
      <c r="B46" s="4" t="s">
        <v>109</v>
      </c>
      <c r="C46" s="4" t="s">
        <v>110</v>
      </c>
      <c r="D46" s="4" t="s">
        <v>90</v>
      </c>
      <c r="E46" s="4" t="s">
        <v>91</v>
      </c>
      <c r="F46" s="4" t="s">
        <v>92</v>
      </c>
      <c r="G46" s="3">
        <v>110</v>
      </c>
      <c r="H46" s="3">
        <f>SUMIFS('Daily Records'!$H:$H,'Daily Records'!$C:$C,B46,'Daily Records'!$G:$G,"Inflow")</f>
        <v>0</v>
      </c>
      <c r="I46" s="3">
        <f>SUMIFS('Daily Records'!$H:$H,'Daily Records'!$C:$C,B46,'Daily Records'!$G:$G,"Outflow")</f>
        <v>15</v>
      </c>
      <c r="J46" s="3">
        <f t="shared" si="3"/>
        <v>-15</v>
      </c>
      <c r="K46" s="3">
        <v>50</v>
      </c>
      <c r="L46" s="3">
        <f t="shared" si="4"/>
        <v>95</v>
      </c>
      <c r="M46" s="4" t="str">
        <f t="shared" si="5"/>
        <v>In Stock</v>
      </c>
      <c r="N46" s="5">
        <v>9500</v>
      </c>
      <c r="P46" s="13"/>
    </row>
    <row r="47" spans="1:16" ht="15.75" customHeight="1" x14ac:dyDescent="0.25">
      <c r="A47" s="4">
        <v>41</v>
      </c>
      <c r="B47" s="4" t="s">
        <v>111</v>
      </c>
      <c r="C47" s="4" t="s">
        <v>112</v>
      </c>
      <c r="D47" s="4" t="s">
        <v>113</v>
      </c>
      <c r="E47" s="4" t="s">
        <v>91</v>
      </c>
      <c r="F47" s="4" t="s">
        <v>92</v>
      </c>
      <c r="G47" s="3">
        <v>600</v>
      </c>
      <c r="H47" s="3">
        <f>SUMIFS('Daily Records'!$H:$H,'Daily Records'!$C:$C,B47,'Daily Records'!$G:$G,"Inflow")</f>
        <v>200</v>
      </c>
      <c r="I47" s="3">
        <f>SUMIFS('Daily Records'!$H:$H,'Daily Records'!$C:$C,B47,'Daily Records'!$G:$G,"Outflow")</f>
        <v>20</v>
      </c>
      <c r="J47" s="3">
        <f t="shared" si="3"/>
        <v>180</v>
      </c>
      <c r="K47" s="3">
        <v>200</v>
      </c>
      <c r="L47" s="3">
        <f t="shared" si="4"/>
        <v>780</v>
      </c>
      <c r="M47" s="4" t="str">
        <f t="shared" si="5"/>
        <v>In Stock</v>
      </c>
      <c r="N47" s="5">
        <v>3500</v>
      </c>
      <c r="P47" s="13"/>
    </row>
    <row r="48" spans="1:16" ht="15.75" customHeight="1" x14ac:dyDescent="0.25">
      <c r="A48" s="4">
        <v>42</v>
      </c>
      <c r="B48" s="4" t="s">
        <v>114</v>
      </c>
      <c r="C48" s="4" t="s">
        <v>115</v>
      </c>
      <c r="D48" s="4" t="s">
        <v>113</v>
      </c>
      <c r="E48" s="4" t="s">
        <v>91</v>
      </c>
      <c r="F48" s="4" t="s">
        <v>92</v>
      </c>
      <c r="G48" s="3">
        <v>90</v>
      </c>
      <c r="H48" s="3">
        <f>SUMIFS('Daily Records'!$H:$H,'Daily Records'!$C:$C,B48,'Daily Records'!$G:$G,"Inflow")</f>
        <v>50</v>
      </c>
      <c r="I48" s="3">
        <f>SUMIFS('Daily Records'!$H:$H,'Daily Records'!$C:$C,B48,'Daily Records'!$G:$G,"Outflow")</f>
        <v>0</v>
      </c>
      <c r="J48" s="3">
        <f t="shared" si="3"/>
        <v>50</v>
      </c>
      <c r="K48" s="3">
        <v>50</v>
      </c>
      <c r="L48" s="3">
        <f t="shared" si="4"/>
        <v>140</v>
      </c>
      <c r="M48" s="4" t="str">
        <f t="shared" si="5"/>
        <v>In Stock</v>
      </c>
      <c r="N48" s="5">
        <v>18000</v>
      </c>
      <c r="P48" s="13"/>
    </row>
    <row r="49" spans="1:16" ht="15.75" customHeight="1" x14ac:dyDescent="0.25">
      <c r="A49" s="4">
        <v>43</v>
      </c>
      <c r="B49" s="4" t="s">
        <v>116</v>
      </c>
      <c r="C49" s="4" t="s">
        <v>117</v>
      </c>
      <c r="D49" s="4" t="s">
        <v>113</v>
      </c>
      <c r="E49" s="4" t="s">
        <v>91</v>
      </c>
      <c r="F49" s="4" t="s">
        <v>41</v>
      </c>
      <c r="G49" s="3">
        <v>80</v>
      </c>
      <c r="H49" s="3">
        <f>SUMIFS('Daily Records'!$H:$H,'Daily Records'!$C:$C,B49,'Daily Records'!$G:$G,"Inflow")</f>
        <v>0</v>
      </c>
      <c r="I49" s="3">
        <f>SUMIFS('Daily Records'!$H:$H,'Daily Records'!$C:$C,B49,'Daily Records'!$G:$G,"Outflow")</f>
        <v>0</v>
      </c>
      <c r="J49" s="3">
        <f t="shared" si="3"/>
        <v>0</v>
      </c>
      <c r="K49" s="3">
        <v>50</v>
      </c>
      <c r="L49" s="3">
        <f t="shared" si="4"/>
        <v>80</v>
      </c>
      <c r="M49" s="4" t="str">
        <f t="shared" si="5"/>
        <v>In Stock</v>
      </c>
      <c r="N49" s="5">
        <v>7500</v>
      </c>
      <c r="P49" s="13"/>
    </row>
    <row r="50" spans="1:16" ht="15.75" customHeight="1" x14ac:dyDescent="0.25">
      <c r="A50" s="4">
        <v>44</v>
      </c>
      <c r="B50" s="4" t="s">
        <v>118</v>
      </c>
      <c r="C50" s="4" t="s">
        <v>119</v>
      </c>
      <c r="D50" s="4" t="s">
        <v>120</v>
      </c>
      <c r="E50" s="4" t="s">
        <v>91</v>
      </c>
      <c r="F50" s="4" t="s">
        <v>45</v>
      </c>
      <c r="G50" s="3">
        <v>280</v>
      </c>
      <c r="H50" s="3">
        <f>SUMIFS('Daily Records'!$H:$H,'Daily Records'!$C:$C,B50,'Daily Records'!$G:$G,"Inflow")</f>
        <v>0</v>
      </c>
      <c r="I50" s="3">
        <f>SUMIFS('Daily Records'!$H:$H,'Daily Records'!$C:$C,B50,'Daily Records'!$G:$G,"Outflow")</f>
        <v>27</v>
      </c>
      <c r="J50" s="3">
        <f t="shared" si="3"/>
        <v>-27</v>
      </c>
      <c r="K50" s="3">
        <v>100</v>
      </c>
      <c r="L50" s="3">
        <f t="shared" si="4"/>
        <v>253</v>
      </c>
      <c r="M50" s="4" t="str">
        <f t="shared" si="5"/>
        <v>In Stock</v>
      </c>
      <c r="N50" s="5">
        <v>3200</v>
      </c>
      <c r="P50" s="13"/>
    </row>
    <row r="51" spans="1:16" ht="15.75" customHeight="1" x14ac:dyDescent="0.25">
      <c r="A51" s="4">
        <v>45</v>
      </c>
      <c r="B51" s="4" t="s">
        <v>121</v>
      </c>
      <c r="C51" s="4" t="s">
        <v>122</v>
      </c>
      <c r="D51" s="4" t="s">
        <v>120</v>
      </c>
      <c r="E51" s="4" t="s">
        <v>91</v>
      </c>
      <c r="F51" s="4" t="s">
        <v>45</v>
      </c>
      <c r="G51" s="3">
        <v>200</v>
      </c>
      <c r="H51" s="3">
        <f>SUMIFS('Daily Records'!$H:$H,'Daily Records'!$C:$C,B51,'Daily Records'!$G:$G,"Inflow")</f>
        <v>0</v>
      </c>
      <c r="I51" s="3">
        <f>SUMIFS('Daily Records'!$H:$H,'Daily Records'!$C:$C,B51,'Daily Records'!$G:$G,"Outflow")</f>
        <v>0</v>
      </c>
      <c r="J51" s="3">
        <f t="shared" si="3"/>
        <v>0</v>
      </c>
      <c r="K51" s="3">
        <v>100</v>
      </c>
      <c r="L51" s="3">
        <f t="shared" si="4"/>
        <v>200</v>
      </c>
      <c r="M51" s="4" t="str">
        <f t="shared" si="5"/>
        <v>In Stock</v>
      </c>
      <c r="N51" s="5">
        <v>2500</v>
      </c>
      <c r="P51" s="13"/>
    </row>
    <row r="52" spans="1:16" ht="15.75" customHeight="1" x14ac:dyDescent="0.25">
      <c r="A52" s="4">
        <v>46</v>
      </c>
      <c r="B52" s="4" t="s">
        <v>123</v>
      </c>
      <c r="C52" s="4" t="s">
        <v>124</v>
      </c>
      <c r="D52" s="4" t="s">
        <v>125</v>
      </c>
      <c r="E52" s="4" t="s">
        <v>91</v>
      </c>
      <c r="F52" s="4" t="s">
        <v>126</v>
      </c>
      <c r="G52" s="3">
        <v>350</v>
      </c>
      <c r="H52" s="3">
        <f>SUMIFS('Daily Records'!$H:$H,'Daily Records'!$C:$C,B52,'Daily Records'!$G:$G,"Inflow")</f>
        <v>0</v>
      </c>
      <c r="I52" s="3">
        <f>SUMIFS('Daily Records'!$H:$H,'Daily Records'!$C:$C,B52,'Daily Records'!$G:$G,"Outflow")</f>
        <v>8</v>
      </c>
      <c r="J52" s="3">
        <f t="shared" si="3"/>
        <v>-8</v>
      </c>
      <c r="K52" s="3">
        <v>100</v>
      </c>
      <c r="L52" s="3">
        <f t="shared" si="4"/>
        <v>342</v>
      </c>
      <c r="M52" s="4" t="str">
        <f t="shared" si="5"/>
        <v>In Stock</v>
      </c>
      <c r="N52" s="5">
        <v>2200</v>
      </c>
      <c r="P52" s="13"/>
    </row>
    <row r="53" spans="1:16" ht="15.75" customHeight="1" x14ac:dyDescent="0.25">
      <c r="A53" s="4">
        <v>47</v>
      </c>
      <c r="B53" s="4" t="s">
        <v>127</v>
      </c>
      <c r="C53" s="4" t="s">
        <v>128</v>
      </c>
      <c r="D53" s="4" t="s">
        <v>125</v>
      </c>
      <c r="E53" s="4" t="s">
        <v>91</v>
      </c>
      <c r="F53" s="4" t="s">
        <v>92</v>
      </c>
      <c r="G53" s="3">
        <v>300</v>
      </c>
      <c r="H53" s="3">
        <f>SUMIFS('Daily Records'!$H:$H,'Daily Records'!$C:$C,B53,'Daily Records'!$G:$G,"Inflow")</f>
        <v>0</v>
      </c>
      <c r="I53" s="3">
        <f>SUMIFS('Daily Records'!$H:$H,'Daily Records'!$C:$C,B53,'Daily Records'!$G:$G,"Outflow")</f>
        <v>0</v>
      </c>
      <c r="J53" s="3">
        <f t="shared" si="3"/>
        <v>0</v>
      </c>
      <c r="K53" s="3">
        <v>100</v>
      </c>
      <c r="L53" s="3">
        <f t="shared" si="4"/>
        <v>300</v>
      </c>
      <c r="M53" s="4" t="str">
        <f t="shared" si="5"/>
        <v>In Stock</v>
      </c>
      <c r="N53" s="5">
        <v>3500</v>
      </c>
      <c r="P53" s="13"/>
    </row>
    <row r="54" spans="1:16" ht="15.75" customHeight="1" x14ac:dyDescent="0.25">
      <c r="A54" s="4">
        <v>48</v>
      </c>
      <c r="B54" s="4" t="s">
        <v>129</v>
      </c>
      <c r="C54" s="4" t="s">
        <v>130</v>
      </c>
      <c r="D54" s="4" t="s">
        <v>125</v>
      </c>
      <c r="E54" s="4" t="s">
        <v>91</v>
      </c>
      <c r="F54" s="4" t="s">
        <v>131</v>
      </c>
      <c r="G54" s="3">
        <v>500</v>
      </c>
      <c r="H54" s="3">
        <f>SUMIFS('Daily Records'!$H:$H,'Daily Records'!$C:$C,B54,'Daily Records'!$G:$G,"Inflow")</f>
        <v>0</v>
      </c>
      <c r="I54" s="3">
        <f>SUMIFS('Daily Records'!$H:$H,'Daily Records'!$C:$C,B54,'Daily Records'!$G:$G,"Outflow")</f>
        <v>0</v>
      </c>
      <c r="J54" s="3">
        <f t="shared" si="3"/>
        <v>0</v>
      </c>
      <c r="K54" s="3">
        <v>150</v>
      </c>
      <c r="L54" s="3">
        <f t="shared" si="4"/>
        <v>500</v>
      </c>
      <c r="M54" s="4" t="str">
        <f t="shared" si="5"/>
        <v>In Stock</v>
      </c>
      <c r="N54" s="5">
        <v>800</v>
      </c>
      <c r="P54" s="13"/>
    </row>
    <row r="55" spans="1:16" ht="15.75" customHeight="1" x14ac:dyDescent="0.25">
      <c r="A55" s="4">
        <v>49</v>
      </c>
      <c r="B55" s="4" t="s">
        <v>132</v>
      </c>
      <c r="C55" s="4" t="s">
        <v>133</v>
      </c>
      <c r="D55" s="4" t="s">
        <v>125</v>
      </c>
      <c r="E55" s="4" t="s">
        <v>91</v>
      </c>
      <c r="F55" s="4" t="s">
        <v>41</v>
      </c>
      <c r="G55" s="3">
        <v>220</v>
      </c>
      <c r="H55" s="3">
        <f>SUMIFS('Daily Records'!$H:$H,'Daily Records'!$C:$C,B55,'Daily Records'!$G:$G,"Inflow")</f>
        <v>0</v>
      </c>
      <c r="I55" s="3">
        <f>SUMIFS('Daily Records'!$H:$H,'Daily Records'!$C:$C,B55,'Daily Records'!$G:$G,"Outflow")</f>
        <v>0</v>
      </c>
      <c r="J55" s="3">
        <f t="shared" si="3"/>
        <v>0</v>
      </c>
      <c r="K55" s="3">
        <v>100</v>
      </c>
      <c r="L55" s="3">
        <f t="shared" si="4"/>
        <v>220</v>
      </c>
      <c r="M55" s="4" t="str">
        <f t="shared" si="5"/>
        <v>In Stock</v>
      </c>
      <c r="N55" s="5">
        <v>4500</v>
      </c>
      <c r="P55" s="13"/>
    </row>
    <row r="56" spans="1:16" ht="15.75" customHeight="1" x14ac:dyDescent="0.25">
      <c r="A56" s="4">
        <v>50</v>
      </c>
      <c r="B56" s="4" t="s">
        <v>134</v>
      </c>
      <c r="C56" s="4" t="s">
        <v>135</v>
      </c>
      <c r="D56" s="4" t="s">
        <v>136</v>
      </c>
      <c r="E56" s="4" t="s">
        <v>91</v>
      </c>
      <c r="F56" s="4" t="s">
        <v>131</v>
      </c>
      <c r="G56" s="3">
        <v>75</v>
      </c>
      <c r="H56" s="3">
        <f>SUMIFS('Daily Records'!$H:$H,'Daily Records'!$C:$C,B56,'Daily Records'!$G:$G,"Inflow")</f>
        <v>0</v>
      </c>
      <c r="I56" s="3">
        <f>SUMIFS('Daily Records'!$H:$H,'Daily Records'!$C:$C,B56,'Daily Records'!$G:$G,"Outflow")</f>
        <v>0</v>
      </c>
      <c r="J56" s="3">
        <f t="shared" si="3"/>
        <v>0</v>
      </c>
      <c r="K56" s="3">
        <v>30</v>
      </c>
      <c r="L56" s="3">
        <f t="shared" si="4"/>
        <v>75</v>
      </c>
      <c r="M56" s="4" t="str">
        <f t="shared" si="5"/>
        <v>In Stock</v>
      </c>
      <c r="N56" s="5">
        <v>4500</v>
      </c>
      <c r="P56" s="13"/>
    </row>
    <row r="57" spans="1:16" ht="15.75" customHeight="1" x14ac:dyDescent="0.25">
      <c r="A57" s="4">
        <v>51</v>
      </c>
      <c r="B57" s="4" t="s">
        <v>137</v>
      </c>
      <c r="C57" s="4" t="s">
        <v>138</v>
      </c>
      <c r="D57" s="4" t="s">
        <v>139</v>
      </c>
      <c r="E57" s="4" t="s">
        <v>140</v>
      </c>
      <c r="F57" s="4" t="s">
        <v>141</v>
      </c>
      <c r="G57" s="3">
        <v>180</v>
      </c>
      <c r="H57" s="3">
        <f>SUMIFS('Daily Records'!$H:$H,'Daily Records'!$C:$C,B57,'Daily Records'!$G:$G,"Inflow")</f>
        <v>100</v>
      </c>
      <c r="I57" s="3">
        <f>SUMIFS('Daily Records'!$H:$H,'Daily Records'!$C:$C,B57,'Daily Records'!$G:$G,"Outflow")</f>
        <v>5</v>
      </c>
      <c r="J57" s="3">
        <f t="shared" si="3"/>
        <v>95</v>
      </c>
      <c r="K57" s="3">
        <v>50</v>
      </c>
      <c r="L57" s="3">
        <f t="shared" si="4"/>
        <v>275</v>
      </c>
      <c r="M57" s="4" t="str">
        <f t="shared" si="5"/>
        <v>In Stock</v>
      </c>
      <c r="N57" s="5">
        <v>9500</v>
      </c>
      <c r="P57" s="13"/>
    </row>
    <row r="58" spans="1:16" ht="15.75" customHeight="1" x14ac:dyDescent="0.25">
      <c r="A58" s="4">
        <v>52</v>
      </c>
      <c r="B58" s="4" t="s">
        <v>142</v>
      </c>
      <c r="C58" s="4" t="s">
        <v>143</v>
      </c>
      <c r="D58" s="4" t="s">
        <v>144</v>
      </c>
      <c r="E58" s="4" t="s">
        <v>140</v>
      </c>
      <c r="F58" s="4" t="s">
        <v>41</v>
      </c>
      <c r="G58" s="3">
        <v>420</v>
      </c>
      <c r="H58" s="3">
        <f>SUMIFS('Daily Records'!$H:$H,'Daily Records'!$C:$C,B58,'Daily Records'!$G:$G,"Inflow")</f>
        <v>0</v>
      </c>
      <c r="I58" s="3">
        <f>SUMIFS('Daily Records'!$H:$H,'Daily Records'!$C:$C,B58,'Daily Records'!$G:$G,"Outflow")</f>
        <v>0</v>
      </c>
      <c r="J58" s="3">
        <f t="shared" si="3"/>
        <v>0</v>
      </c>
      <c r="K58" s="3">
        <v>100</v>
      </c>
      <c r="L58" s="3">
        <f t="shared" si="4"/>
        <v>420</v>
      </c>
      <c r="M58" s="4" t="str">
        <f t="shared" si="5"/>
        <v>In Stock</v>
      </c>
      <c r="N58" s="5">
        <v>1800</v>
      </c>
      <c r="P58" s="13"/>
    </row>
    <row r="59" spans="1:16" ht="15.75" customHeight="1" x14ac:dyDescent="0.25">
      <c r="A59" s="4">
        <v>53</v>
      </c>
      <c r="B59" s="4" t="s">
        <v>145</v>
      </c>
      <c r="C59" s="4" t="s">
        <v>146</v>
      </c>
      <c r="D59" s="4" t="s">
        <v>147</v>
      </c>
      <c r="E59" s="4" t="s">
        <v>140</v>
      </c>
      <c r="F59" s="4" t="s">
        <v>41</v>
      </c>
      <c r="G59" s="3">
        <v>650</v>
      </c>
      <c r="H59" s="3">
        <f>SUMIFS('Daily Records'!$H:$H,'Daily Records'!$C:$C,B59,'Daily Records'!$G:$G,"Inflow")</f>
        <v>200</v>
      </c>
      <c r="I59" s="3">
        <f>SUMIFS('Daily Records'!$H:$H,'Daily Records'!$C:$C,B59,'Daily Records'!$G:$G,"Outflow")</f>
        <v>20</v>
      </c>
      <c r="J59" s="3">
        <f t="shared" si="3"/>
        <v>180</v>
      </c>
      <c r="K59" s="3">
        <v>200</v>
      </c>
      <c r="L59" s="3">
        <f t="shared" si="4"/>
        <v>830</v>
      </c>
      <c r="M59" s="4" t="str">
        <f t="shared" si="5"/>
        <v>In Stock</v>
      </c>
      <c r="N59" s="5">
        <v>2200</v>
      </c>
      <c r="P59" s="13"/>
    </row>
    <row r="60" spans="1:16" ht="15.75" customHeight="1" x14ac:dyDescent="0.25">
      <c r="A60" s="4">
        <v>54</v>
      </c>
      <c r="B60" s="4" t="s">
        <v>148</v>
      </c>
      <c r="C60" s="4" t="s">
        <v>149</v>
      </c>
      <c r="D60" s="4" t="s">
        <v>150</v>
      </c>
      <c r="E60" s="4" t="s">
        <v>140</v>
      </c>
      <c r="F60" s="4" t="s">
        <v>45</v>
      </c>
      <c r="G60" s="3">
        <v>320</v>
      </c>
      <c r="H60" s="3">
        <f>SUMIFS('Daily Records'!$H:$H,'Daily Records'!$C:$C,B60,'Daily Records'!$G:$G,"Inflow")</f>
        <v>80</v>
      </c>
      <c r="I60" s="3">
        <f>SUMIFS('Daily Records'!$H:$H,'Daily Records'!$C:$C,B60,'Daily Records'!$G:$G,"Outflow")</f>
        <v>3</v>
      </c>
      <c r="J60" s="3">
        <f t="shared" si="3"/>
        <v>77</v>
      </c>
      <c r="K60" s="3">
        <v>100</v>
      </c>
      <c r="L60" s="3">
        <f t="shared" si="4"/>
        <v>397</v>
      </c>
      <c r="M60" s="4" t="str">
        <f t="shared" si="5"/>
        <v>In Stock</v>
      </c>
      <c r="N60" s="5">
        <v>18500</v>
      </c>
      <c r="P60" s="13"/>
    </row>
    <row r="61" spans="1:16" ht="15.75" customHeight="1" x14ac:dyDescent="0.25">
      <c r="A61" s="4">
        <v>55</v>
      </c>
      <c r="B61" s="4" t="s">
        <v>151</v>
      </c>
      <c r="C61" s="4" t="s">
        <v>152</v>
      </c>
      <c r="D61" s="4" t="s">
        <v>153</v>
      </c>
      <c r="E61" s="4" t="s">
        <v>140</v>
      </c>
      <c r="F61" s="4" t="s">
        <v>154</v>
      </c>
      <c r="G61" s="3">
        <v>550</v>
      </c>
      <c r="H61" s="3">
        <f>SUMIFS('Daily Records'!$H:$H,'Daily Records'!$C:$C,B61,'Daily Records'!$G:$G,"Inflow")</f>
        <v>0</v>
      </c>
      <c r="I61" s="3">
        <f>SUMIFS('Daily Records'!$H:$H,'Daily Records'!$C:$C,B61,'Daily Records'!$G:$G,"Outflow")</f>
        <v>25</v>
      </c>
      <c r="J61" s="3">
        <f t="shared" si="3"/>
        <v>-25</v>
      </c>
      <c r="K61" s="3">
        <v>200</v>
      </c>
      <c r="L61" s="3">
        <f t="shared" si="4"/>
        <v>525</v>
      </c>
      <c r="M61" s="4" t="str">
        <f t="shared" si="5"/>
        <v>In Stock</v>
      </c>
      <c r="N61" s="5">
        <v>1200</v>
      </c>
      <c r="P61" s="13"/>
    </row>
    <row r="62" spans="1:16" ht="15.75" customHeight="1" x14ac:dyDescent="0.25">
      <c r="A62" s="4">
        <v>56</v>
      </c>
      <c r="B62" s="4" t="s">
        <v>155</v>
      </c>
      <c r="C62" s="4" t="s">
        <v>156</v>
      </c>
      <c r="D62" s="4" t="s">
        <v>157</v>
      </c>
      <c r="E62" s="4" t="s">
        <v>140</v>
      </c>
      <c r="F62" s="4" t="s">
        <v>154</v>
      </c>
      <c r="G62" s="3">
        <v>280</v>
      </c>
      <c r="H62" s="3">
        <f>SUMIFS('Daily Records'!$H:$H,'Daily Records'!$C:$C,B62,'Daily Records'!$G:$G,"Inflow")</f>
        <v>0</v>
      </c>
      <c r="I62" s="3">
        <f>SUMIFS('Daily Records'!$H:$H,'Daily Records'!$C:$C,B62,'Daily Records'!$G:$G,"Outflow")</f>
        <v>12</v>
      </c>
      <c r="J62" s="3">
        <f t="shared" si="3"/>
        <v>-12</v>
      </c>
      <c r="K62" s="3">
        <v>100</v>
      </c>
      <c r="L62" s="3">
        <f t="shared" si="4"/>
        <v>268</v>
      </c>
      <c r="M62" s="4" t="str">
        <f t="shared" si="5"/>
        <v>In Stock</v>
      </c>
      <c r="N62" s="5">
        <v>8500</v>
      </c>
      <c r="P62" s="13"/>
    </row>
    <row r="63" spans="1:16" ht="15.75" customHeight="1" x14ac:dyDescent="0.25">
      <c r="A63" s="4">
        <v>57</v>
      </c>
      <c r="B63" s="4" t="s">
        <v>158</v>
      </c>
      <c r="C63" s="4" t="s">
        <v>159</v>
      </c>
      <c r="D63" s="4" t="s">
        <v>160</v>
      </c>
      <c r="E63" s="4" t="s">
        <v>140</v>
      </c>
      <c r="F63" s="4" t="s">
        <v>57</v>
      </c>
      <c r="G63" s="3">
        <v>380</v>
      </c>
      <c r="H63" s="3">
        <f>SUMIFS('Daily Records'!$H:$H,'Daily Records'!$C:$C,B63,'Daily Records'!$G:$G,"Inflow")</f>
        <v>0</v>
      </c>
      <c r="I63" s="3">
        <f>SUMIFS('Daily Records'!$H:$H,'Daily Records'!$C:$C,B63,'Daily Records'!$G:$G,"Outflow")</f>
        <v>37</v>
      </c>
      <c r="J63" s="3">
        <f t="shared" si="3"/>
        <v>-37</v>
      </c>
      <c r="K63" s="3">
        <v>150</v>
      </c>
      <c r="L63" s="3">
        <f t="shared" si="4"/>
        <v>343</v>
      </c>
      <c r="M63" s="4" t="str">
        <f t="shared" si="5"/>
        <v>In Stock</v>
      </c>
      <c r="N63" s="5">
        <v>3200</v>
      </c>
      <c r="P63" s="13"/>
    </row>
    <row r="64" spans="1:16" ht="15.75" customHeight="1" x14ac:dyDescent="0.25">
      <c r="A64" s="4">
        <v>58</v>
      </c>
      <c r="B64" s="4" t="s">
        <v>161</v>
      </c>
      <c r="C64" s="4" t="s">
        <v>162</v>
      </c>
      <c r="D64" s="4" t="s">
        <v>160</v>
      </c>
      <c r="E64" s="4" t="s">
        <v>140</v>
      </c>
      <c r="F64" s="4" t="s">
        <v>92</v>
      </c>
      <c r="G64" s="3">
        <v>290</v>
      </c>
      <c r="H64" s="3">
        <f>SUMIFS('Daily Records'!$H:$H,'Daily Records'!$C:$C,B64,'Daily Records'!$G:$G,"Inflow")</f>
        <v>0</v>
      </c>
      <c r="I64" s="3">
        <f>SUMIFS('Daily Records'!$H:$H,'Daily Records'!$C:$C,B64,'Daily Records'!$G:$G,"Outflow")</f>
        <v>0</v>
      </c>
      <c r="J64" s="3">
        <f t="shared" si="3"/>
        <v>0</v>
      </c>
      <c r="K64" s="3">
        <v>100</v>
      </c>
      <c r="L64" s="3">
        <f t="shared" si="4"/>
        <v>290</v>
      </c>
      <c r="M64" s="4" t="str">
        <f t="shared" si="5"/>
        <v>In Stock</v>
      </c>
      <c r="N64" s="5">
        <v>3800</v>
      </c>
      <c r="P64" s="13"/>
    </row>
    <row r="65" spans="1:16" ht="15.75" customHeight="1" x14ac:dyDescent="0.25">
      <c r="A65" s="4">
        <v>59</v>
      </c>
      <c r="B65" s="4" t="s">
        <v>163</v>
      </c>
      <c r="C65" s="4" t="s">
        <v>164</v>
      </c>
      <c r="D65" s="4" t="s">
        <v>160</v>
      </c>
      <c r="E65" s="4" t="s">
        <v>140</v>
      </c>
      <c r="F65" s="4" t="s">
        <v>165</v>
      </c>
      <c r="G65" s="3">
        <v>190</v>
      </c>
      <c r="H65" s="3">
        <f>SUMIFS('Daily Records'!$H:$H,'Daily Records'!$C:$C,B65,'Daily Records'!$G:$G,"Inflow")</f>
        <v>0</v>
      </c>
      <c r="I65" s="3">
        <f>SUMIFS('Daily Records'!$H:$H,'Daily Records'!$C:$C,B65,'Daily Records'!$G:$G,"Outflow")</f>
        <v>0</v>
      </c>
      <c r="J65" s="3">
        <f t="shared" si="3"/>
        <v>0</v>
      </c>
      <c r="K65" s="3">
        <v>80</v>
      </c>
      <c r="L65" s="3">
        <f t="shared" si="4"/>
        <v>190</v>
      </c>
      <c r="M65" s="4" t="str">
        <f t="shared" si="5"/>
        <v>In Stock</v>
      </c>
      <c r="N65" s="5">
        <v>8500</v>
      </c>
      <c r="P65" s="13"/>
    </row>
    <row r="66" spans="1:16" ht="15.75" customHeight="1" x14ac:dyDescent="0.25">
      <c r="A66" s="4">
        <v>60</v>
      </c>
      <c r="B66" s="4" t="s">
        <v>166</v>
      </c>
      <c r="C66" s="4" t="s">
        <v>167</v>
      </c>
      <c r="D66" s="4" t="s">
        <v>160</v>
      </c>
      <c r="E66" s="4" t="s">
        <v>140</v>
      </c>
      <c r="F66" s="4" t="s">
        <v>141</v>
      </c>
      <c r="G66" s="3">
        <v>120</v>
      </c>
      <c r="H66" s="3">
        <f>SUMIFS('Daily Records'!$H:$H,'Daily Records'!$C:$C,B66,'Daily Records'!$G:$G,"Inflow")</f>
        <v>0</v>
      </c>
      <c r="I66" s="3">
        <f>SUMIFS('Daily Records'!$H:$H,'Daily Records'!$C:$C,B66,'Daily Records'!$G:$G,"Outflow")</f>
        <v>8</v>
      </c>
      <c r="J66" s="3">
        <f t="shared" si="3"/>
        <v>-8</v>
      </c>
      <c r="K66" s="3">
        <v>50</v>
      </c>
      <c r="L66" s="3">
        <f t="shared" si="4"/>
        <v>112</v>
      </c>
      <c r="M66" s="4" t="str">
        <f t="shared" si="5"/>
        <v>In Stock</v>
      </c>
      <c r="N66" s="5">
        <v>21000</v>
      </c>
      <c r="P66" s="13"/>
    </row>
    <row r="67" spans="1:16" ht="15.75" customHeight="1" x14ac:dyDescent="0.25">
      <c r="A67" s="4">
        <v>61</v>
      </c>
      <c r="B67" s="4" t="s">
        <v>168</v>
      </c>
      <c r="C67" s="4" t="s">
        <v>169</v>
      </c>
      <c r="D67" s="4" t="s">
        <v>157</v>
      </c>
      <c r="E67" s="4" t="s">
        <v>140</v>
      </c>
      <c r="F67" s="4" t="s">
        <v>41</v>
      </c>
      <c r="G67" s="3">
        <v>250</v>
      </c>
      <c r="H67" s="3">
        <f>SUMIFS('Daily Records'!$H:$H,'Daily Records'!$C:$C,B67,'Daily Records'!$G:$G,"Inflow")</f>
        <v>0</v>
      </c>
      <c r="I67" s="3">
        <f>SUMIFS('Daily Records'!$H:$H,'Daily Records'!$C:$C,B67,'Daily Records'!$G:$G,"Outflow")</f>
        <v>0</v>
      </c>
      <c r="J67" s="3">
        <f t="shared" si="3"/>
        <v>0</v>
      </c>
      <c r="K67" s="3">
        <v>100</v>
      </c>
      <c r="L67" s="3">
        <f t="shared" si="4"/>
        <v>250</v>
      </c>
      <c r="M67" s="4" t="str">
        <f t="shared" si="5"/>
        <v>In Stock</v>
      </c>
      <c r="N67" s="5">
        <v>1800</v>
      </c>
      <c r="P67" s="13"/>
    </row>
    <row r="68" spans="1:16" ht="15.75" customHeight="1" x14ac:dyDescent="0.25">
      <c r="A68" s="4">
        <v>62</v>
      </c>
      <c r="B68" s="4" t="s">
        <v>170</v>
      </c>
      <c r="C68" s="4" t="s">
        <v>171</v>
      </c>
      <c r="D68" s="4" t="s">
        <v>160</v>
      </c>
      <c r="E68" s="4" t="s">
        <v>140</v>
      </c>
      <c r="F68" s="4" t="s">
        <v>41</v>
      </c>
      <c r="G68" s="3">
        <v>600</v>
      </c>
      <c r="H68" s="3">
        <f>SUMIFS('Daily Records'!$H:$H,'Daily Records'!$C:$C,B68,'Daily Records'!$G:$G,"Inflow")</f>
        <v>0</v>
      </c>
      <c r="I68" s="3">
        <f>SUMIFS('Daily Records'!$H:$H,'Daily Records'!$C:$C,B68,'Daily Records'!$G:$G,"Outflow")</f>
        <v>0</v>
      </c>
      <c r="J68" s="3">
        <f t="shared" si="3"/>
        <v>0</v>
      </c>
      <c r="K68" s="3">
        <v>200</v>
      </c>
      <c r="L68" s="3">
        <f t="shared" si="4"/>
        <v>600</v>
      </c>
      <c r="M68" s="4" t="str">
        <f t="shared" si="5"/>
        <v>In Stock</v>
      </c>
      <c r="N68" s="5">
        <v>900</v>
      </c>
      <c r="P68" s="13"/>
    </row>
    <row r="69" spans="1:16" ht="15.75" customHeight="1" x14ac:dyDescent="0.25">
      <c r="A69" s="4">
        <v>63</v>
      </c>
      <c r="B69" s="4" t="s">
        <v>172</v>
      </c>
      <c r="C69" s="4" t="s">
        <v>173</v>
      </c>
      <c r="D69" s="4" t="s">
        <v>174</v>
      </c>
      <c r="E69" s="4" t="s">
        <v>140</v>
      </c>
      <c r="F69" s="4" t="s">
        <v>175</v>
      </c>
      <c r="G69" s="3">
        <v>480</v>
      </c>
      <c r="H69" s="3">
        <f>SUMIFS('Daily Records'!$H:$H,'Daily Records'!$C:$C,B69,'Daily Records'!$G:$G,"Inflow")</f>
        <v>0</v>
      </c>
      <c r="I69" s="3">
        <f>SUMIFS('Daily Records'!$H:$H,'Daily Records'!$C:$C,B69,'Daily Records'!$G:$G,"Outflow")</f>
        <v>18</v>
      </c>
      <c r="J69" s="3">
        <f t="shared" si="3"/>
        <v>-18</v>
      </c>
      <c r="K69" s="3">
        <v>200</v>
      </c>
      <c r="L69" s="3">
        <f t="shared" si="4"/>
        <v>462</v>
      </c>
      <c r="M69" s="4" t="str">
        <f t="shared" si="5"/>
        <v>In Stock</v>
      </c>
      <c r="N69" s="5">
        <v>1200</v>
      </c>
      <c r="P69" s="13"/>
    </row>
    <row r="70" spans="1:16" ht="15.75" customHeight="1" x14ac:dyDescent="0.25">
      <c r="A70" s="4">
        <v>64</v>
      </c>
      <c r="B70" s="4" t="s">
        <v>176</v>
      </c>
      <c r="C70" s="4" t="s">
        <v>177</v>
      </c>
      <c r="D70" s="4" t="s">
        <v>174</v>
      </c>
      <c r="E70" s="4" t="s">
        <v>140</v>
      </c>
      <c r="F70" s="4" t="s">
        <v>178</v>
      </c>
      <c r="G70" s="3">
        <v>750</v>
      </c>
      <c r="H70" s="3">
        <f>SUMIFS('Daily Records'!$H:$H,'Daily Records'!$C:$C,B70,'Daily Records'!$G:$G,"Inflow")</f>
        <v>0</v>
      </c>
      <c r="I70" s="3">
        <f>SUMIFS('Daily Records'!$H:$H,'Daily Records'!$C:$C,B70,'Daily Records'!$G:$G,"Outflow")</f>
        <v>0</v>
      </c>
      <c r="J70" s="3">
        <f t="shared" si="3"/>
        <v>0</v>
      </c>
      <c r="K70" s="3">
        <v>300</v>
      </c>
      <c r="L70" s="3">
        <f t="shared" si="4"/>
        <v>750</v>
      </c>
      <c r="M70" s="4" t="str">
        <f t="shared" si="5"/>
        <v>In Stock</v>
      </c>
      <c r="N70" s="5">
        <v>800</v>
      </c>
      <c r="P70" s="13"/>
    </row>
    <row r="71" spans="1:16" ht="15.75" customHeight="1" x14ac:dyDescent="0.25">
      <c r="A71" s="4">
        <v>65</v>
      </c>
      <c r="B71" s="4" t="s">
        <v>179</v>
      </c>
      <c r="C71" s="4" t="s">
        <v>180</v>
      </c>
      <c r="D71" s="4" t="s">
        <v>174</v>
      </c>
      <c r="E71" s="4" t="s">
        <v>140</v>
      </c>
      <c r="F71" s="4" t="s">
        <v>165</v>
      </c>
      <c r="G71" s="3">
        <v>380</v>
      </c>
      <c r="H71" s="3">
        <f>SUMIFS('Daily Records'!$H:$H,'Daily Records'!$C:$C,B71,'Daily Records'!$G:$G,"Inflow")</f>
        <v>0</v>
      </c>
      <c r="I71" s="3">
        <f>SUMIFS('Daily Records'!$H:$H,'Daily Records'!$C:$C,B71,'Daily Records'!$G:$G,"Outflow")</f>
        <v>0</v>
      </c>
      <c r="J71" s="3">
        <f t="shared" ref="J71:J91" si="6">H71-I71</f>
        <v>0</v>
      </c>
      <c r="K71" s="3">
        <v>150</v>
      </c>
      <c r="L71" s="3">
        <f t="shared" ref="L71:L91" si="7">G71+H71-I71</f>
        <v>380</v>
      </c>
      <c r="M71" s="4" t="str">
        <f t="shared" ref="M71:M91" si="8">IF(L71=0,"Out of Stock",IF(L71&lt;=K71,"Low Stock","In Stock"))</f>
        <v>In Stock</v>
      </c>
      <c r="N71" s="5">
        <v>2500</v>
      </c>
      <c r="P71" s="13"/>
    </row>
    <row r="72" spans="1:16" ht="15.75" customHeight="1" x14ac:dyDescent="0.25">
      <c r="A72" s="4">
        <v>66</v>
      </c>
      <c r="B72" s="4" t="s">
        <v>181</v>
      </c>
      <c r="C72" s="4" t="s">
        <v>182</v>
      </c>
      <c r="D72" s="4" t="s">
        <v>174</v>
      </c>
      <c r="E72" s="4" t="s">
        <v>140</v>
      </c>
      <c r="F72" s="4" t="s">
        <v>45</v>
      </c>
      <c r="G72" s="3">
        <v>280</v>
      </c>
      <c r="H72" s="3">
        <f>SUMIFS('Daily Records'!$H:$H,'Daily Records'!$C:$C,B72,'Daily Records'!$G:$G,"Inflow")</f>
        <v>0</v>
      </c>
      <c r="I72" s="3">
        <f>SUMIFS('Daily Records'!$H:$H,'Daily Records'!$C:$C,B72,'Daily Records'!$G:$G,"Outflow")</f>
        <v>10</v>
      </c>
      <c r="J72" s="3">
        <f t="shared" si="6"/>
        <v>-10</v>
      </c>
      <c r="K72" s="3">
        <v>100</v>
      </c>
      <c r="L72" s="3">
        <f t="shared" si="7"/>
        <v>270</v>
      </c>
      <c r="M72" s="4" t="str">
        <f t="shared" si="8"/>
        <v>In Stock</v>
      </c>
      <c r="N72" s="5">
        <v>5500</v>
      </c>
      <c r="P72" s="13"/>
    </row>
    <row r="73" spans="1:16" ht="15.75" customHeight="1" x14ac:dyDescent="0.25">
      <c r="A73" s="4">
        <v>67</v>
      </c>
      <c r="B73" s="4" t="s">
        <v>183</v>
      </c>
      <c r="C73" s="4" t="s">
        <v>184</v>
      </c>
      <c r="D73" s="4" t="s">
        <v>185</v>
      </c>
      <c r="E73" s="4" t="s">
        <v>140</v>
      </c>
      <c r="F73" s="4" t="s">
        <v>41</v>
      </c>
      <c r="G73" s="3">
        <v>350</v>
      </c>
      <c r="H73" s="3">
        <f>SUMIFS('Daily Records'!$H:$H,'Daily Records'!$C:$C,B73,'Daily Records'!$G:$G,"Inflow")</f>
        <v>0</v>
      </c>
      <c r="I73" s="3">
        <f>SUMIFS('Daily Records'!$H:$H,'Daily Records'!$C:$C,B73,'Daily Records'!$G:$G,"Outflow")</f>
        <v>0</v>
      </c>
      <c r="J73" s="3">
        <f t="shared" si="6"/>
        <v>0</v>
      </c>
      <c r="K73" s="3">
        <v>100</v>
      </c>
      <c r="L73" s="3">
        <f t="shared" si="7"/>
        <v>350</v>
      </c>
      <c r="M73" s="4" t="str">
        <f t="shared" si="8"/>
        <v>In Stock</v>
      </c>
      <c r="N73" s="5">
        <v>4500</v>
      </c>
      <c r="P73" s="13"/>
    </row>
    <row r="74" spans="1:16" ht="15.75" customHeight="1" x14ac:dyDescent="0.25">
      <c r="A74" s="4">
        <v>68</v>
      </c>
      <c r="B74" s="4" t="s">
        <v>186</v>
      </c>
      <c r="C74" s="4" t="s">
        <v>187</v>
      </c>
      <c r="D74" s="4" t="s">
        <v>185</v>
      </c>
      <c r="E74" s="4" t="s">
        <v>140</v>
      </c>
      <c r="F74" s="4" t="s">
        <v>41</v>
      </c>
      <c r="G74" s="3">
        <v>380</v>
      </c>
      <c r="H74" s="3">
        <f>SUMIFS('Daily Records'!$H:$H,'Daily Records'!$C:$C,B74,'Daily Records'!$G:$G,"Inflow")</f>
        <v>0</v>
      </c>
      <c r="I74" s="3">
        <f>SUMIFS('Daily Records'!$H:$H,'Daily Records'!$C:$C,B74,'Daily Records'!$G:$G,"Outflow")</f>
        <v>0</v>
      </c>
      <c r="J74" s="3">
        <f t="shared" si="6"/>
        <v>0</v>
      </c>
      <c r="K74" s="3">
        <v>100</v>
      </c>
      <c r="L74" s="3">
        <f t="shared" si="7"/>
        <v>380</v>
      </c>
      <c r="M74" s="4" t="str">
        <f t="shared" si="8"/>
        <v>In Stock</v>
      </c>
      <c r="N74" s="5">
        <v>4000</v>
      </c>
      <c r="P74" s="13"/>
    </row>
    <row r="75" spans="1:16" ht="15.75" customHeight="1" x14ac:dyDescent="0.25">
      <c r="A75" s="4">
        <v>69</v>
      </c>
      <c r="B75" s="4" t="s">
        <v>188</v>
      </c>
      <c r="C75" s="4" t="s">
        <v>189</v>
      </c>
      <c r="D75" s="4" t="s">
        <v>185</v>
      </c>
      <c r="E75" s="4" t="s">
        <v>140</v>
      </c>
      <c r="F75" s="4" t="s">
        <v>41</v>
      </c>
      <c r="G75" s="3">
        <v>420</v>
      </c>
      <c r="H75" s="3">
        <f>SUMIFS('Daily Records'!$H:$H,'Daily Records'!$C:$C,B75,'Daily Records'!$G:$G,"Inflow")</f>
        <v>0</v>
      </c>
      <c r="I75" s="3">
        <f>SUMIFS('Daily Records'!$H:$H,'Daily Records'!$C:$C,B75,'Daily Records'!$G:$G,"Outflow")</f>
        <v>30</v>
      </c>
      <c r="J75" s="3">
        <f t="shared" si="6"/>
        <v>-30</v>
      </c>
      <c r="K75" s="3">
        <v>100</v>
      </c>
      <c r="L75" s="3">
        <f t="shared" si="7"/>
        <v>390</v>
      </c>
      <c r="M75" s="4" t="str">
        <f t="shared" si="8"/>
        <v>In Stock</v>
      </c>
      <c r="N75" s="5">
        <v>3500</v>
      </c>
      <c r="P75" s="13"/>
    </row>
    <row r="76" spans="1:16" ht="15.75" customHeight="1" x14ac:dyDescent="0.25">
      <c r="A76" s="4">
        <v>70</v>
      </c>
      <c r="B76" s="4" t="s">
        <v>190</v>
      </c>
      <c r="C76" s="4" t="s">
        <v>191</v>
      </c>
      <c r="D76" s="4" t="s">
        <v>150</v>
      </c>
      <c r="E76" s="4" t="s">
        <v>140</v>
      </c>
      <c r="F76" s="4" t="s">
        <v>45</v>
      </c>
      <c r="G76" s="3">
        <v>480</v>
      </c>
      <c r="H76" s="3">
        <f>SUMIFS('Daily Records'!$H:$H,'Daily Records'!$C:$C,B76,'Daily Records'!$G:$G,"Inflow")</f>
        <v>150</v>
      </c>
      <c r="I76" s="3">
        <f>SUMIFS('Daily Records'!$H:$H,'Daily Records'!$C:$C,B76,'Daily Records'!$G:$G,"Outflow")</f>
        <v>0</v>
      </c>
      <c r="J76" s="3">
        <f t="shared" si="6"/>
        <v>150</v>
      </c>
      <c r="K76" s="3">
        <v>150</v>
      </c>
      <c r="L76" s="3">
        <f t="shared" si="7"/>
        <v>630</v>
      </c>
      <c r="M76" s="4" t="str">
        <f t="shared" si="8"/>
        <v>In Stock</v>
      </c>
      <c r="N76" s="5">
        <v>8500</v>
      </c>
      <c r="P76" s="13"/>
    </row>
    <row r="77" spans="1:16" ht="15.75" customHeight="1" x14ac:dyDescent="0.25">
      <c r="A77" s="4">
        <v>71</v>
      </c>
      <c r="B77" s="4" t="s">
        <v>192</v>
      </c>
      <c r="C77" s="4" t="s">
        <v>193</v>
      </c>
      <c r="D77" s="4" t="s">
        <v>194</v>
      </c>
      <c r="E77" s="4" t="s">
        <v>195</v>
      </c>
      <c r="F77" s="4" t="s">
        <v>196</v>
      </c>
      <c r="G77" s="3">
        <v>130</v>
      </c>
      <c r="H77" s="3">
        <f>SUMIFS('Daily Records'!$H:$H,'Daily Records'!$C:$C,B77,'Daily Records'!$G:$G,"Inflow")</f>
        <v>50</v>
      </c>
      <c r="I77" s="3">
        <f>SUMIFS('Daily Records'!$H:$H,'Daily Records'!$C:$C,B77,'Daily Records'!$G:$G,"Outflow")</f>
        <v>5</v>
      </c>
      <c r="J77" s="3">
        <f t="shared" si="6"/>
        <v>45</v>
      </c>
      <c r="K77" s="3">
        <v>50</v>
      </c>
      <c r="L77" s="3">
        <f t="shared" si="7"/>
        <v>175</v>
      </c>
      <c r="M77" s="4" t="str">
        <f t="shared" si="8"/>
        <v>In Stock</v>
      </c>
      <c r="N77" s="5">
        <v>4500</v>
      </c>
      <c r="P77" s="13"/>
    </row>
    <row r="78" spans="1:16" ht="15.75" customHeight="1" x14ac:dyDescent="0.25">
      <c r="A78" s="4">
        <v>72</v>
      </c>
      <c r="B78" s="4" t="s">
        <v>197</v>
      </c>
      <c r="C78" s="4" t="s">
        <v>198</v>
      </c>
      <c r="D78" s="4" t="s">
        <v>194</v>
      </c>
      <c r="E78" s="4" t="s">
        <v>195</v>
      </c>
      <c r="F78" s="4" t="s">
        <v>92</v>
      </c>
      <c r="G78" s="3">
        <v>80</v>
      </c>
      <c r="H78" s="3">
        <f>SUMIFS('Daily Records'!$H:$H,'Daily Records'!$C:$C,B78,'Daily Records'!$G:$G,"Inflow")</f>
        <v>0</v>
      </c>
      <c r="I78" s="3">
        <f>SUMIFS('Daily Records'!$H:$H,'Daily Records'!$C:$C,B78,'Daily Records'!$G:$G,"Outflow")</f>
        <v>3</v>
      </c>
      <c r="J78" s="3">
        <f t="shared" si="6"/>
        <v>-3</v>
      </c>
      <c r="K78" s="3">
        <v>30</v>
      </c>
      <c r="L78" s="3">
        <f t="shared" si="7"/>
        <v>77</v>
      </c>
      <c r="M78" s="4" t="str">
        <f t="shared" si="8"/>
        <v>In Stock</v>
      </c>
      <c r="N78" s="5">
        <v>3500</v>
      </c>
      <c r="P78" s="13"/>
    </row>
    <row r="79" spans="1:16" ht="15.75" customHeight="1" x14ac:dyDescent="0.25">
      <c r="A79" s="4">
        <v>73</v>
      </c>
      <c r="B79" s="4" t="s">
        <v>199</v>
      </c>
      <c r="C79" s="4" t="s">
        <v>200</v>
      </c>
      <c r="D79" s="4" t="s">
        <v>194</v>
      </c>
      <c r="E79" s="4" t="s">
        <v>195</v>
      </c>
      <c r="F79" s="4" t="s">
        <v>92</v>
      </c>
      <c r="G79" s="3">
        <v>120</v>
      </c>
      <c r="H79" s="3">
        <f>SUMIFS('Daily Records'!$H:$H,'Daily Records'!$C:$C,B79,'Daily Records'!$G:$G,"Inflow")</f>
        <v>0</v>
      </c>
      <c r="I79" s="3">
        <f>SUMIFS('Daily Records'!$H:$H,'Daily Records'!$C:$C,B79,'Daily Records'!$G:$G,"Outflow")</f>
        <v>0</v>
      </c>
      <c r="J79" s="3">
        <f t="shared" si="6"/>
        <v>0</v>
      </c>
      <c r="K79" s="3">
        <v>50</v>
      </c>
      <c r="L79" s="3">
        <f t="shared" si="7"/>
        <v>120</v>
      </c>
      <c r="M79" s="4" t="str">
        <f t="shared" si="8"/>
        <v>In Stock</v>
      </c>
      <c r="N79" s="5">
        <v>1800</v>
      </c>
      <c r="P79" s="13"/>
    </row>
    <row r="80" spans="1:16" ht="15.75" customHeight="1" x14ac:dyDescent="0.25">
      <c r="A80" s="4">
        <v>74</v>
      </c>
      <c r="B80" s="4" t="s">
        <v>201</v>
      </c>
      <c r="C80" s="4" t="s">
        <v>202</v>
      </c>
      <c r="D80" s="4" t="s">
        <v>194</v>
      </c>
      <c r="E80" s="4" t="s">
        <v>195</v>
      </c>
      <c r="F80" s="4" t="s">
        <v>131</v>
      </c>
      <c r="G80" s="3">
        <v>45</v>
      </c>
      <c r="H80" s="3">
        <f>SUMIFS('Daily Records'!$H:$H,'Daily Records'!$C:$C,B80,'Daily Records'!$G:$G,"Inflow")</f>
        <v>0</v>
      </c>
      <c r="I80" s="3">
        <f>SUMIFS('Daily Records'!$H:$H,'Daily Records'!$C:$C,B80,'Daily Records'!$G:$G,"Outflow")</f>
        <v>0</v>
      </c>
      <c r="J80" s="3">
        <f t="shared" si="6"/>
        <v>0</v>
      </c>
      <c r="K80" s="3">
        <v>20</v>
      </c>
      <c r="L80" s="3">
        <f t="shared" si="7"/>
        <v>45</v>
      </c>
      <c r="M80" s="4" t="str">
        <f t="shared" si="8"/>
        <v>In Stock</v>
      </c>
      <c r="N80" s="5">
        <v>4500</v>
      </c>
      <c r="P80" s="13"/>
    </row>
    <row r="81" spans="1:16" ht="15.75" customHeight="1" x14ac:dyDescent="0.25">
      <c r="A81" s="4">
        <v>75</v>
      </c>
      <c r="B81" s="4" t="s">
        <v>203</v>
      </c>
      <c r="C81" s="4" t="s">
        <v>204</v>
      </c>
      <c r="D81" s="4" t="s">
        <v>194</v>
      </c>
      <c r="E81" s="4" t="s">
        <v>195</v>
      </c>
      <c r="F81" s="4" t="s">
        <v>92</v>
      </c>
      <c r="G81" s="3">
        <v>110</v>
      </c>
      <c r="H81" s="3">
        <f>SUMIFS('Daily Records'!$H:$H,'Daily Records'!$C:$C,B81,'Daily Records'!$G:$G,"Inflow")</f>
        <v>0</v>
      </c>
      <c r="I81" s="3">
        <f>SUMIFS('Daily Records'!$H:$H,'Daily Records'!$C:$C,B81,'Daily Records'!$G:$G,"Outflow")</f>
        <v>0</v>
      </c>
      <c r="J81" s="3">
        <f t="shared" si="6"/>
        <v>0</v>
      </c>
      <c r="K81" s="3">
        <v>50</v>
      </c>
      <c r="L81" s="3">
        <f t="shared" si="7"/>
        <v>110</v>
      </c>
      <c r="M81" s="4" t="str">
        <f t="shared" si="8"/>
        <v>In Stock</v>
      </c>
      <c r="N81" s="5">
        <v>800</v>
      </c>
      <c r="P81" s="13"/>
    </row>
    <row r="82" spans="1:16" ht="15.75" customHeight="1" x14ac:dyDescent="0.25">
      <c r="A82" s="4">
        <v>76</v>
      </c>
      <c r="B82" s="4" t="s">
        <v>205</v>
      </c>
      <c r="C82" s="4" t="s">
        <v>206</v>
      </c>
      <c r="D82" s="4" t="s">
        <v>194</v>
      </c>
      <c r="E82" s="4" t="s">
        <v>195</v>
      </c>
      <c r="F82" s="4" t="s">
        <v>131</v>
      </c>
      <c r="G82" s="3">
        <v>90</v>
      </c>
      <c r="H82" s="3">
        <f>SUMIFS('Daily Records'!$H:$H,'Daily Records'!$C:$C,B82,'Daily Records'!$G:$G,"Inflow")</f>
        <v>0</v>
      </c>
      <c r="I82" s="3">
        <f>SUMIFS('Daily Records'!$H:$H,'Daily Records'!$C:$C,B82,'Daily Records'!$G:$G,"Outflow")</f>
        <v>0</v>
      </c>
      <c r="J82" s="3">
        <f t="shared" si="6"/>
        <v>0</v>
      </c>
      <c r="K82" s="3">
        <v>50</v>
      </c>
      <c r="L82" s="3">
        <f t="shared" si="7"/>
        <v>90</v>
      </c>
      <c r="M82" s="4" t="str">
        <f t="shared" si="8"/>
        <v>In Stock</v>
      </c>
      <c r="N82" s="5">
        <v>600</v>
      </c>
      <c r="P82" s="13"/>
    </row>
    <row r="83" spans="1:16" ht="15.75" customHeight="1" x14ac:dyDescent="0.25">
      <c r="A83" s="4">
        <v>77</v>
      </c>
      <c r="B83" s="4" t="s">
        <v>208</v>
      </c>
      <c r="C83" s="4" t="s">
        <v>209</v>
      </c>
      <c r="D83" s="4" t="s">
        <v>194</v>
      </c>
      <c r="E83" s="4" t="s">
        <v>195</v>
      </c>
      <c r="F83" s="4" t="s">
        <v>126</v>
      </c>
      <c r="G83" s="3">
        <v>220</v>
      </c>
      <c r="H83" s="3">
        <f>SUMIFS('Daily Records'!$H:$H,'Daily Records'!$C:$C,B83,'Daily Records'!$G:$G,"Inflow")</f>
        <v>0</v>
      </c>
      <c r="I83" s="3">
        <f>SUMIFS('Daily Records'!$H:$H,'Daily Records'!$C:$C,B83,'Daily Records'!$G:$G,"Outflow")</f>
        <v>0</v>
      </c>
      <c r="J83" s="3">
        <f t="shared" si="6"/>
        <v>0</v>
      </c>
      <c r="K83" s="3">
        <v>100</v>
      </c>
      <c r="L83" s="3">
        <f t="shared" si="7"/>
        <v>220</v>
      </c>
      <c r="M83" s="4" t="str">
        <f>IF(L83=0,"Out of Stock",IF(L83&lt;=K83,"Low Stock","In Stock"))</f>
        <v>In Stock</v>
      </c>
      <c r="N83" s="5">
        <v>700</v>
      </c>
      <c r="P83" s="13"/>
    </row>
    <row r="84" spans="1:16" ht="15.75" customHeight="1" x14ac:dyDescent="0.25">
      <c r="A84" s="4">
        <v>78</v>
      </c>
      <c r="B84" s="4" t="s">
        <v>210</v>
      </c>
      <c r="C84" s="4" t="s">
        <v>211</v>
      </c>
      <c r="D84" s="4" t="s">
        <v>194</v>
      </c>
      <c r="E84" s="4" t="s">
        <v>195</v>
      </c>
      <c r="F84" s="4" t="s">
        <v>131</v>
      </c>
      <c r="G84" s="3">
        <v>60</v>
      </c>
      <c r="H84" s="3">
        <f>SUMIFS('Daily Records'!$H:$H,'Daily Records'!$C:$C,B84,'Daily Records'!$G:$G,"Inflow")</f>
        <v>0</v>
      </c>
      <c r="I84" s="3">
        <f>SUMIFS('Daily Records'!$H:$H,'Daily Records'!$C:$C,B84,'Daily Records'!$G:$G,"Outflow")</f>
        <v>35</v>
      </c>
      <c r="J84" s="3">
        <f t="shared" si="6"/>
        <v>-35</v>
      </c>
      <c r="K84" s="3">
        <v>30</v>
      </c>
      <c r="L84" s="3">
        <f t="shared" si="7"/>
        <v>25</v>
      </c>
      <c r="M84" s="4" t="str">
        <f t="shared" si="8"/>
        <v>Low Stock</v>
      </c>
      <c r="N84" s="5">
        <v>1200</v>
      </c>
      <c r="P84" s="13"/>
    </row>
    <row r="85" spans="1:16" ht="15.75" customHeight="1" x14ac:dyDescent="0.25">
      <c r="A85" s="4">
        <v>79</v>
      </c>
      <c r="B85" s="4" t="s">
        <v>212</v>
      </c>
      <c r="C85" s="4" t="s">
        <v>213</v>
      </c>
      <c r="D85" s="4" t="s">
        <v>194</v>
      </c>
      <c r="E85" s="4" t="s">
        <v>195</v>
      </c>
      <c r="F85" s="4" t="s">
        <v>41</v>
      </c>
      <c r="G85" s="3">
        <v>140</v>
      </c>
      <c r="H85" s="3">
        <f>SUMIFS('Daily Records'!$H:$H,'Daily Records'!$C:$C,B85,'Daily Records'!$G:$G,"Inflow")</f>
        <v>0</v>
      </c>
      <c r="I85" s="3">
        <f>SUMIFS('Daily Records'!$H:$H,'Daily Records'!$C:$C,B85,'Daily Records'!$G:$G,"Outflow")</f>
        <v>0</v>
      </c>
      <c r="J85" s="3">
        <f t="shared" si="6"/>
        <v>0</v>
      </c>
      <c r="K85" s="3">
        <v>50</v>
      </c>
      <c r="L85" s="3">
        <f t="shared" si="7"/>
        <v>140</v>
      </c>
      <c r="M85" s="4" t="str">
        <f t="shared" si="8"/>
        <v>In Stock</v>
      </c>
      <c r="N85" s="5">
        <v>2200</v>
      </c>
      <c r="P85" s="13"/>
    </row>
    <row r="86" spans="1:16" ht="15.75" customHeight="1" x14ac:dyDescent="0.25">
      <c r="A86" s="4">
        <v>80</v>
      </c>
      <c r="B86" s="4" t="s">
        <v>214</v>
      </c>
      <c r="C86" s="4" t="s">
        <v>215</v>
      </c>
      <c r="D86" s="4" t="s">
        <v>194</v>
      </c>
      <c r="E86" s="4" t="s">
        <v>195</v>
      </c>
      <c r="F86" s="4" t="s">
        <v>131</v>
      </c>
      <c r="G86" s="3">
        <v>40</v>
      </c>
      <c r="H86" s="3">
        <f>SUMIFS('Daily Records'!$H:$H,'Daily Records'!$C:$C,B86,'Daily Records'!$G:$G,"Inflow")</f>
        <v>0</v>
      </c>
      <c r="I86" s="3">
        <f>SUMIFS('Daily Records'!$H:$H,'Daily Records'!$C:$C,B86,'Daily Records'!$G:$G,"Outflow")</f>
        <v>40</v>
      </c>
      <c r="J86" s="3">
        <f t="shared" si="6"/>
        <v>-40</v>
      </c>
      <c r="K86" s="3">
        <v>20</v>
      </c>
      <c r="L86" s="3">
        <f t="shared" si="7"/>
        <v>0</v>
      </c>
      <c r="M86" s="4" t="str">
        <f t="shared" si="8"/>
        <v>Out of Stock</v>
      </c>
      <c r="N86" s="5">
        <v>1500</v>
      </c>
      <c r="P86" s="13"/>
    </row>
    <row r="87" spans="1:16" ht="15.75" customHeight="1" x14ac:dyDescent="0.25">
      <c r="A87" s="4">
        <v>81</v>
      </c>
      <c r="B87" s="4" t="s">
        <v>216</v>
      </c>
      <c r="C87" s="4" t="s">
        <v>217</v>
      </c>
      <c r="D87" s="4" t="s">
        <v>218</v>
      </c>
      <c r="E87" s="4" t="s">
        <v>219</v>
      </c>
      <c r="F87" s="4" t="s">
        <v>41</v>
      </c>
      <c r="G87" s="3">
        <v>280</v>
      </c>
      <c r="H87" s="3">
        <f>SUMIFS('Daily Records'!$H:$H,'Daily Records'!$C:$C,B87,'Daily Records'!$G:$G,"Inflow")</f>
        <v>0</v>
      </c>
      <c r="I87" s="3">
        <f>SUMIFS('Daily Records'!$H:$H,'Daily Records'!$C:$C,B87,'Daily Records'!$G:$G,"Outflow")</f>
        <v>15</v>
      </c>
      <c r="J87" s="3">
        <f t="shared" si="6"/>
        <v>-15</v>
      </c>
      <c r="K87" s="3">
        <v>100</v>
      </c>
      <c r="L87" s="3">
        <f t="shared" si="7"/>
        <v>265</v>
      </c>
      <c r="M87" s="4" t="str">
        <f t="shared" si="8"/>
        <v>In Stock</v>
      </c>
      <c r="N87" s="5">
        <v>1200</v>
      </c>
      <c r="P87" s="13"/>
    </row>
    <row r="88" spans="1:16" ht="15.75" customHeight="1" x14ac:dyDescent="0.25">
      <c r="A88" s="4">
        <v>82</v>
      </c>
      <c r="B88" s="4" t="s">
        <v>220</v>
      </c>
      <c r="C88" s="4" t="s">
        <v>221</v>
      </c>
      <c r="D88" s="4" t="s">
        <v>218</v>
      </c>
      <c r="E88" s="4" t="s">
        <v>219</v>
      </c>
      <c r="F88" s="4" t="s">
        <v>41</v>
      </c>
      <c r="G88" s="3">
        <v>250</v>
      </c>
      <c r="H88" s="3">
        <f>SUMIFS('Daily Records'!$H:$H,'Daily Records'!$C:$C,B88,'Daily Records'!$G:$G,"Inflow")</f>
        <v>0</v>
      </c>
      <c r="I88" s="3">
        <f>SUMIFS('Daily Records'!$H:$H,'Daily Records'!$C:$C,B88,'Daily Records'!$G:$G,"Outflow")</f>
        <v>0</v>
      </c>
      <c r="J88" s="3">
        <f t="shared" si="6"/>
        <v>0</v>
      </c>
      <c r="K88" s="3">
        <v>100</v>
      </c>
      <c r="L88" s="3">
        <f t="shared" si="7"/>
        <v>250</v>
      </c>
      <c r="M88" s="4" t="str">
        <f t="shared" si="8"/>
        <v>In Stock</v>
      </c>
      <c r="N88" s="5">
        <v>1000</v>
      </c>
      <c r="P88" s="13"/>
    </row>
    <row r="89" spans="1:16" ht="15.75" customHeight="1" x14ac:dyDescent="0.25">
      <c r="A89" s="4">
        <v>83</v>
      </c>
      <c r="B89" s="4" t="s">
        <v>222</v>
      </c>
      <c r="C89" s="4" t="s">
        <v>223</v>
      </c>
      <c r="D89" s="4" t="s">
        <v>224</v>
      </c>
      <c r="E89" s="4" t="s">
        <v>219</v>
      </c>
      <c r="F89" s="4" t="s">
        <v>131</v>
      </c>
      <c r="G89" s="3">
        <v>90</v>
      </c>
      <c r="H89" s="3">
        <f>SUMIFS('Daily Records'!$H:$H,'Daily Records'!$C:$C,B89,'Daily Records'!$G:$G,"Inflow")</f>
        <v>0</v>
      </c>
      <c r="I89" s="3">
        <f>SUMIFS('Daily Records'!$H:$H,'Daily Records'!$C:$C,B89,'Daily Records'!$G:$G,"Outflow")</f>
        <v>6</v>
      </c>
      <c r="J89" s="3">
        <f t="shared" si="6"/>
        <v>-6</v>
      </c>
      <c r="K89" s="3">
        <v>50</v>
      </c>
      <c r="L89" s="3">
        <f t="shared" si="7"/>
        <v>84</v>
      </c>
      <c r="M89" s="4" t="str">
        <f t="shared" si="8"/>
        <v>In Stock</v>
      </c>
      <c r="N89" s="5">
        <v>3500</v>
      </c>
      <c r="P89" s="13"/>
    </row>
    <row r="90" spans="1:16" ht="15.75" customHeight="1" x14ac:dyDescent="0.25">
      <c r="A90" s="4">
        <v>84</v>
      </c>
      <c r="B90" s="4" t="s">
        <v>225</v>
      </c>
      <c r="C90" s="4" t="s">
        <v>226</v>
      </c>
      <c r="D90" s="4" t="s">
        <v>224</v>
      </c>
      <c r="E90" s="4" t="s">
        <v>219</v>
      </c>
      <c r="F90" s="4" t="s">
        <v>131</v>
      </c>
      <c r="G90" s="3">
        <v>65</v>
      </c>
      <c r="H90" s="3">
        <f>SUMIFS('Daily Records'!$H:$H,'Daily Records'!$C:$C,B90,'Daily Records'!$G:$G,"Inflow")</f>
        <v>0</v>
      </c>
      <c r="I90" s="3">
        <f>SUMIFS('Daily Records'!$H:$H,'Daily Records'!$C:$C,B90,'Daily Records'!$G:$G,"Outflow")</f>
        <v>0</v>
      </c>
      <c r="J90" s="3">
        <f t="shared" si="6"/>
        <v>0</v>
      </c>
      <c r="K90" s="3">
        <v>30</v>
      </c>
      <c r="L90" s="3">
        <f t="shared" si="7"/>
        <v>65</v>
      </c>
      <c r="M90" s="4" t="str">
        <f t="shared" si="8"/>
        <v>In Stock</v>
      </c>
      <c r="N90" s="5">
        <v>4500</v>
      </c>
      <c r="P90" s="13"/>
    </row>
    <row r="91" spans="1:16" ht="15.75" customHeight="1" x14ac:dyDescent="0.25">
      <c r="A91" s="4">
        <v>85</v>
      </c>
      <c r="B91" s="4" t="s">
        <v>227</v>
      </c>
      <c r="C91" s="4" t="s">
        <v>228</v>
      </c>
      <c r="D91" s="4" t="s">
        <v>224</v>
      </c>
      <c r="E91" s="4" t="s">
        <v>219</v>
      </c>
      <c r="F91" s="4" t="s">
        <v>131</v>
      </c>
      <c r="G91" s="3">
        <v>55</v>
      </c>
      <c r="H91" s="3">
        <f>SUMIFS('Daily Records'!$H:$H,'Daily Records'!$C:$C,B91,'Daily Records'!$G:$G,"Inflow")</f>
        <v>0</v>
      </c>
      <c r="I91" s="3">
        <f>SUMIFS('Daily Records'!$H:$H,'Daily Records'!$C:$C,B91,'Daily Records'!$G:$G,"Outflow")</f>
        <v>25</v>
      </c>
      <c r="J91" s="3">
        <f t="shared" si="6"/>
        <v>-25</v>
      </c>
      <c r="K91" s="3">
        <v>30</v>
      </c>
      <c r="L91" s="3">
        <f t="shared" si="7"/>
        <v>30</v>
      </c>
      <c r="M91" s="4" t="str">
        <f t="shared" si="8"/>
        <v>Low Stock</v>
      </c>
      <c r="N91" s="5">
        <v>8500</v>
      </c>
      <c r="P91" s="13"/>
    </row>
    <row r="92" spans="1:16" x14ac:dyDescent="0.25">
      <c r="A92" s="98" t="s">
        <v>319</v>
      </c>
      <c r="B92" s="98"/>
      <c r="C92" s="98"/>
      <c r="D92" s="98"/>
      <c r="E92" s="98"/>
      <c r="F92" s="98"/>
      <c r="G92" s="12">
        <f>SUM(G7:G91)</f>
        <v>51180</v>
      </c>
      <c r="H92" s="12">
        <f>SUM(H7:H91)</f>
        <v>2930</v>
      </c>
      <c r="I92" s="12">
        <f>SUM(I7:I91)</f>
        <v>912</v>
      </c>
      <c r="L92" s="12">
        <f>SUM(L7:L91)</f>
        <v>53198</v>
      </c>
    </row>
    <row r="97" spans="5:5" x14ac:dyDescent="0.25">
      <c r="E97" s="62">
        <v>97415000</v>
      </c>
    </row>
  </sheetData>
  <mergeCells count="13">
    <mergeCell ref="A92:F92"/>
    <mergeCell ref="A4:C4"/>
    <mergeCell ref="D4:F4"/>
    <mergeCell ref="G4:I4"/>
    <mergeCell ref="J4:L4"/>
    <mergeCell ref="M4:N4"/>
    <mergeCell ref="A1:N1"/>
    <mergeCell ref="A2:N2"/>
    <mergeCell ref="A3:C3"/>
    <mergeCell ref="D3:F3"/>
    <mergeCell ref="G3:I3"/>
    <mergeCell ref="J3:L3"/>
    <mergeCell ref="M3:N3"/>
  </mergeCells>
  <conditionalFormatting sqref="M7:M91">
    <cfRule type="cellIs" dxfId="313" priority="2" operator="equal">
      <formula>"In Stock"</formula>
    </cfRule>
    <cfRule type="cellIs" dxfId="312" priority="3" operator="equal">
      <formula>"Low Stock"</formula>
    </cfRule>
    <cfRule type="cellIs" dxfId="311" priority="4" operator="equal">
      <formula>"Out of Stock"</formula>
    </cfRule>
  </conditionalFormatting>
  <pageMargins left="0.75" right="0.75" top="1" bottom="1" header="0.511811023622047" footer="0.511811023622047"/>
  <pageSetup orientation="landscape" horizontalDpi="300" verticalDpi="300"/>
  <drawing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D0736D-0E4C-4D6C-A132-D656CFD310C5}">
  <sheetPr codeName="Sheet9">
    <tabColor rgb="FF020428"/>
  </sheetPr>
  <dimension ref="X10"/>
  <sheetViews>
    <sheetView showGridLines="0" tabSelected="1" zoomScaleNormal="100" workbookViewId="0">
      <selection activeCell="AA23" sqref="AA23"/>
    </sheetView>
  </sheetViews>
  <sheetFormatPr defaultRowHeight="15" x14ac:dyDescent="0.25"/>
  <sheetData>
    <row r="10" spans="24:24" x14ac:dyDescent="0.25">
      <c r="X10" t="s">
        <v>408</v>
      </c>
    </row>
  </sheetData>
  <pageMargins left="0.7" right="0.7" top="0.75" bottom="0.75" header="0.3" footer="0.3"/>
  <drawing r:id="rId1"/>
  <legacy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1F57C5-332F-4ED0-A4D2-21CE346490C7}">
  <sheetPr codeName="Sheet5"/>
  <dimension ref="A1:CD89"/>
  <sheetViews>
    <sheetView showGridLines="0" topLeftCell="K1" workbookViewId="0">
      <selection activeCell="W28" sqref="W28"/>
    </sheetView>
  </sheetViews>
  <sheetFormatPr defaultRowHeight="12.75" x14ac:dyDescent="0.2"/>
  <cols>
    <col min="1" max="1" width="17.5703125" style="21" customWidth="1"/>
    <col min="2" max="2" width="15.5703125" style="21" customWidth="1"/>
    <col min="3" max="3" width="19.140625" style="21" customWidth="1"/>
    <col min="4" max="4" width="2.140625" style="21" customWidth="1"/>
    <col min="5" max="5" width="9.5703125" style="21" customWidth="1"/>
    <col min="6" max="6" width="19.140625" style="21" customWidth="1"/>
    <col min="7" max="7" width="14.140625" style="21" customWidth="1"/>
    <col min="8" max="8" width="5.42578125" style="21" customWidth="1"/>
    <col min="9" max="9" width="3.140625" style="21" customWidth="1"/>
    <col min="10" max="10" width="12.42578125" style="21" customWidth="1"/>
    <col min="11" max="11" width="19.140625" style="21" customWidth="1"/>
    <col min="12" max="12" width="13.28515625" style="21" customWidth="1"/>
    <col min="13" max="13" width="11.85546875" style="21" customWidth="1"/>
    <col min="14" max="14" width="2.7109375" style="21" customWidth="1"/>
    <col min="15" max="15" width="15.42578125" style="21" customWidth="1"/>
    <col min="16" max="16" width="13.85546875" style="21" customWidth="1"/>
    <col min="17" max="17" width="3" style="21" customWidth="1"/>
    <col min="18" max="18" width="14" style="21" customWidth="1"/>
    <col min="19" max="19" width="13.28515625" style="21" customWidth="1"/>
    <col min="20" max="20" width="2.140625" style="21" customWidth="1"/>
    <col min="21" max="21" width="14.42578125" style="21" customWidth="1"/>
    <col min="22" max="22" width="13.28515625" style="21" customWidth="1"/>
    <col min="23" max="23" width="3.5703125" style="21" customWidth="1"/>
    <col min="24" max="25" width="20.140625" style="21" customWidth="1"/>
    <col min="26" max="26" width="5.140625" style="21" customWidth="1"/>
    <col min="27" max="27" width="10.85546875" style="21" bestFit="1" customWidth="1"/>
    <col min="28" max="29" width="10.5703125" style="21" customWidth="1"/>
    <col min="30" max="30" width="5.85546875" style="21" customWidth="1"/>
    <col min="31" max="31" width="16.28515625" style="21" customWidth="1"/>
    <col min="32" max="32" width="11.85546875" style="21" customWidth="1"/>
    <col min="33" max="33" width="4.5703125" style="21" customWidth="1"/>
    <col min="34" max="35" width="14" style="21" customWidth="1"/>
    <col min="36" max="36" width="4.5703125" style="21" customWidth="1"/>
    <col min="37" max="37" width="9.7109375" style="21" bestFit="1" customWidth="1"/>
    <col min="38" max="38" width="9.42578125" style="21" bestFit="1" customWidth="1"/>
    <col min="39" max="39" width="7.28515625" style="21" customWidth="1"/>
    <col min="40" max="40" width="18.140625" style="21" customWidth="1"/>
    <col min="41" max="41" width="16.28515625" style="21" bestFit="1" customWidth="1"/>
    <col min="42" max="42" width="3.85546875" style="21" customWidth="1"/>
    <col min="43" max="43" width="20" style="21" customWidth="1"/>
    <col min="44" max="44" width="9.140625" style="21" customWidth="1"/>
    <col min="45" max="45" width="4.42578125" style="21" customWidth="1"/>
    <col min="46" max="46" width="25.7109375" style="21" customWidth="1"/>
    <col min="47" max="47" width="10.42578125" style="21" customWidth="1"/>
    <col min="48" max="48" width="5.7109375" style="21" customWidth="1"/>
    <col min="49" max="49" width="16.42578125" style="21" bestFit="1" customWidth="1"/>
    <col min="50" max="50" width="5.7109375" style="21" bestFit="1" customWidth="1"/>
    <col min="51" max="51" width="16.42578125" style="21" bestFit="1" customWidth="1"/>
    <col min="52" max="81" width="16.28515625" style="21" bestFit="1" customWidth="1"/>
    <col min="82" max="82" width="11.28515625" style="21" bestFit="1" customWidth="1"/>
    <col min="83" max="16384" width="9.140625" style="21"/>
  </cols>
  <sheetData>
    <row r="1" spans="1:54" ht="15" x14ac:dyDescent="0.25">
      <c r="AA1"/>
      <c r="AB1"/>
      <c r="AC1"/>
      <c r="AL1" s="22"/>
      <c r="AM1" s="22"/>
    </row>
    <row r="2" spans="1:54" x14ac:dyDescent="0.2">
      <c r="A2" s="19" t="s">
        <v>330</v>
      </c>
      <c r="B2" s="20"/>
      <c r="C2" s="20"/>
      <c r="D2" s="33"/>
      <c r="E2" s="20"/>
      <c r="F2" s="31" t="s">
        <v>348</v>
      </c>
      <c r="G2" s="20"/>
      <c r="H2" s="20"/>
      <c r="I2" s="33"/>
      <c r="J2" s="29"/>
      <c r="K2" s="28" t="s">
        <v>349</v>
      </c>
      <c r="L2" s="29"/>
      <c r="M2" s="29"/>
      <c r="N2" s="33"/>
      <c r="O2" s="47" t="s">
        <v>313</v>
      </c>
      <c r="P2" s="46"/>
      <c r="Q2" s="33"/>
      <c r="R2" s="49" t="s">
        <v>312</v>
      </c>
      <c r="S2" s="48"/>
      <c r="T2" s="33"/>
      <c r="U2" s="56" t="s">
        <v>314</v>
      </c>
      <c r="V2" s="57"/>
      <c r="W2" s="33"/>
      <c r="X2" s="51" t="s">
        <v>367</v>
      </c>
      <c r="Y2" s="50"/>
      <c r="AA2" s="28" t="s">
        <v>333</v>
      </c>
      <c r="AB2" s="29"/>
      <c r="AC2" s="29"/>
      <c r="AE2" s="32" t="s">
        <v>366</v>
      </c>
      <c r="AF2" s="35"/>
      <c r="AG2" s="33"/>
      <c r="AH2" s="32" t="s">
        <v>365</v>
      </c>
      <c r="AI2" s="32"/>
      <c r="AJ2" s="33"/>
      <c r="AK2" s="31" t="s">
        <v>334</v>
      </c>
      <c r="AL2" s="20"/>
      <c r="AN2" s="36" t="s">
        <v>338</v>
      </c>
      <c r="AO2" s="35"/>
      <c r="AP2" s="33"/>
      <c r="AQ2" s="37" t="s">
        <v>359</v>
      </c>
      <c r="AR2" s="29"/>
      <c r="AT2" s="40" t="s">
        <v>360</v>
      </c>
      <c r="AU2" s="20"/>
      <c r="AW2" s="27" t="s">
        <v>370</v>
      </c>
      <c r="AY2" s="93" t="s">
        <v>373</v>
      </c>
      <c r="AZ2" s="93" t="s">
        <v>329</v>
      </c>
    </row>
    <row r="3" spans="1:54" ht="15" x14ac:dyDescent="0.25">
      <c r="A3" s="75" t="s">
        <v>311</v>
      </c>
      <c r="B3" s="23"/>
      <c r="C3" s="24" t="s">
        <v>318</v>
      </c>
      <c r="D3" s="42"/>
      <c r="E3" s="74" t="s">
        <v>242</v>
      </c>
      <c r="F3" s="22" t="s" vm="5">
        <v>261</v>
      </c>
      <c r="G3" s="18" t="s">
        <v>242</v>
      </c>
      <c r="H3" s="43" t="s" vm="5">
        <v>261</v>
      </c>
      <c r="I3" s="42"/>
      <c r="J3" s="74" t="s">
        <v>242</v>
      </c>
      <c r="K3" s="22" t="s" vm="1">
        <v>250</v>
      </c>
      <c r="L3" s="18" t="s">
        <v>242</v>
      </c>
      <c r="M3" s="43" t="s" vm="1">
        <v>250</v>
      </c>
      <c r="N3" s="42"/>
      <c r="O3" s="74" t="s">
        <v>318</v>
      </c>
      <c r="P3" s="22" t="s" vm="3">
        <v>207</v>
      </c>
      <c r="R3" s="74" t="s">
        <v>318</v>
      </c>
      <c r="S3" s="22" t="s" vm="4">
        <v>18</v>
      </c>
      <c r="U3" s="74" t="s">
        <v>318</v>
      </c>
      <c r="V3" s="22" t="s" vm="2">
        <v>351</v>
      </c>
      <c r="W3" s="42"/>
      <c r="X3" s="75" t="s">
        <v>331</v>
      </c>
      <c r="Y3" s="45"/>
      <c r="AA3" s="74" t="s">
        <v>329</v>
      </c>
      <c r="AB3" s="74" t="s">
        <v>352</v>
      </c>
      <c r="AC3" s="22"/>
      <c r="AE3" s="34" t="s">
        <v>328</v>
      </c>
      <c r="AF3" s="34" t="s">
        <v>335</v>
      </c>
      <c r="AG3"/>
      <c r="AH3" s="34" t="s">
        <v>328</v>
      </c>
      <c r="AI3" s="34" t="s">
        <v>335</v>
      </c>
      <c r="AJ3"/>
      <c r="AK3" s="74" t="s">
        <v>318</v>
      </c>
      <c r="AL3" s="75" t="s">
        <v>3</v>
      </c>
      <c r="AM3"/>
      <c r="AN3" s="118" t="s">
        <v>5</v>
      </c>
      <c r="AO3" s="118" t="s">
        <v>363</v>
      </c>
      <c r="AP3"/>
      <c r="AQ3" s="34" t="s">
        <v>242</v>
      </c>
      <c r="AR3" s="14" t="s" vm="5">
        <v>261</v>
      </c>
      <c r="AT3" s="34" t="s">
        <v>242</v>
      </c>
      <c r="AU3" s="14" t="s" vm="5">
        <v>261</v>
      </c>
      <c r="AW3" s="94" t="s">
        <v>409</v>
      </c>
      <c r="AX3"/>
      <c r="AY3" s="14" t="s">
        <v>18</v>
      </c>
      <c r="AZ3" s="14">
        <f>R8</f>
        <v>82</v>
      </c>
      <c r="BA3"/>
    </row>
    <row r="4" spans="1:54" ht="15" x14ac:dyDescent="0.25">
      <c r="A4" s="122">
        <v>85</v>
      </c>
      <c r="B4" s="52"/>
      <c r="C4" s="22" t="s">
        <v>320</v>
      </c>
      <c r="D4" s="41"/>
      <c r="E4" s="25"/>
      <c r="H4" s="26"/>
      <c r="I4" s="41"/>
      <c r="J4" s="44"/>
      <c r="K4" s="41"/>
      <c r="M4" s="26"/>
      <c r="N4" s="41"/>
      <c r="O4" s="22"/>
      <c r="P4" s="27"/>
      <c r="R4" s="22"/>
      <c r="S4" s="27"/>
      <c r="U4" s="22"/>
      <c r="V4" s="27"/>
      <c r="W4" s="41"/>
      <c r="X4" s="116">
        <v>97415000</v>
      </c>
      <c r="Y4" s="66" t="s">
        <v>356</v>
      </c>
      <c r="AA4" s="77" t="s">
        <v>240</v>
      </c>
      <c r="AB4" s="77" t="s">
        <v>261</v>
      </c>
      <c r="AC4" s="77" t="s">
        <v>250</v>
      </c>
      <c r="AE4" s="55" t="s">
        <v>6</v>
      </c>
      <c r="AF4" s="34" t="s">
        <v>261</v>
      </c>
      <c r="AG4"/>
      <c r="AH4" s="55" t="s">
        <v>6</v>
      </c>
      <c r="AI4" s="34" t="s">
        <v>250</v>
      </c>
      <c r="AJ4"/>
      <c r="AK4" s="76" t="s">
        <v>18</v>
      </c>
      <c r="AL4" s="122">
        <v>82</v>
      </c>
      <c r="AM4"/>
      <c r="AN4" s="117" t="s">
        <v>150</v>
      </c>
      <c r="AO4" s="120">
        <v>2810500</v>
      </c>
      <c r="AP4"/>
      <c r="AW4"/>
      <c r="AX4"/>
      <c r="AY4" s="14" t="s">
        <v>374</v>
      </c>
      <c r="AZ4" s="14">
        <f>A6</f>
        <v>85</v>
      </c>
      <c r="BA4"/>
    </row>
    <row r="5" spans="1:54" ht="15" x14ac:dyDescent="0.25">
      <c r="E5" s="75" t="s">
        <v>332</v>
      </c>
      <c r="F5" s="42"/>
      <c r="G5" s="34" t="s">
        <v>336</v>
      </c>
      <c r="H5" s="15"/>
      <c r="J5" s="75" t="s">
        <v>347</v>
      </c>
      <c r="K5" s="22"/>
      <c r="L5" s="53" t="s">
        <v>337</v>
      </c>
      <c r="M5" s="15"/>
      <c r="O5" s="75" t="s">
        <v>347</v>
      </c>
      <c r="P5" s="22"/>
      <c r="R5" s="75" t="s">
        <v>347</v>
      </c>
      <c r="S5" s="22"/>
      <c r="U5" s="75" t="s">
        <v>351</v>
      </c>
      <c r="V5" s="22"/>
      <c r="AA5" s="76" t="s">
        <v>248</v>
      </c>
      <c r="AB5" s="115">
        <v>1445000</v>
      </c>
      <c r="AC5" s="115">
        <v>745600</v>
      </c>
      <c r="AE5" s="30" t="s">
        <v>195</v>
      </c>
      <c r="AF5" s="64">
        <v>225000</v>
      </c>
      <c r="AG5"/>
      <c r="AH5" s="30" t="s">
        <v>195</v>
      </c>
      <c r="AI5" s="64">
        <v>135000</v>
      </c>
      <c r="AJ5"/>
      <c r="AK5" s="76" t="s">
        <v>207</v>
      </c>
      <c r="AL5" s="122">
        <v>2</v>
      </c>
      <c r="AM5"/>
      <c r="AN5" s="117" t="s">
        <v>90</v>
      </c>
      <c r="AO5" s="119">
        <v>1731000</v>
      </c>
      <c r="AP5"/>
      <c r="AQ5" s="34" t="s">
        <v>4</v>
      </c>
      <c r="AR5" s="34" t="s">
        <v>339</v>
      </c>
      <c r="AT5" s="34" t="s">
        <v>345</v>
      </c>
      <c r="AU5" s="34" t="s">
        <v>346</v>
      </c>
      <c r="AV5"/>
      <c r="AW5"/>
      <c r="AX5"/>
      <c r="AY5" s="14" t="s">
        <v>375</v>
      </c>
      <c r="AZ5" s="14">
        <f>P12</f>
        <v>3</v>
      </c>
      <c r="BA5"/>
    </row>
    <row r="6" spans="1:54" ht="15" x14ac:dyDescent="0.25">
      <c r="A6" s="22">
        <f>GETPIVOTDATA("[Measures].[Count of GL Code]",$A$3)</f>
        <v>85</v>
      </c>
      <c r="E6" s="122">
        <v>15</v>
      </c>
      <c r="F6" s="22" t="s">
        <v>358</v>
      </c>
      <c r="G6" s="63">
        <v>9455000</v>
      </c>
      <c r="H6" s="17"/>
      <c r="J6" s="122">
        <v>49</v>
      </c>
      <c r="K6" s="22" t="s">
        <v>357</v>
      </c>
      <c r="L6" s="63">
        <v>2486500</v>
      </c>
      <c r="M6" s="17"/>
      <c r="O6" s="122">
        <v>2</v>
      </c>
      <c r="P6" s="22" t="s">
        <v>322</v>
      </c>
      <c r="Q6" s="41"/>
      <c r="R6" s="122">
        <v>82</v>
      </c>
      <c r="S6" s="22" t="s">
        <v>321</v>
      </c>
      <c r="T6" s="41"/>
      <c r="U6" s="122">
        <v>1</v>
      </c>
      <c r="V6" s="22" t="s">
        <v>323</v>
      </c>
      <c r="AA6" s="76" t="s">
        <v>273</v>
      </c>
      <c r="AB6" s="115">
        <v>860000</v>
      </c>
      <c r="AC6" s="115">
        <v>189700</v>
      </c>
      <c r="AE6" s="30" t="s">
        <v>16</v>
      </c>
      <c r="AF6" s="64">
        <v>2535000</v>
      </c>
      <c r="AG6"/>
      <c r="AH6" s="30" t="s">
        <v>219</v>
      </c>
      <c r="AI6" s="64">
        <v>251500</v>
      </c>
      <c r="AJ6"/>
      <c r="AK6" s="76" t="s">
        <v>351</v>
      </c>
      <c r="AL6" s="122">
        <v>1</v>
      </c>
      <c r="AM6"/>
      <c r="AN6" s="117" t="s">
        <v>113</v>
      </c>
      <c r="AO6" s="119">
        <v>1670000</v>
      </c>
      <c r="AP6"/>
      <c r="AQ6" s="30" t="s">
        <v>27</v>
      </c>
      <c r="AR6" s="114">
        <v>200</v>
      </c>
      <c r="AT6" s="30" t="s">
        <v>342</v>
      </c>
      <c r="AU6" s="114">
        <v>300</v>
      </c>
      <c r="AV6"/>
      <c r="AW6"/>
      <c r="AX6"/>
      <c r="AY6" s="14" t="s">
        <v>376</v>
      </c>
      <c r="AZ6" s="14" t="str">
        <f>INDEX(AA5:AA10, MATCH(MAX(AB5:AB10), AB5:AB10, 0))</f>
        <v>May</v>
      </c>
      <c r="BA6"/>
      <c r="BB6" s="92"/>
    </row>
    <row r="7" spans="1:54" ht="15" x14ac:dyDescent="0.25">
      <c r="E7"/>
      <c r="AA7" s="76" t="s">
        <v>282</v>
      </c>
      <c r="AB7" s="115">
        <v>1390000</v>
      </c>
      <c r="AC7" s="115">
        <v>649200</v>
      </c>
      <c r="AE7" s="30" t="s">
        <v>91</v>
      </c>
      <c r="AF7" s="64">
        <v>2550000</v>
      </c>
      <c r="AG7"/>
      <c r="AH7" s="30" t="s">
        <v>16</v>
      </c>
      <c r="AI7" s="64">
        <v>398000</v>
      </c>
      <c r="AJ7"/>
      <c r="AK7" s="76" t="s">
        <v>371</v>
      </c>
      <c r="AL7" s="122">
        <v>85</v>
      </c>
      <c r="AM7"/>
      <c r="AN7" s="117" t="s">
        <v>36</v>
      </c>
      <c r="AO7" s="119">
        <v>1669400</v>
      </c>
      <c r="AP7"/>
      <c r="AQ7" s="30" t="s">
        <v>24</v>
      </c>
      <c r="AR7" s="114">
        <v>300</v>
      </c>
      <c r="AT7" s="30" t="s">
        <v>341</v>
      </c>
      <c r="AU7" s="114">
        <v>900</v>
      </c>
      <c r="AV7"/>
      <c r="AW7"/>
      <c r="AX7"/>
      <c r="AY7" s="14" t="s">
        <v>377</v>
      </c>
      <c r="AZ7" s="64">
        <f>MAX(AB5:AB10)</f>
        <v>2980000</v>
      </c>
      <c r="BA7"/>
    </row>
    <row r="8" spans="1:54" ht="15" x14ac:dyDescent="0.25">
      <c r="E8" s="78">
        <f>GETPIVOTDATA("[Measures].[Count of GL Code 3]",$E$5)</f>
        <v>15</v>
      </c>
      <c r="F8" s="79"/>
      <c r="G8" s="63">
        <f>GETPIVOTDATA("[Measures].[Sum of Line Value]",$G$5)</f>
        <v>9455000</v>
      </c>
      <c r="J8" s="22">
        <f>GETPIVOTDATA("[Measures].[Count of GL Code 3]",$J$5)</f>
        <v>49</v>
      </c>
      <c r="L8" s="63">
        <f>GETPIVOTDATA("[Measures].[Sum of Line Value]",$L$5)</f>
        <v>2486500</v>
      </c>
      <c r="O8" s="22">
        <f>GETPIVOTDATA("[Measures].[Count of GL Code]",$O$5)</f>
        <v>2</v>
      </c>
      <c r="R8" s="22">
        <f>GETPIVOTDATA("[Measures].[Count of GL Code]",$R$5)</f>
        <v>82</v>
      </c>
      <c r="U8" s="22">
        <f>GETPIVOTDATA("[Measures].[Count of GL Code 2]",$U$5)</f>
        <v>1</v>
      </c>
      <c r="X8" s="67">
        <f>GETPIVOTDATA("[Measures].[Sum of Stock Value (N)]",$X$3)</f>
        <v>97415000</v>
      </c>
      <c r="AA8" s="76" t="s">
        <v>290</v>
      </c>
      <c r="AB8" s="115">
        <v>1600000</v>
      </c>
      <c r="AC8" s="115">
        <v>229500</v>
      </c>
      <c r="AE8" s="30" t="s">
        <v>140</v>
      </c>
      <c r="AF8" s="64">
        <v>4145000</v>
      </c>
      <c r="AG8"/>
      <c r="AH8" s="30" t="s">
        <v>140</v>
      </c>
      <c r="AI8" s="64">
        <v>747000</v>
      </c>
      <c r="AJ8"/>
      <c r="AK8"/>
      <c r="AL8"/>
      <c r="AM8"/>
      <c r="AN8" s="117" t="s">
        <v>139</v>
      </c>
      <c r="AO8" s="119">
        <v>997500</v>
      </c>
      <c r="AP8"/>
      <c r="AQ8" s="30" t="s">
        <v>38</v>
      </c>
      <c r="AR8" s="114">
        <v>300</v>
      </c>
      <c r="AT8" s="30" t="s">
        <v>340</v>
      </c>
      <c r="AU8" s="114">
        <v>1450</v>
      </c>
      <c r="AV8"/>
      <c r="AW8"/>
      <c r="AX8"/>
      <c r="AY8"/>
      <c r="AZ8"/>
      <c r="BA8"/>
    </row>
    <row r="9" spans="1:54" ht="15" x14ac:dyDescent="0.25">
      <c r="D9" s="41"/>
      <c r="E9" s="41"/>
      <c r="F9" s="41"/>
      <c r="G9" s="41"/>
      <c r="H9" s="41"/>
      <c r="I9" s="41"/>
      <c r="J9" s="41"/>
      <c r="K9" s="41"/>
      <c r="L9" s="41"/>
      <c r="M9" s="41"/>
      <c r="N9" s="41"/>
      <c r="O9" s="41"/>
      <c r="P9" s="41"/>
      <c r="Q9" s="41"/>
      <c r="R9" s="41"/>
      <c r="S9" s="41"/>
      <c r="T9" s="41"/>
      <c r="U9" s="41"/>
      <c r="V9" s="41"/>
      <c r="W9" s="41"/>
      <c r="X9" s="41"/>
      <c r="Y9" s="41"/>
      <c r="AA9" s="76" t="s">
        <v>296</v>
      </c>
      <c r="AB9" s="115">
        <v>2980000</v>
      </c>
      <c r="AC9" s="115">
        <v>105600</v>
      </c>
      <c r="AE9"/>
      <c r="AF9"/>
      <c r="AG9"/>
      <c r="AH9" s="30" t="s">
        <v>91</v>
      </c>
      <c r="AI9" s="64">
        <v>955000</v>
      </c>
      <c r="AJ9"/>
      <c r="AK9" s="95" t="str" cm="1">
        <f t="array" ref="AK9:AL11">AK4:AL6</f>
        <v>In Stock</v>
      </c>
      <c r="AL9" s="87">
        <v>82</v>
      </c>
      <c r="AM9"/>
      <c r="AN9" s="117" t="s">
        <v>25</v>
      </c>
      <c r="AO9" s="119">
        <v>901400</v>
      </c>
      <c r="AP9"/>
      <c r="AQ9" s="30" t="s">
        <v>35</v>
      </c>
      <c r="AR9" s="114">
        <v>400</v>
      </c>
      <c r="AT9"/>
      <c r="AU9"/>
      <c r="AV9"/>
      <c r="AW9"/>
      <c r="AX9"/>
      <c r="AY9" s="85" t="s">
        <v>381</v>
      </c>
      <c r="AZ9" s="86"/>
      <c r="BA9" s="87"/>
    </row>
    <row r="10" spans="1:54" ht="15" x14ac:dyDescent="0.25">
      <c r="A10" s="22" t="s">
        <v>362</v>
      </c>
      <c r="P10" s="22" t="s">
        <v>368</v>
      </c>
      <c r="AA10" s="76" t="s">
        <v>305</v>
      </c>
      <c r="AB10" s="115">
        <v>1180000</v>
      </c>
      <c r="AC10" s="115">
        <v>566900</v>
      </c>
      <c r="AE10"/>
      <c r="AF10"/>
      <c r="AG10"/>
      <c r="AH10"/>
      <c r="AI10"/>
      <c r="AJ10"/>
      <c r="AK10" s="89" t="str">
        <v>Low Stock</v>
      </c>
      <c r="AL10" s="15">
        <v>2</v>
      </c>
      <c r="AM10"/>
      <c r="AN10" s="117" t="s">
        <v>147</v>
      </c>
      <c r="AO10" s="119">
        <v>484000</v>
      </c>
      <c r="AP10"/>
      <c r="AQ10" s="30" t="s">
        <v>14</v>
      </c>
      <c r="AR10" s="114">
        <v>500</v>
      </c>
      <c r="AT10"/>
      <c r="AU10"/>
      <c r="AV10"/>
      <c r="AW10"/>
      <c r="AX10"/>
      <c r="AY10" s="88" t="s">
        <v>378</v>
      </c>
      <c r="AZ10"/>
      <c r="BA10" s="15"/>
    </row>
    <row r="11" spans="1:54" ht="15" x14ac:dyDescent="0.25">
      <c r="A11" s="22" t="s">
        <v>361</v>
      </c>
      <c r="P11" s="22" t="s">
        <v>369</v>
      </c>
      <c r="U11" s="80" t="s">
        <v>372</v>
      </c>
      <c r="V11" s="81"/>
      <c r="AA11"/>
      <c r="AB11"/>
      <c r="AC11"/>
      <c r="AE11"/>
      <c r="AF11"/>
      <c r="AG11"/>
      <c r="AH11"/>
      <c r="AI11"/>
      <c r="AJ11"/>
      <c r="AK11" s="90" t="str">
        <v>Out of Stock</v>
      </c>
      <c r="AL11" s="17">
        <v>1</v>
      </c>
      <c r="AM11"/>
      <c r="AN11" s="117" t="s">
        <v>194</v>
      </c>
      <c r="AO11" s="119">
        <v>360000</v>
      </c>
      <c r="AP11"/>
      <c r="AQ11"/>
      <c r="AR11"/>
      <c r="AW11"/>
      <c r="AX11"/>
      <c r="AY11" s="89" t="str">
        <f>ROUND(AZ3/AZ4*100,0)&amp;"% of items are currently available."</f>
        <v>96% of items are currently available.</v>
      </c>
      <c r="AZ11"/>
      <c r="BA11" s="15"/>
    </row>
    <row r="12" spans="1:54" ht="15" x14ac:dyDescent="0.25">
      <c r="A12" s="75" t="s">
        <v>355</v>
      </c>
      <c r="B12"/>
      <c r="C12"/>
      <c r="P12" s="21">
        <f>SUM(O8,U8)</f>
        <v>3</v>
      </c>
      <c r="U12" s="82" t="str">
        <f>IF(U8&lt;=1, "HEALTHY", IF(U8&lt;=3, "ATTENTION", "CRITICAL"))</f>
        <v>HEALTHY</v>
      </c>
      <c r="V12" s="26"/>
      <c r="AA12"/>
      <c r="AB12"/>
      <c r="AC12"/>
      <c r="AE12"/>
      <c r="AF12"/>
      <c r="AG12"/>
      <c r="AH12"/>
      <c r="AI12"/>
      <c r="AJ12"/>
      <c r="AK12"/>
      <c r="AL12"/>
      <c r="AM12"/>
      <c r="AN12" s="117" t="s">
        <v>160</v>
      </c>
      <c r="AO12" s="119">
        <v>286400</v>
      </c>
      <c r="AP12"/>
      <c r="AQ12"/>
      <c r="AR12"/>
      <c r="AW12"/>
      <c r="AX12"/>
      <c r="AY12" s="88" t="s">
        <v>379</v>
      </c>
      <c r="AZ12"/>
      <c r="BA12" s="15"/>
    </row>
    <row r="13" spans="1:54" ht="15" x14ac:dyDescent="0.25">
      <c r="A13" s="122">
        <v>64</v>
      </c>
      <c r="B13"/>
      <c r="C13"/>
      <c r="P13" s="22" t="s">
        <v>364</v>
      </c>
      <c r="U13" s="25" t="str">
        <f>IF(U12="Healthy","🟢",
   IF(U12="Attention","🟡",
   IF(U12="Critical","🔴","")))</f>
        <v>🟢</v>
      </c>
      <c r="V13" s="26"/>
      <c r="AA13"/>
      <c r="AB13"/>
      <c r="AC13"/>
      <c r="AE13"/>
      <c r="AF13"/>
      <c r="AG13"/>
      <c r="AH13"/>
      <c r="AI13"/>
      <c r="AJ13"/>
      <c r="AK13"/>
      <c r="AL13"/>
      <c r="AM13"/>
      <c r="AN13" s="117" t="s">
        <v>224</v>
      </c>
      <c r="AO13" s="119">
        <v>233500</v>
      </c>
      <c r="AP13"/>
      <c r="AQ13"/>
      <c r="AR13"/>
      <c r="AW13"/>
      <c r="AX13"/>
      <c r="AY13" s="25" t="str">
        <f>"Only "&amp;AZ5&amp;" Items require replenishment. "</f>
        <v xml:space="preserve">Only 3 Items require replenishment. </v>
      </c>
      <c r="AZ13"/>
      <c r="BA13" s="15"/>
    </row>
    <row r="14" spans="1:54" ht="15" x14ac:dyDescent="0.25">
      <c r="A14"/>
      <c r="B14"/>
      <c r="D14" s="41"/>
      <c r="E14" s="41"/>
      <c r="F14" s="41"/>
      <c r="G14" s="60"/>
      <c r="H14" s="41"/>
      <c r="I14" s="41"/>
      <c r="J14" s="41"/>
      <c r="K14" s="41"/>
      <c r="L14" s="41"/>
      <c r="M14" s="41"/>
      <c r="N14" s="41"/>
      <c r="O14" s="41"/>
      <c r="P14" s="21" t="s">
        <v>382</v>
      </c>
      <c r="Q14" s="41"/>
      <c r="R14" s="41"/>
      <c r="S14" s="41"/>
      <c r="T14" s="41"/>
      <c r="U14" s="83" t="str">
        <f>IF(U12="HEALTHY", "Inventory status is good", IF(U12="ATTENTION", "Inventory status needs attention", IF(U12="CRITICAL", "Inventory status is critical", "")))</f>
        <v>Inventory status is good</v>
      </c>
      <c r="V14" s="84"/>
      <c r="W14" s="41"/>
      <c r="X14" s="41"/>
      <c r="Y14" s="41"/>
      <c r="AA14" s="61" t="s">
        <v>240</v>
      </c>
      <c r="AB14" s="61" t="s">
        <v>261</v>
      </c>
      <c r="AC14" s="61" t="s">
        <v>250</v>
      </c>
      <c r="AE14"/>
      <c r="AF14"/>
      <c r="AG14"/>
      <c r="AH14"/>
      <c r="AI14"/>
      <c r="AJ14"/>
      <c r="AK14"/>
      <c r="AL14"/>
      <c r="AM14"/>
      <c r="AN14" s="117" t="s">
        <v>15</v>
      </c>
      <c r="AO14" s="119">
        <v>212700</v>
      </c>
      <c r="AP14"/>
      <c r="AQ14"/>
      <c r="AR14"/>
      <c r="AW14"/>
      <c r="AX14"/>
      <c r="AY14" s="88" t="s">
        <v>380</v>
      </c>
      <c r="AZ14"/>
      <c r="BA14" s="15"/>
    </row>
    <row r="15" spans="1:54" ht="15" x14ac:dyDescent="0.25">
      <c r="A15" s="14">
        <f>GETPIVOTDATA("[Measures].[Count of GL Code 3]",$A$12)</f>
        <v>64</v>
      </c>
      <c r="B15"/>
      <c r="C15"/>
      <c r="AA15" t="str" cm="1">
        <f t="array" ref="AA15:AC20">AA5:AC10</f>
        <v>Jan</v>
      </c>
      <c r="AB15" s="65">
        <v>1445000</v>
      </c>
      <c r="AC15" s="65">
        <v>745600</v>
      </c>
      <c r="AE15"/>
      <c r="AF15"/>
      <c r="AG15"/>
      <c r="AH15"/>
      <c r="AI15"/>
      <c r="AJ15"/>
      <c r="AK15"/>
      <c r="AL15"/>
      <c r="AM15"/>
      <c r="AN15" s="117" t="s">
        <v>185</v>
      </c>
      <c r="AO15" s="119">
        <v>105000</v>
      </c>
      <c r="AP15"/>
      <c r="AQ15"/>
      <c r="AR15"/>
      <c r="AW15"/>
      <c r="AX15"/>
      <c r="AY15" s="89" t="str">
        <f>AZ6&amp;" recorded the highest inflow value (₦"&amp;TEXT(AZ7/1000000,"0.0")&amp;"M)"</f>
        <v>May recorded the highest inflow value (₦3.0M)</v>
      </c>
      <c r="AZ15"/>
      <c r="BA15" s="15"/>
    </row>
    <row r="16" spans="1:54" ht="15" x14ac:dyDescent="0.25">
      <c r="A16"/>
      <c r="B16"/>
      <c r="C16"/>
      <c r="AA16" t="str">
        <v>Feb</v>
      </c>
      <c r="AB16" s="65">
        <v>860000</v>
      </c>
      <c r="AC16" s="65">
        <v>189700</v>
      </c>
      <c r="AE16"/>
      <c r="AF16"/>
      <c r="AG16"/>
      <c r="AH16"/>
      <c r="AI16"/>
      <c r="AJ16"/>
      <c r="AK16"/>
      <c r="AL16"/>
      <c r="AM16"/>
      <c r="AN16" s="117" t="s">
        <v>157</v>
      </c>
      <c r="AO16" s="119">
        <v>102000</v>
      </c>
      <c r="AP16"/>
      <c r="AQ16"/>
      <c r="AR16"/>
      <c r="AW16"/>
      <c r="AX16"/>
      <c r="AY16" s="90"/>
      <c r="AZ16" s="91"/>
      <c r="BA16" s="17"/>
    </row>
    <row r="17" spans="1:82" ht="15" x14ac:dyDescent="0.25">
      <c r="A17" s="75" t="s">
        <v>354</v>
      </c>
      <c r="B17"/>
      <c r="C17"/>
      <c r="D17" s="16"/>
      <c r="E17" s="16"/>
      <c r="F17" s="16"/>
      <c r="G17" s="16"/>
      <c r="H17" s="16"/>
      <c r="I17" s="16"/>
      <c r="J17" s="16"/>
      <c r="K17" s="16"/>
      <c r="L17" s="16"/>
      <c r="M17" s="16"/>
      <c r="N17" s="16"/>
      <c r="O17" s="16"/>
      <c r="P17" s="16"/>
      <c r="Q17" s="16"/>
      <c r="W17" s="16"/>
      <c r="X17" s="16"/>
      <c r="Y17" s="16"/>
      <c r="AA17" t="str">
        <v>Mar</v>
      </c>
      <c r="AB17" s="65">
        <v>1390000</v>
      </c>
      <c r="AC17" s="65">
        <v>649200</v>
      </c>
      <c r="AE17"/>
      <c r="AF17"/>
      <c r="AG17"/>
      <c r="AH17"/>
      <c r="AI17"/>
      <c r="AJ17"/>
      <c r="AK17"/>
      <c r="AL17"/>
      <c r="AM17"/>
      <c r="AN17" s="117" t="s">
        <v>120</v>
      </c>
      <c r="AO17" s="119">
        <v>86400</v>
      </c>
      <c r="AP17"/>
      <c r="AQ17"/>
      <c r="AR17"/>
      <c r="AW17"/>
      <c r="AX17"/>
      <c r="AY17"/>
      <c r="AZ17"/>
      <c r="BA17"/>
    </row>
    <row r="18" spans="1:82" ht="15" x14ac:dyDescent="0.25">
      <c r="A18" s="121">
        <v>11941500</v>
      </c>
      <c r="B18"/>
      <c r="C18"/>
      <c r="T18" s="41"/>
      <c r="U18" s="41"/>
      <c r="V18" s="41"/>
      <c r="AA18" t="str">
        <v>Apr</v>
      </c>
      <c r="AB18" s="65">
        <v>1600000</v>
      </c>
      <c r="AC18" s="65">
        <v>229500</v>
      </c>
      <c r="AE18"/>
      <c r="AF18"/>
      <c r="AG18"/>
      <c r="AH18"/>
      <c r="AI18"/>
      <c r="AJ18"/>
      <c r="AK18"/>
      <c r="AL18"/>
      <c r="AM18"/>
      <c r="AN18" s="117" t="s">
        <v>174</v>
      </c>
      <c r="AO18" s="119">
        <v>76600</v>
      </c>
      <c r="AP18"/>
      <c r="AW18"/>
      <c r="AX18"/>
      <c r="AY18"/>
      <c r="AZ18"/>
      <c r="BA18"/>
    </row>
    <row r="19" spans="1:82" ht="15" x14ac:dyDescent="0.25">
      <c r="A19"/>
      <c r="B19"/>
      <c r="C19"/>
      <c r="O19" s="54"/>
      <c r="P19" s="54"/>
      <c r="AA19" t="str">
        <v>May</v>
      </c>
      <c r="AB19" s="65">
        <v>2980000</v>
      </c>
      <c r="AC19" s="65">
        <v>105600</v>
      </c>
      <c r="AE19"/>
      <c r="AF19"/>
      <c r="AG19"/>
      <c r="AH19"/>
      <c r="AI19"/>
      <c r="AJ19"/>
      <c r="AK19"/>
      <c r="AL19"/>
      <c r="AM19"/>
      <c r="AN19" s="117" t="s">
        <v>44</v>
      </c>
      <c r="AO19" s="119">
        <v>49100</v>
      </c>
      <c r="AP19"/>
      <c r="AW19"/>
      <c r="AX19"/>
      <c r="AY19"/>
      <c r="AZ19"/>
      <c r="BA19"/>
    </row>
    <row r="20" spans="1:82" ht="15" x14ac:dyDescent="0.25">
      <c r="A20" s="63">
        <f>GETPIVOTDATA("[Measures].[Sum of Line Value]",$A$17)</f>
        <v>11941500</v>
      </c>
      <c r="B20"/>
      <c r="C20"/>
      <c r="D20" s="41"/>
      <c r="E20" s="41"/>
      <c r="F20" s="41"/>
      <c r="G20" s="41"/>
      <c r="H20" s="41"/>
      <c r="I20" s="41"/>
      <c r="J20" s="41"/>
      <c r="K20" s="41"/>
      <c r="L20" s="41"/>
      <c r="M20" s="41"/>
      <c r="N20" s="41"/>
      <c r="Q20" s="41"/>
      <c r="R20" s="41"/>
      <c r="S20" s="41"/>
      <c r="T20" s="41"/>
      <c r="U20" s="41"/>
      <c r="V20" s="41"/>
      <c r="W20" s="41"/>
      <c r="X20" s="41"/>
      <c r="Y20" s="41"/>
      <c r="AA20" t="str">
        <v>Jun</v>
      </c>
      <c r="AB20" s="65">
        <v>1180000</v>
      </c>
      <c r="AC20" s="65">
        <v>566900</v>
      </c>
      <c r="AE20"/>
      <c r="AF20"/>
      <c r="AG20"/>
      <c r="AH20"/>
      <c r="AI20"/>
      <c r="AJ20"/>
      <c r="AK20"/>
      <c r="AL20"/>
      <c r="AM20"/>
      <c r="AN20" s="117" t="s">
        <v>78</v>
      </c>
      <c r="AO20" s="119">
        <v>42800</v>
      </c>
      <c r="AP20"/>
      <c r="AW20"/>
      <c r="AX20"/>
      <c r="AY20"/>
      <c r="AZ20"/>
      <c r="BA20"/>
    </row>
    <row r="21" spans="1:82" ht="15" x14ac:dyDescent="0.25">
      <c r="A21"/>
      <c r="B21"/>
      <c r="C21"/>
      <c r="O21"/>
      <c r="AA21"/>
      <c r="AB21"/>
      <c r="AC21"/>
      <c r="AE21"/>
      <c r="AF21"/>
      <c r="AG21"/>
      <c r="AH21"/>
      <c r="AI21"/>
      <c r="AJ21"/>
      <c r="AK21"/>
      <c r="AL21"/>
      <c r="AM21"/>
      <c r="AN21" s="117" t="s">
        <v>56</v>
      </c>
      <c r="AO21" s="119">
        <v>37100</v>
      </c>
      <c r="AP21"/>
    </row>
    <row r="22" spans="1:82" ht="15" x14ac:dyDescent="0.25">
      <c r="A22"/>
      <c r="B22"/>
      <c r="C22"/>
      <c r="O22"/>
      <c r="P22" s="41"/>
      <c r="AA22"/>
      <c r="AB22"/>
      <c r="AC22"/>
      <c r="AG22"/>
      <c r="AH22"/>
      <c r="AI22"/>
      <c r="AJ22"/>
      <c r="AK22"/>
      <c r="AN22" s="117" t="s">
        <v>153</v>
      </c>
      <c r="AO22" s="119">
        <v>30000</v>
      </c>
      <c r="AP22"/>
    </row>
    <row r="23" spans="1:82" ht="15" x14ac:dyDescent="0.25">
      <c r="A23" s="68"/>
      <c r="B23"/>
      <c r="C23"/>
      <c r="D23" s="41"/>
      <c r="E23" s="41"/>
      <c r="F23" s="41"/>
      <c r="G23" s="41"/>
      <c r="H23" s="41"/>
      <c r="I23" s="41"/>
      <c r="J23" s="41"/>
      <c r="K23" s="41"/>
      <c r="L23" s="41"/>
      <c r="M23" s="41"/>
      <c r="N23" s="41"/>
      <c r="O23" s="41"/>
      <c r="P23" s="41"/>
      <c r="Q23" s="41"/>
      <c r="R23" s="41"/>
      <c r="S23" s="41"/>
      <c r="T23" s="41"/>
      <c r="U23" s="41"/>
      <c r="V23" s="41"/>
      <c r="W23" s="41"/>
      <c r="X23" s="41"/>
      <c r="Y23" s="41"/>
      <c r="AA23"/>
      <c r="AB23"/>
      <c r="AC23"/>
      <c r="AN23" s="117" t="s">
        <v>218</v>
      </c>
      <c r="AO23" s="119">
        <v>18000</v>
      </c>
      <c r="AP23"/>
    </row>
    <row r="24" spans="1:82" ht="15" x14ac:dyDescent="0.25">
      <c r="A24"/>
      <c r="B24"/>
      <c r="C24"/>
      <c r="AA24"/>
      <c r="AB24"/>
      <c r="AC24"/>
      <c r="AN24" s="117" t="s">
        <v>125</v>
      </c>
      <c r="AO24" s="119">
        <v>17600</v>
      </c>
      <c r="AP24"/>
    </row>
    <row r="25" spans="1:82" ht="15" x14ac:dyDescent="0.25">
      <c r="A25" s="69"/>
      <c r="B25"/>
      <c r="C25"/>
      <c r="AA25"/>
      <c r="AB25"/>
      <c r="AC25"/>
      <c r="AN25" s="117" t="s">
        <v>73</v>
      </c>
      <c r="AO25" s="119">
        <v>11400</v>
      </c>
      <c r="AP25"/>
      <c r="AQ25"/>
      <c r="AR25"/>
    </row>
    <row r="26" spans="1:82" ht="15" x14ac:dyDescent="0.25">
      <c r="A26"/>
      <c r="B26"/>
      <c r="C26"/>
      <c r="AA26"/>
      <c r="AB26"/>
      <c r="AC26"/>
      <c r="AN26" s="117" t="s">
        <v>66</v>
      </c>
      <c r="AO26" s="119">
        <v>9100</v>
      </c>
      <c r="AP26"/>
      <c r="AQ26"/>
      <c r="AR26"/>
    </row>
    <row r="27" spans="1:82" ht="15" x14ac:dyDescent="0.25">
      <c r="A27"/>
      <c r="B27"/>
      <c r="C27"/>
      <c r="AA27"/>
      <c r="AB27"/>
      <c r="AC27"/>
      <c r="AN27"/>
      <c r="AO27"/>
      <c r="AP27"/>
      <c r="AQ27"/>
      <c r="AR27"/>
    </row>
    <row r="28" spans="1:82" ht="15" x14ac:dyDescent="0.25">
      <c r="A28"/>
      <c r="B28"/>
      <c r="C28"/>
      <c r="AA28"/>
      <c r="AB28"/>
      <c r="AC28"/>
      <c r="AN28" s="71"/>
      <c r="AO28" s="71"/>
      <c r="AQ28"/>
      <c r="AR28"/>
    </row>
    <row r="29" spans="1:82" ht="15" x14ac:dyDescent="0.25">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s="58"/>
      <c r="AO29" s="5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row>
    <row r="30" spans="1:82" ht="15" x14ac:dyDescent="0.25">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s="58"/>
      <c r="AO30" s="59"/>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row>
    <row r="31" spans="1:82" ht="15" x14ac:dyDescent="0.25">
      <c r="A31"/>
      <c r="B31"/>
      <c r="C31"/>
      <c r="D31"/>
      <c r="E31"/>
      <c r="F31"/>
      <c r="G31"/>
      <c r="H31"/>
      <c r="I31"/>
      <c r="J31"/>
      <c r="K31"/>
      <c r="L31"/>
      <c r="M31"/>
      <c r="N31"/>
      <c r="O31"/>
      <c r="P31"/>
      <c r="Q31"/>
      <c r="R31"/>
      <c r="S31"/>
      <c r="T31"/>
      <c r="U31"/>
      <c r="V31"/>
      <c r="W31"/>
      <c r="X31"/>
      <c r="Y31"/>
      <c r="AA31"/>
      <c r="AB31"/>
      <c r="AC31"/>
      <c r="AN31" s="58"/>
      <c r="AO31" s="59"/>
      <c r="AQ31"/>
      <c r="AR31"/>
    </row>
    <row r="32" spans="1:82" ht="15" x14ac:dyDescent="0.25">
      <c r="C32"/>
      <c r="D32"/>
      <c r="E32"/>
      <c r="F32"/>
      <c r="G32"/>
      <c r="H32"/>
      <c r="I32"/>
      <c r="J32"/>
      <c r="K32"/>
      <c r="L32"/>
      <c r="M32"/>
      <c r="N32"/>
      <c r="O32"/>
      <c r="P32"/>
      <c r="Q32"/>
      <c r="R32"/>
      <c r="S32"/>
      <c r="T32"/>
      <c r="U32"/>
      <c r="V32"/>
      <c r="W32"/>
      <c r="X32"/>
      <c r="Y32"/>
      <c r="AA32"/>
      <c r="AB32"/>
      <c r="AC32"/>
      <c r="AN32" s="58"/>
      <c r="AO32" s="59"/>
      <c r="AQ32"/>
      <c r="AR32"/>
    </row>
    <row r="33" spans="1:44" ht="15" x14ac:dyDescent="0.25">
      <c r="C33"/>
      <c r="D33"/>
      <c r="E33"/>
      <c r="F33"/>
      <c r="G33"/>
      <c r="H33"/>
      <c r="I33"/>
      <c r="J33"/>
      <c r="K33"/>
      <c r="L33"/>
      <c r="M33"/>
      <c r="N33"/>
      <c r="O33"/>
      <c r="P33"/>
      <c r="Q33"/>
      <c r="R33"/>
      <c r="S33"/>
      <c r="T33"/>
      <c r="U33"/>
      <c r="V33"/>
      <c r="W33"/>
      <c r="X33"/>
      <c r="Y33"/>
      <c r="AA33"/>
      <c r="AB33"/>
      <c r="AC33"/>
      <c r="AN33" s="58"/>
      <c r="AO33" s="59"/>
      <c r="AQ33"/>
      <c r="AR33"/>
    </row>
    <row r="34" spans="1:44" ht="15" x14ac:dyDescent="0.25">
      <c r="C34"/>
      <c r="D34"/>
      <c r="E34"/>
      <c r="F34"/>
      <c r="G34"/>
      <c r="H34"/>
      <c r="I34"/>
      <c r="J34"/>
      <c r="K34"/>
      <c r="L34"/>
      <c r="M34"/>
      <c r="N34"/>
      <c r="O34"/>
      <c r="P34"/>
      <c r="Q34"/>
      <c r="R34"/>
      <c r="S34"/>
      <c r="T34"/>
      <c r="U34"/>
      <c r="V34"/>
      <c r="W34"/>
      <c r="X34"/>
      <c r="Y34"/>
      <c r="AA34"/>
      <c r="AB34"/>
      <c r="AC34"/>
      <c r="AN34" s="58"/>
      <c r="AO34" s="59"/>
      <c r="AQ34"/>
      <c r="AR34"/>
    </row>
    <row r="35" spans="1:44" ht="15" x14ac:dyDescent="0.25">
      <c r="C35"/>
      <c r="D35"/>
      <c r="E35"/>
      <c r="F35"/>
      <c r="G35"/>
      <c r="H35"/>
      <c r="I35"/>
      <c r="J35"/>
      <c r="K35"/>
      <c r="L35"/>
      <c r="M35"/>
      <c r="N35"/>
      <c r="O35"/>
      <c r="P35"/>
      <c r="Q35"/>
      <c r="R35"/>
      <c r="S35"/>
      <c r="T35"/>
      <c r="U35"/>
      <c r="V35"/>
      <c r="W35"/>
      <c r="X35"/>
      <c r="Y35"/>
      <c r="AA35"/>
      <c r="AB35"/>
      <c r="AC35"/>
      <c r="AN35" s="58"/>
      <c r="AO35" s="59"/>
      <c r="AQ35"/>
      <c r="AR35"/>
    </row>
    <row r="36" spans="1:44" ht="15" x14ac:dyDescent="0.25">
      <c r="A36"/>
      <c r="B36"/>
      <c r="C36"/>
      <c r="D36"/>
      <c r="E36"/>
      <c r="F36"/>
      <c r="G36"/>
      <c r="H36"/>
      <c r="I36"/>
      <c r="J36"/>
      <c r="K36"/>
      <c r="L36"/>
      <c r="M36"/>
      <c r="N36"/>
      <c r="O36"/>
      <c r="P36"/>
      <c r="Q36"/>
      <c r="R36"/>
      <c r="S36"/>
      <c r="T36"/>
      <c r="U36"/>
      <c r="V36"/>
      <c r="W36"/>
      <c r="X36"/>
      <c r="Y36"/>
      <c r="AA36"/>
      <c r="AB36"/>
      <c r="AC36"/>
      <c r="AN36" s="58"/>
      <c r="AO36" s="59"/>
      <c r="AQ36"/>
      <c r="AR36"/>
    </row>
    <row r="37" spans="1:44" ht="15" x14ac:dyDescent="0.25">
      <c r="A37"/>
      <c r="B37"/>
      <c r="C37"/>
      <c r="D37"/>
      <c r="E37"/>
      <c r="F37"/>
      <c r="G37"/>
      <c r="H37"/>
      <c r="I37"/>
      <c r="J37"/>
      <c r="K37"/>
      <c r="L37"/>
      <c r="M37"/>
      <c r="N37"/>
      <c r="O37"/>
      <c r="P37"/>
      <c r="Q37"/>
      <c r="R37"/>
      <c r="S37"/>
      <c r="T37"/>
      <c r="U37"/>
      <c r="V37"/>
      <c r="W37"/>
      <c r="X37"/>
      <c r="Y37"/>
      <c r="AA37"/>
      <c r="AB37"/>
      <c r="AC37"/>
      <c r="AN37" s="58"/>
      <c r="AO37" s="59"/>
      <c r="AQ37"/>
      <c r="AR37"/>
    </row>
    <row r="38" spans="1:44" ht="15" x14ac:dyDescent="0.25">
      <c r="A38"/>
      <c r="B38"/>
      <c r="C38"/>
      <c r="D38"/>
      <c r="E38"/>
      <c r="F38"/>
      <c r="G38"/>
      <c r="H38"/>
      <c r="I38"/>
      <c r="J38"/>
      <c r="K38"/>
      <c r="L38"/>
      <c r="M38"/>
      <c r="N38"/>
      <c r="O38"/>
      <c r="P38"/>
      <c r="Q38"/>
      <c r="R38"/>
      <c r="S38"/>
      <c r="T38"/>
      <c r="U38"/>
      <c r="V38"/>
      <c r="W38"/>
      <c r="X38"/>
      <c r="Y38"/>
      <c r="AA38"/>
      <c r="AB38"/>
      <c r="AC38"/>
      <c r="AN38" s="58"/>
      <c r="AO38" s="59"/>
      <c r="AQ38"/>
      <c r="AR38"/>
    </row>
    <row r="39" spans="1:44" ht="15" x14ac:dyDescent="0.25">
      <c r="A39"/>
      <c r="B39"/>
      <c r="C39"/>
      <c r="D39"/>
      <c r="E39"/>
      <c r="F39"/>
      <c r="G39"/>
      <c r="H39"/>
      <c r="I39"/>
      <c r="J39"/>
      <c r="K39"/>
      <c r="L39"/>
      <c r="M39"/>
      <c r="N39"/>
      <c r="O39"/>
      <c r="P39"/>
      <c r="Q39"/>
      <c r="R39"/>
      <c r="S39"/>
      <c r="T39"/>
      <c r="U39"/>
      <c r="V39"/>
      <c r="W39"/>
      <c r="X39"/>
      <c r="Y39"/>
      <c r="AA39"/>
      <c r="AB39"/>
      <c r="AC39"/>
      <c r="AN39" s="58"/>
      <c r="AO39" s="59"/>
      <c r="AQ39"/>
      <c r="AR39"/>
    </row>
    <row r="40" spans="1:44" ht="15" x14ac:dyDescent="0.25">
      <c r="A40"/>
      <c r="B40"/>
      <c r="C40"/>
      <c r="D40"/>
      <c r="E40"/>
      <c r="F40"/>
      <c r="G40"/>
      <c r="H40"/>
      <c r="I40"/>
      <c r="J40"/>
      <c r="K40"/>
      <c r="L40"/>
      <c r="M40"/>
      <c r="N40"/>
      <c r="O40"/>
      <c r="P40"/>
      <c r="Q40"/>
      <c r="R40"/>
      <c r="S40"/>
      <c r="T40"/>
      <c r="U40"/>
      <c r="V40"/>
      <c r="W40"/>
      <c r="X40"/>
      <c r="Y40"/>
      <c r="AA40"/>
      <c r="AB40"/>
      <c r="AC40"/>
      <c r="AN40" s="58"/>
      <c r="AO40" s="59"/>
      <c r="AQ40"/>
      <c r="AR40"/>
    </row>
    <row r="41" spans="1:44" ht="15" x14ac:dyDescent="0.25">
      <c r="A41"/>
      <c r="B41"/>
      <c r="C41"/>
      <c r="D41"/>
      <c r="E41"/>
      <c r="F41"/>
      <c r="G41"/>
      <c r="H41"/>
      <c r="I41"/>
      <c r="J41"/>
      <c r="K41"/>
      <c r="L41"/>
      <c r="M41"/>
      <c r="N41"/>
      <c r="O41"/>
      <c r="P41"/>
      <c r="Q41"/>
      <c r="R41"/>
      <c r="S41"/>
      <c r="T41"/>
      <c r="U41"/>
      <c r="V41"/>
      <c r="W41"/>
      <c r="X41"/>
      <c r="Y41"/>
      <c r="AN41" s="58"/>
      <c r="AO41" s="59"/>
      <c r="AQ41"/>
      <c r="AR41"/>
    </row>
    <row r="42" spans="1:44" ht="15" x14ac:dyDescent="0.25">
      <c r="A42"/>
      <c r="B42"/>
      <c r="C42"/>
      <c r="D42"/>
      <c r="E42"/>
      <c r="F42"/>
      <c r="G42"/>
      <c r="H42"/>
      <c r="I42"/>
      <c r="J42"/>
      <c r="K42"/>
      <c r="L42"/>
      <c r="M42"/>
      <c r="N42"/>
      <c r="O42"/>
      <c r="P42"/>
      <c r="Q42"/>
      <c r="R42"/>
      <c r="S42"/>
      <c r="T42"/>
      <c r="U42"/>
      <c r="V42"/>
      <c r="W42"/>
      <c r="X42"/>
      <c r="Y42"/>
      <c r="AN42" s="58"/>
      <c r="AO42" s="59"/>
      <c r="AQ42"/>
      <c r="AR42"/>
    </row>
    <row r="43" spans="1:44" ht="15" x14ac:dyDescent="0.25">
      <c r="A43"/>
      <c r="B43"/>
      <c r="C43"/>
      <c r="D43"/>
      <c r="E43"/>
      <c r="F43"/>
      <c r="G43"/>
      <c r="H43"/>
      <c r="I43"/>
      <c r="J43"/>
      <c r="K43"/>
      <c r="L43"/>
      <c r="M43"/>
      <c r="N43"/>
      <c r="O43"/>
      <c r="P43"/>
      <c r="Q43"/>
      <c r="R43"/>
      <c r="S43"/>
      <c r="T43"/>
      <c r="U43"/>
      <c r="V43"/>
      <c r="W43"/>
      <c r="X43"/>
      <c r="Y43"/>
      <c r="AN43" s="58"/>
      <c r="AO43" s="59"/>
      <c r="AQ43"/>
      <c r="AR43"/>
    </row>
    <row r="44" spans="1:44" ht="15" x14ac:dyDescent="0.25">
      <c r="A44"/>
      <c r="B44"/>
      <c r="C44"/>
      <c r="D44"/>
      <c r="E44"/>
      <c r="F44"/>
      <c r="G44"/>
      <c r="H44"/>
      <c r="I44"/>
      <c r="J44"/>
      <c r="K44"/>
      <c r="L44"/>
      <c r="M44"/>
      <c r="N44"/>
      <c r="O44"/>
      <c r="P44"/>
      <c r="Q44"/>
      <c r="R44"/>
      <c r="S44"/>
      <c r="T44"/>
      <c r="U44"/>
      <c r="V44"/>
      <c r="W44"/>
      <c r="X44"/>
      <c r="Y44"/>
      <c r="AN44" s="58"/>
      <c r="AO44" s="59"/>
      <c r="AQ44"/>
      <c r="AR44"/>
    </row>
    <row r="45" spans="1:44" ht="15" x14ac:dyDescent="0.25">
      <c r="A45"/>
      <c r="B45"/>
      <c r="C45"/>
      <c r="D45"/>
      <c r="E45"/>
      <c r="F45"/>
      <c r="G45"/>
      <c r="H45"/>
      <c r="I45"/>
      <c r="J45"/>
      <c r="K45"/>
      <c r="L45"/>
      <c r="M45"/>
      <c r="N45"/>
      <c r="O45"/>
      <c r="P45"/>
      <c r="Q45"/>
      <c r="R45"/>
      <c r="S45"/>
      <c r="T45"/>
      <c r="U45"/>
      <c r="V45"/>
      <c r="W45"/>
      <c r="X45"/>
      <c r="Y45"/>
      <c r="AN45" s="58"/>
      <c r="AO45" s="59"/>
      <c r="AQ45"/>
      <c r="AR45"/>
    </row>
    <row r="46" spans="1:44" ht="15" x14ac:dyDescent="0.25">
      <c r="A46"/>
      <c r="B46"/>
      <c r="C46"/>
      <c r="D46"/>
      <c r="E46"/>
      <c r="F46"/>
      <c r="G46"/>
      <c r="H46"/>
      <c r="I46"/>
      <c r="J46"/>
      <c r="K46"/>
      <c r="L46"/>
      <c r="M46"/>
      <c r="N46"/>
      <c r="O46"/>
      <c r="P46"/>
      <c r="Q46"/>
      <c r="R46"/>
      <c r="S46"/>
      <c r="T46"/>
      <c r="U46"/>
      <c r="V46"/>
      <c r="W46"/>
      <c r="X46"/>
      <c r="Y46"/>
      <c r="AN46" s="58"/>
      <c r="AO46" s="59"/>
      <c r="AQ46"/>
      <c r="AR46"/>
    </row>
    <row r="47" spans="1:44" ht="15" x14ac:dyDescent="0.25">
      <c r="A47"/>
      <c r="B47"/>
      <c r="C47"/>
      <c r="D47"/>
      <c r="E47"/>
      <c r="F47"/>
      <c r="G47"/>
      <c r="H47"/>
      <c r="I47"/>
      <c r="J47"/>
      <c r="K47"/>
      <c r="L47"/>
      <c r="M47"/>
      <c r="N47"/>
      <c r="O47"/>
      <c r="P47"/>
      <c r="Q47"/>
      <c r="R47"/>
      <c r="S47"/>
      <c r="T47"/>
      <c r="U47"/>
      <c r="V47"/>
      <c r="W47"/>
      <c r="X47"/>
      <c r="Y47"/>
      <c r="AN47" s="58"/>
      <c r="AO47" s="59"/>
      <c r="AQ47"/>
      <c r="AR47"/>
    </row>
    <row r="48" spans="1:44" ht="15" x14ac:dyDescent="0.25">
      <c r="A48"/>
      <c r="B48"/>
      <c r="C48"/>
      <c r="D48"/>
      <c r="E48"/>
      <c r="F48"/>
      <c r="G48"/>
      <c r="H48"/>
      <c r="I48"/>
      <c r="J48"/>
      <c r="K48"/>
      <c r="L48"/>
      <c r="M48"/>
      <c r="N48"/>
      <c r="O48"/>
      <c r="P48"/>
      <c r="Q48"/>
      <c r="R48"/>
      <c r="S48"/>
      <c r="T48"/>
      <c r="U48"/>
      <c r="V48"/>
      <c r="W48"/>
      <c r="X48"/>
      <c r="Y48"/>
      <c r="AN48" s="58"/>
      <c r="AO48" s="59"/>
      <c r="AQ48"/>
    </row>
    <row r="49" spans="1:43" ht="15" x14ac:dyDescent="0.25">
      <c r="A49"/>
      <c r="B49"/>
      <c r="C49"/>
      <c r="D49"/>
      <c r="E49"/>
      <c r="F49"/>
      <c r="G49"/>
      <c r="H49"/>
      <c r="I49"/>
      <c r="J49"/>
      <c r="K49"/>
      <c r="L49"/>
      <c r="M49"/>
      <c r="N49"/>
      <c r="O49"/>
      <c r="P49"/>
      <c r="Q49"/>
      <c r="R49"/>
      <c r="S49"/>
      <c r="T49"/>
      <c r="U49"/>
      <c r="V49"/>
      <c r="W49"/>
      <c r="X49"/>
      <c r="Y49"/>
      <c r="AN49" s="58"/>
      <c r="AO49" s="59"/>
      <c r="AQ49"/>
    </row>
    <row r="50" spans="1:43" ht="15" x14ac:dyDescent="0.25">
      <c r="A50"/>
      <c r="AN50" s="58"/>
      <c r="AO50" s="59"/>
      <c r="AQ50"/>
    </row>
    <row r="51" spans="1:43" ht="15" x14ac:dyDescent="0.25">
      <c r="A51"/>
      <c r="AN51" s="58"/>
      <c r="AO51" s="59"/>
      <c r="AQ51"/>
    </row>
    <row r="52" spans="1:43" ht="15" x14ac:dyDescent="0.25">
      <c r="A52"/>
      <c r="AQ52"/>
    </row>
    <row r="53" spans="1:43" ht="15" x14ac:dyDescent="0.25">
      <c r="A53"/>
      <c r="AQ53"/>
    </row>
    <row r="54" spans="1:43" ht="15" x14ac:dyDescent="0.25">
      <c r="A54"/>
      <c r="AQ54"/>
    </row>
    <row r="55" spans="1:43" ht="15" x14ac:dyDescent="0.25">
      <c r="A55"/>
      <c r="AQ55"/>
    </row>
    <row r="56" spans="1:43" ht="15" x14ac:dyDescent="0.25">
      <c r="A56"/>
      <c r="AQ56"/>
    </row>
    <row r="57" spans="1:43" ht="15" x14ac:dyDescent="0.25">
      <c r="A57"/>
      <c r="AQ57"/>
    </row>
    <row r="58" spans="1:43" ht="15" x14ac:dyDescent="0.25">
      <c r="A58"/>
      <c r="AQ58"/>
    </row>
    <row r="59" spans="1:43" ht="15" x14ac:dyDescent="0.25">
      <c r="A59"/>
      <c r="AQ59"/>
    </row>
    <row r="60" spans="1:43" ht="15" x14ac:dyDescent="0.25">
      <c r="A60"/>
      <c r="AQ60"/>
    </row>
    <row r="61" spans="1:43" ht="15" x14ac:dyDescent="0.25">
      <c r="A61"/>
      <c r="AQ61"/>
    </row>
    <row r="62" spans="1:43" ht="15" x14ac:dyDescent="0.25">
      <c r="A62"/>
      <c r="AQ62"/>
    </row>
    <row r="63" spans="1:43" ht="15" x14ac:dyDescent="0.25">
      <c r="A63"/>
      <c r="AQ63"/>
    </row>
    <row r="64" spans="1:43" ht="15" x14ac:dyDescent="0.25">
      <c r="A64"/>
      <c r="AQ64"/>
    </row>
    <row r="65" spans="1:43" ht="15" x14ac:dyDescent="0.25">
      <c r="A65"/>
      <c r="AQ65"/>
    </row>
    <row r="66" spans="1:43" ht="15" x14ac:dyDescent="0.25">
      <c r="A66"/>
      <c r="AQ66"/>
    </row>
    <row r="67" spans="1:43" ht="15" x14ac:dyDescent="0.25">
      <c r="A67"/>
      <c r="AQ67"/>
    </row>
    <row r="68" spans="1:43" ht="15" x14ac:dyDescent="0.25">
      <c r="A68"/>
      <c r="AQ68"/>
    </row>
    <row r="69" spans="1:43" ht="15" x14ac:dyDescent="0.25">
      <c r="A69"/>
      <c r="AQ69"/>
    </row>
    <row r="70" spans="1:43" ht="15" x14ac:dyDescent="0.25">
      <c r="A70"/>
      <c r="AQ70"/>
    </row>
    <row r="71" spans="1:43" ht="15" x14ac:dyDescent="0.25">
      <c r="A71"/>
      <c r="AQ71"/>
    </row>
    <row r="72" spans="1:43" ht="15" x14ac:dyDescent="0.25">
      <c r="A72"/>
      <c r="AQ72"/>
    </row>
    <row r="73" spans="1:43" ht="15" x14ac:dyDescent="0.25">
      <c r="A73"/>
      <c r="AQ73"/>
    </row>
    <row r="74" spans="1:43" ht="15" x14ac:dyDescent="0.25">
      <c r="A74"/>
      <c r="AQ74"/>
    </row>
    <row r="75" spans="1:43" ht="15" x14ac:dyDescent="0.25">
      <c r="A75"/>
      <c r="AQ75"/>
    </row>
    <row r="76" spans="1:43" ht="15" x14ac:dyDescent="0.25">
      <c r="A76"/>
      <c r="AQ76"/>
    </row>
    <row r="77" spans="1:43" ht="15" x14ac:dyDescent="0.25">
      <c r="A77"/>
      <c r="AQ77"/>
    </row>
    <row r="78" spans="1:43" ht="15" x14ac:dyDescent="0.25">
      <c r="A78"/>
      <c r="AQ78"/>
    </row>
    <row r="79" spans="1:43" ht="15" x14ac:dyDescent="0.25">
      <c r="A79"/>
      <c r="AQ79"/>
    </row>
    <row r="80" spans="1:43" ht="15" x14ac:dyDescent="0.25">
      <c r="A80"/>
      <c r="AQ80"/>
    </row>
    <row r="81" spans="1:43" ht="15" x14ac:dyDescent="0.25">
      <c r="A81"/>
      <c r="AQ81"/>
    </row>
    <row r="82" spans="1:43" ht="15" x14ac:dyDescent="0.25">
      <c r="A82"/>
      <c r="AQ82"/>
    </row>
    <row r="83" spans="1:43" ht="15" x14ac:dyDescent="0.25">
      <c r="A83"/>
      <c r="AQ83"/>
    </row>
    <row r="84" spans="1:43" ht="15" x14ac:dyDescent="0.25">
      <c r="A84"/>
      <c r="AQ84"/>
    </row>
    <row r="85" spans="1:43" ht="15" x14ac:dyDescent="0.25">
      <c r="AQ85"/>
    </row>
    <row r="86" spans="1:43" ht="15" x14ac:dyDescent="0.25">
      <c r="AQ86"/>
    </row>
    <row r="87" spans="1:43" ht="15" x14ac:dyDescent="0.25">
      <c r="AQ87"/>
    </row>
    <row r="88" spans="1:43" ht="15" x14ac:dyDescent="0.25">
      <c r="AQ88"/>
    </row>
    <row r="89" spans="1:43" ht="15" x14ac:dyDescent="0.25">
      <c r="AQ89"/>
    </row>
  </sheetData>
  <conditionalFormatting sqref="AO29:AO51">
    <cfRule type="dataBar" priority="10">
      <dataBar>
        <cfvo type="min"/>
        <cfvo type="max"/>
        <color rgb="FF008AEF"/>
      </dataBar>
      <extLst>
        <ext xmlns:x14="http://schemas.microsoft.com/office/spreadsheetml/2009/9/main" uri="{B025F937-C7B1-47D3-B67F-A62EFF666E3E}">
          <x14:id>{56552FD5-47E2-430E-B30A-488EAD249895}</x14:id>
        </ext>
      </extLst>
    </cfRule>
  </conditionalFormatting>
  <conditionalFormatting pivot="1" sqref="AO4:AO26">
    <cfRule type="dataBar" priority="9">
      <dataBar>
        <cfvo type="min"/>
        <cfvo type="max"/>
        <color rgb="FF022D83"/>
      </dataBar>
      <extLst>
        <ext xmlns:x14="http://schemas.microsoft.com/office/spreadsheetml/2009/9/main" uri="{B025F937-C7B1-47D3-B67F-A62EFF666E3E}">
          <x14:id>{5A9A0E17-E7E0-4FE8-AFFB-6A0548125526}</x14:id>
        </ext>
      </extLst>
    </cfRule>
  </conditionalFormatting>
  <conditionalFormatting sqref="AB15:AB20">
    <cfRule type="dataBar" priority="6">
      <dataBar>
        <cfvo type="min"/>
        <cfvo type="max"/>
        <color rgb="FF638EC6"/>
      </dataBar>
      <extLst>
        <ext xmlns:x14="http://schemas.microsoft.com/office/spreadsheetml/2009/9/main" uri="{B025F937-C7B1-47D3-B67F-A62EFF666E3E}">
          <x14:id>{2965DC82-4844-4C67-BA3C-82E2103FB08D}</x14:id>
        </ext>
      </extLst>
    </cfRule>
  </conditionalFormatting>
  <conditionalFormatting sqref="AC15:AC20">
    <cfRule type="dataBar" priority="5">
      <dataBar>
        <cfvo type="min"/>
        <cfvo type="max"/>
        <color rgb="FFFF555A"/>
      </dataBar>
      <extLst>
        <ext xmlns:x14="http://schemas.microsoft.com/office/spreadsheetml/2009/9/main" uri="{B025F937-C7B1-47D3-B67F-A62EFF666E3E}">
          <x14:id>{6DB0D9C5-79A8-4C58-AD80-C4B6953C0E0E}</x14:id>
        </ext>
      </extLst>
    </cfRule>
  </conditionalFormatting>
  <conditionalFormatting sqref="U13">
    <cfRule type="expression" dxfId="3" priority="4">
      <formula>$U12="Healthy"</formula>
    </cfRule>
    <cfRule type="expression" dxfId="2" priority="3">
      <formula>$U12="Attention"</formula>
    </cfRule>
    <cfRule type="expression" dxfId="1" priority="2">
      <formula>$U12="Critical"</formula>
    </cfRule>
  </conditionalFormatting>
  <conditionalFormatting sqref="U12">
    <cfRule type="expression" dxfId="0" priority="1">
      <formula>$U12="Healthy"</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56552FD5-47E2-430E-B30A-488EAD249895}">
            <x14:dataBar minLength="0" maxLength="100" border="1" negativeBarBorderColorSameAsPositive="0">
              <x14:cfvo type="autoMin"/>
              <x14:cfvo type="autoMax"/>
              <x14:borderColor rgb="FF008AEF"/>
              <x14:negativeFillColor rgb="FFFF0000"/>
              <x14:negativeBorderColor rgb="FFFF0000"/>
              <x14:axisColor rgb="FF000000"/>
            </x14:dataBar>
          </x14:cfRule>
          <xm:sqref>AO29:AO51</xm:sqref>
        </x14:conditionalFormatting>
        <x14:conditionalFormatting xmlns:xm="http://schemas.microsoft.com/office/excel/2006/main" pivot="1">
          <x14:cfRule type="dataBar" id="{5A9A0E17-E7E0-4FE8-AFFB-6A0548125526}">
            <x14:dataBar minLength="0" maxLength="100" gradient="0">
              <x14:cfvo type="autoMin"/>
              <x14:cfvo type="autoMax"/>
              <x14:negativeFillColor rgb="FFFF0000"/>
              <x14:axisColor rgb="FF000000"/>
            </x14:dataBar>
          </x14:cfRule>
          <xm:sqref>AO4:AO26</xm:sqref>
        </x14:conditionalFormatting>
        <x14:conditionalFormatting xmlns:xm="http://schemas.microsoft.com/office/excel/2006/main">
          <x14:cfRule type="dataBar" id="{2965DC82-4844-4C67-BA3C-82E2103FB08D}">
            <x14:dataBar minLength="0" maxLength="100" border="1" negativeBarBorderColorSameAsPositive="0">
              <x14:cfvo type="autoMin"/>
              <x14:cfvo type="autoMax"/>
              <x14:borderColor rgb="FF638EC6"/>
              <x14:negativeFillColor rgb="FFFF0000"/>
              <x14:negativeBorderColor rgb="FFFF0000"/>
              <x14:axisColor rgb="FF000000"/>
            </x14:dataBar>
          </x14:cfRule>
          <xm:sqref>AB15:AB20</xm:sqref>
        </x14:conditionalFormatting>
        <x14:conditionalFormatting xmlns:xm="http://schemas.microsoft.com/office/excel/2006/main">
          <x14:cfRule type="dataBar" id="{6DB0D9C5-79A8-4C58-AD80-C4B6953C0E0E}">
            <x14:dataBar minLength="0" maxLength="100" border="1" negativeBarBorderColorSameAsPositive="0">
              <x14:cfvo type="autoMin"/>
              <x14:cfvo type="autoMax"/>
              <x14:borderColor rgb="FFFF555A"/>
              <x14:negativeFillColor rgb="FFFF0000"/>
              <x14:negativeBorderColor rgb="FFFF0000"/>
              <x14:axisColor rgb="FF000000"/>
            </x14:dataBar>
          </x14:cfRule>
          <xm:sqref>AC15:AC20</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C86"/>
  <sheetViews>
    <sheetView topLeftCell="A58" zoomScaleNormal="100" workbookViewId="0">
      <selection activeCell="B5" sqref="B5"/>
    </sheetView>
  </sheetViews>
  <sheetFormatPr defaultColWidth="8.7109375" defaultRowHeight="15" x14ac:dyDescent="0.25"/>
  <sheetData>
    <row r="1" spans="1:3" x14ac:dyDescent="0.25">
      <c r="A1" t="s">
        <v>324</v>
      </c>
      <c r="B1" t="s">
        <v>325</v>
      </c>
      <c r="C1" t="s">
        <v>326</v>
      </c>
    </row>
    <row r="2" spans="1:3" x14ac:dyDescent="0.25">
      <c r="A2" t="s">
        <v>13</v>
      </c>
      <c r="B2" t="s">
        <v>14</v>
      </c>
      <c r="C2">
        <v>350</v>
      </c>
    </row>
    <row r="3" spans="1:3" x14ac:dyDescent="0.25">
      <c r="A3" t="s">
        <v>19</v>
      </c>
      <c r="B3" t="s">
        <v>20</v>
      </c>
      <c r="C3">
        <v>450</v>
      </c>
    </row>
    <row r="4" spans="1:3" x14ac:dyDescent="0.25">
      <c r="A4" t="s">
        <v>21</v>
      </c>
      <c r="B4" t="s">
        <v>22</v>
      </c>
      <c r="C4">
        <v>300</v>
      </c>
    </row>
    <row r="5" spans="1:3" x14ac:dyDescent="0.25">
      <c r="A5" t="s">
        <v>23</v>
      </c>
      <c r="B5" t="s">
        <v>24</v>
      </c>
      <c r="C5">
        <v>1200</v>
      </c>
    </row>
    <row r="6" spans="1:3" x14ac:dyDescent="0.25">
      <c r="A6" t="s">
        <v>26</v>
      </c>
      <c r="B6" t="s">
        <v>27</v>
      </c>
      <c r="C6">
        <v>2500</v>
      </c>
    </row>
    <row r="7" spans="1:3" x14ac:dyDescent="0.25">
      <c r="A7" t="s">
        <v>28</v>
      </c>
      <c r="B7" t="s">
        <v>29</v>
      </c>
      <c r="C7">
        <v>900</v>
      </c>
    </row>
    <row r="8" spans="1:3" x14ac:dyDescent="0.25">
      <c r="A8" t="s">
        <v>30</v>
      </c>
      <c r="B8" t="s">
        <v>31</v>
      </c>
      <c r="C8">
        <v>1800</v>
      </c>
    </row>
    <row r="9" spans="1:3" x14ac:dyDescent="0.25">
      <c r="A9" t="s">
        <v>32</v>
      </c>
      <c r="B9" t="s">
        <v>33</v>
      </c>
      <c r="C9">
        <v>1100</v>
      </c>
    </row>
    <row r="10" spans="1:3" x14ac:dyDescent="0.25">
      <c r="A10" t="s">
        <v>34</v>
      </c>
      <c r="B10" t="s">
        <v>35</v>
      </c>
      <c r="C10">
        <v>800</v>
      </c>
    </row>
    <row r="11" spans="1:3" x14ac:dyDescent="0.25">
      <c r="A11" t="s">
        <v>37</v>
      </c>
      <c r="B11" t="s">
        <v>38</v>
      </c>
      <c r="C11">
        <v>1600</v>
      </c>
    </row>
    <row r="12" spans="1:3" x14ac:dyDescent="0.25">
      <c r="A12" t="s">
        <v>39</v>
      </c>
      <c r="B12" t="s">
        <v>40</v>
      </c>
      <c r="C12">
        <v>3500</v>
      </c>
    </row>
    <row r="13" spans="1:3" x14ac:dyDescent="0.25">
      <c r="A13" t="s">
        <v>42</v>
      </c>
      <c r="B13" t="s">
        <v>43</v>
      </c>
      <c r="C13">
        <v>2200</v>
      </c>
    </row>
    <row r="14" spans="1:3" x14ac:dyDescent="0.25">
      <c r="A14" t="s">
        <v>46</v>
      </c>
      <c r="B14" t="s">
        <v>47</v>
      </c>
      <c r="C14">
        <v>3500</v>
      </c>
    </row>
    <row r="15" spans="1:3" x14ac:dyDescent="0.25">
      <c r="A15" t="s">
        <v>48</v>
      </c>
      <c r="B15" t="s">
        <v>49</v>
      </c>
      <c r="C15">
        <v>600</v>
      </c>
    </row>
    <row r="16" spans="1:3" x14ac:dyDescent="0.25">
      <c r="A16" t="s">
        <v>50</v>
      </c>
      <c r="B16" t="s">
        <v>51</v>
      </c>
      <c r="C16">
        <v>350</v>
      </c>
    </row>
    <row r="17" spans="1:3" x14ac:dyDescent="0.25">
      <c r="A17" t="s">
        <v>52</v>
      </c>
      <c r="B17" t="s">
        <v>53</v>
      </c>
      <c r="C17">
        <v>750</v>
      </c>
    </row>
    <row r="18" spans="1:3" x14ac:dyDescent="0.25">
      <c r="A18" t="s">
        <v>54</v>
      </c>
      <c r="B18" t="s">
        <v>55</v>
      </c>
      <c r="C18">
        <v>150</v>
      </c>
    </row>
    <row r="19" spans="1:3" x14ac:dyDescent="0.25">
      <c r="A19" t="s">
        <v>58</v>
      </c>
      <c r="B19" t="s">
        <v>59</v>
      </c>
      <c r="C19">
        <v>1100</v>
      </c>
    </row>
    <row r="20" spans="1:3" x14ac:dyDescent="0.25">
      <c r="A20" t="s">
        <v>60</v>
      </c>
      <c r="B20" t="s">
        <v>61</v>
      </c>
      <c r="C20">
        <v>700</v>
      </c>
    </row>
    <row r="21" spans="1:3" x14ac:dyDescent="0.25">
      <c r="A21" t="s">
        <v>62</v>
      </c>
      <c r="B21" t="s">
        <v>63</v>
      </c>
      <c r="C21">
        <v>850</v>
      </c>
    </row>
    <row r="22" spans="1:3" x14ac:dyDescent="0.25">
      <c r="A22" t="s">
        <v>64</v>
      </c>
      <c r="B22" t="s">
        <v>65</v>
      </c>
      <c r="C22">
        <v>650</v>
      </c>
    </row>
    <row r="23" spans="1:3" x14ac:dyDescent="0.25">
      <c r="A23" t="s">
        <v>67</v>
      </c>
      <c r="B23" t="s">
        <v>68</v>
      </c>
      <c r="C23">
        <v>400</v>
      </c>
    </row>
    <row r="24" spans="1:3" x14ac:dyDescent="0.25">
      <c r="A24" t="s">
        <v>69</v>
      </c>
      <c r="B24" t="s">
        <v>70</v>
      </c>
      <c r="C24">
        <v>750</v>
      </c>
    </row>
    <row r="25" spans="1:3" x14ac:dyDescent="0.25">
      <c r="A25" t="s">
        <v>71</v>
      </c>
      <c r="B25" t="s">
        <v>72</v>
      </c>
      <c r="C25">
        <v>950</v>
      </c>
    </row>
    <row r="26" spans="1:3" x14ac:dyDescent="0.25">
      <c r="A26" t="s">
        <v>74</v>
      </c>
      <c r="B26" t="s">
        <v>75</v>
      </c>
      <c r="C26">
        <v>800</v>
      </c>
    </row>
    <row r="27" spans="1:3" x14ac:dyDescent="0.25">
      <c r="A27" t="s">
        <v>76</v>
      </c>
      <c r="B27" t="s">
        <v>77</v>
      </c>
      <c r="C27">
        <v>1200</v>
      </c>
    </row>
    <row r="28" spans="1:3" x14ac:dyDescent="0.25">
      <c r="A28" t="s">
        <v>79</v>
      </c>
      <c r="B28" t="s">
        <v>80</v>
      </c>
      <c r="C28">
        <v>1400</v>
      </c>
    </row>
    <row r="29" spans="1:3" x14ac:dyDescent="0.25">
      <c r="A29" t="s">
        <v>81</v>
      </c>
      <c r="B29" t="s">
        <v>82</v>
      </c>
      <c r="C29">
        <v>900</v>
      </c>
    </row>
    <row r="30" spans="1:3" x14ac:dyDescent="0.25">
      <c r="A30" t="s">
        <v>83</v>
      </c>
      <c r="B30" t="s">
        <v>84</v>
      </c>
      <c r="C30">
        <v>750</v>
      </c>
    </row>
    <row r="31" spans="1:3" x14ac:dyDescent="0.25">
      <c r="A31" t="s">
        <v>85</v>
      </c>
      <c r="B31" t="s">
        <v>86</v>
      </c>
      <c r="C31">
        <v>1100</v>
      </c>
    </row>
    <row r="32" spans="1:3" x14ac:dyDescent="0.25">
      <c r="A32" t="s">
        <v>88</v>
      </c>
      <c r="B32" t="s">
        <v>89</v>
      </c>
      <c r="C32">
        <v>8500</v>
      </c>
    </row>
    <row r="33" spans="1:3" x14ac:dyDescent="0.25">
      <c r="A33" t="s">
        <v>93</v>
      </c>
      <c r="B33" t="s">
        <v>94</v>
      </c>
      <c r="C33">
        <v>8500</v>
      </c>
    </row>
    <row r="34" spans="1:3" x14ac:dyDescent="0.25">
      <c r="A34" t="s">
        <v>95</v>
      </c>
      <c r="B34" t="s">
        <v>96</v>
      </c>
      <c r="C34">
        <v>8500</v>
      </c>
    </row>
    <row r="35" spans="1:3" x14ac:dyDescent="0.25">
      <c r="A35" t="s">
        <v>97</v>
      </c>
      <c r="B35" t="s">
        <v>98</v>
      </c>
      <c r="C35">
        <v>6500</v>
      </c>
    </row>
    <row r="36" spans="1:3" x14ac:dyDescent="0.25">
      <c r="A36" t="s">
        <v>99</v>
      </c>
      <c r="B36" t="s">
        <v>100</v>
      </c>
      <c r="C36">
        <v>4500</v>
      </c>
    </row>
    <row r="37" spans="1:3" x14ac:dyDescent="0.25">
      <c r="A37" t="s">
        <v>101</v>
      </c>
      <c r="B37" t="s">
        <v>102</v>
      </c>
      <c r="C37">
        <v>5000</v>
      </c>
    </row>
    <row r="38" spans="1:3" x14ac:dyDescent="0.25">
      <c r="A38" t="s">
        <v>103</v>
      </c>
      <c r="B38" t="s">
        <v>104</v>
      </c>
      <c r="C38">
        <v>6000</v>
      </c>
    </row>
    <row r="39" spans="1:3" x14ac:dyDescent="0.25">
      <c r="A39" t="s">
        <v>105</v>
      </c>
      <c r="B39" t="s">
        <v>106</v>
      </c>
      <c r="C39">
        <v>12000</v>
      </c>
    </row>
    <row r="40" spans="1:3" x14ac:dyDescent="0.25">
      <c r="A40" t="s">
        <v>107</v>
      </c>
      <c r="B40" t="s">
        <v>108</v>
      </c>
      <c r="C40">
        <v>12000</v>
      </c>
    </row>
    <row r="41" spans="1:3" x14ac:dyDescent="0.25">
      <c r="A41" t="s">
        <v>109</v>
      </c>
      <c r="B41" t="s">
        <v>110</v>
      </c>
      <c r="C41">
        <v>9500</v>
      </c>
    </row>
    <row r="42" spans="1:3" x14ac:dyDescent="0.25">
      <c r="A42" t="s">
        <v>111</v>
      </c>
      <c r="B42" t="s">
        <v>112</v>
      </c>
      <c r="C42">
        <v>3500</v>
      </c>
    </row>
    <row r="43" spans="1:3" x14ac:dyDescent="0.25">
      <c r="A43" t="s">
        <v>114</v>
      </c>
      <c r="B43" t="s">
        <v>115</v>
      </c>
      <c r="C43">
        <v>18000</v>
      </c>
    </row>
    <row r="44" spans="1:3" x14ac:dyDescent="0.25">
      <c r="A44" t="s">
        <v>116</v>
      </c>
      <c r="B44" t="s">
        <v>117</v>
      </c>
      <c r="C44">
        <v>7500</v>
      </c>
    </row>
    <row r="45" spans="1:3" x14ac:dyDescent="0.25">
      <c r="A45" t="s">
        <v>118</v>
      </c>
      <c r="B45" t="s">
        <v>119</v>
      </c>
      <c r="C45">
        <v>3200</v>
      </c>
    </row>
    <row r="46" spans="1:3" x14ac:dyDescent="0.25">
      <c r="A46" t="s">
        <v>121</v>
      </c>
      <c r="B46" t="s">
        <v>122</v>
      </c>
      <c r="C46">
        <v>2500</v>
      </c>
    </row>
    <row r="47" spans="1:3" x14ac:dyDescent="0.25">
      <c r="A47" t="s">
        <v>123</v>
      </c>
      <c r="B47" t="s">
        <v>124</v>
      </c>
      <c r="C47">
        <v>2200</v>
      </c>
    </row>
    <row r="48" spans="1:3" x14ac:dyDescent="0.25">
      <c r="A48" t="s">
        <v>127</v>
      </c>
      <c r="B48" t="s">
        <v>128</v>
      </c>
      <c r="C48">
        <v>3500</v>
      </c>
    </row>
    <row r="49" spans="1:3" x14ac:dyDescent="0.25">
      <c r="A49" t="s">
        <v>129</v>
      </c>
      <c r="B49" t="s">
        <v>130</v>
      </c>
      <c r="C49">
        <v>800</v>
      </c>
    </row>
    <row r="50" spans="1:3" x14ac:dyDescent="0.25">
      <c r="A50" t="s">
        <v>132</v>
      </c>
      <c r="B50" t="s">
        <v>133</v>
      </c>
      <c r="C50">
        <v>4500</v>
      </c>
    </row>
    <row r="51" spans="1:3" x14ac:dyDescent="0.25">
      <c r="A51" t="s">
        <v>134</v>
      </c>
      <c r="B51" t="s">
        <v>135</v>
      </c>
      <c r="C51">
        <v>4500</v>
      </c>
    </row>
    <row r="52" spans="1:3" x14ac:dyDescent="0.25">
      <c r="A52" t="s">
        <v>137</v>
      </c>
      <c r="B52" t="s">
        <v>138</v>
      </c>
      <c r="C52">
        <v>9500</v>
      </c>
    </row>
    <row r="53" spans="1:3" x14ac:dyDescent="0.25">
      <c r="A53" t="s">
        <v>142</v>
      </c>
      <c r="B53" t="s">
        <v>143</v>
      </c>
      <c r="C53">
        <v>1800</v>
      </c>
    </row>
    <row r="54" spans="1:3" x14ac:dyDescent="0.25">
      <c r="A54" t="s">
        <v>145</v>
      </c>
      <c r="B54" t="s">
        <v>146</v>
      </c>
      <c r="C54">
        <v>2200</v>
      </c>
    </row>
    <row r="55" spans="1:3" x14ac:dyDescent="0.25">
      <c r="A55" t="s">
        <v>148</v>
      </c>
      <c r="B55" t="s">
        <v>149</v>
      </c>
      <c r="C55">
        <v>18500</v>
      </c>
    </row>
    <row r="56" spans="1:3" x14ac:dyDescent="0.25">
      <c r="A56" t="s">
        <v>151</v>
      </c>
      <c r="B56" t="s">
        <v>152</v>
      </c>
      <c r="C56">
        <v>1200</v>
      </c>
    </row>
    <row r="57" spans="1:3" x14ac:dyDescent="0.25">
      <c r="A57" t="s">
        <v>155</v>
      </c>
      <c r="B57" t="s">
        <v>156</v>
      </c>
      <c r="C57">
        <v>8500</v>
      </c>
    </row>
    <row r="58" spans="1:3" x14ac:dyDescent="0.25">
      <c r="A58" t="s">
        <v>158</v>
      </c>
      <c r="B58" t="s">
        <v>159</v>
      </c>
      <c r="C58">
        <v>3200</v>
      </c>
    </row>
    <row r="59" spans="1:3" x14ac:dyDescent="0.25">
      <c r="A59" t="s">
        <v>161</v>
      </c>
      <c r="B59" t="s">
        <v>162</v>
      </c>
      <c r="C59">
        <v>3800</v>
      </c>
    </row>
    <row r="60" spans="1:3" x14ac:dyDescent="0.25">
      <c r="A60" t="s">
        <v>163</v>
      </c>
      <c r="B60" t="s">
        <v>164</v>
      </c>
      <c r="C60">
        <v>8500</v>
      </c>
    </row>
    <row r="61" spans="1:3" x14ac:dyDescent="0.25">
      <c r="A61" t="s">
        <v>166</v>
      </c>
      <c r="B61" t="s">
        <v>167</v>
      </c>
      <c r="C61">
        <v>21000</v>
      </c>
    </row>
    <row r="62" spans="1:3" x14ac:dyDescent="0.25">
      <c r="A62" t="s">
        <v>168</v>
      </c>
      <c r="B62" t="s">
        <v>169</v>
      </c>
      <c r="C62">
        <v>1800</v>
      </c>
    </row>
    <row r="63" spans="1:3" x14ac:dyDescent="0.25">
      <c r="A63" t="s">
        <v>170</v>
      </c>
      <c r="B63" t="s">
        <v>171</v>
      </c>
      <c r="C63">
        <v>900</v>
      </c>
    </row>
    <row r="64" spans="1:3" x14ac:dyDescent="0.25">
      <c r="A64" t="s">
        <v>172</v>
      </c>
      <c r="B64" t="s">
        <v>173</v>
      </c>
      <c r="C64">
        <v>1200</v>
      </c>
    </row>
    <row r="65" spans="1:3" x14ac:dyDescent="0.25">
      <c r="A65" t="s">
        <v>176</v>
      </c>
      <c r="B65" t="s">
        <v>177</v>
      </c>
      <c r="C65">
        <v>800</v>
      </c>
    </row>
    <row r="66" spans="1:3" x14ac:dyDescent="0.25">
      <c r="A66" t="s">
        <v>179</v>
      </c>
      <c r="B66" t="s">
        <v>180</v>
      </c>
      <c r="C66">
        <v>2500</v>
      </c>
    </row>
    <row r="67" spans="1:3" x14ac:dyDescent="0.25">
      <c r="A67" t="s">
        <v>181</v>
      </c>
      <c r="B67" t="s">
        <v>182</v>
      </c>
      <c r="C67">
        <v>5500</v>
      </c>
    </row>
    <row r="68" spans="1:3" x14ac:dyDescent="0.25">
      <c r="A68" t="s">
        <v>183</v>
      </c>
      <c r="B68" t="s">
        <v>184</v>
      </c>
      <c r="C68">
        <v>4500</v>
      </c>
    </row>
    <row r="69" spans="1:3" x14ac:dyDescent="0.25">
      <c r="A69" t="s">
        <v>186</v>
      </c>
      <c r="B69" t="s">
        <v>187</v>
      </c>
      <c r="C69">
        <v>4000</v>
      </c>
    </row>
    <row r="70" spans="1:3" x14ac:dyDescent="0.25">
      <c r="A70" t="s">
        <v>188</v>
      </c>
      <c r="B70" t="s">
        <v>189</v>
      </c>
      <c r="C70">
        <v>3500</v>
      </c>
    </row>
    <row r="71" spans="1:3" x14ac:dyDescent="0.25">
      <c r="A71" t="s">
        <v>190</v>
      </c>
      <c r="B71" t="s">
        <v>191</v>
      </c>
      <c r="C71">
        <v>8500</v>
      </c>
    </row>
    <row r="72" spans="1:3" x14ac:dyDescent="0.25">
      <c r="A72" t="s">
        <v>192</v>
      </c>
      <c r="B72" t="s">
        <v>193</v>
      </c>
      <c r="C72">
        <v>4500</v>
      </c>
    </row>
    <row r="73" spans="1:3" x14ac:dyDescent="0.25">
      <c r="A73" t="s">
        <v>197</v>
      </c>
      <c r="B73" t="s">
        <v>198</v>
      </c>
      <c r="C73">
        <v>3500</v>
      </c>
    </row>
    <row r="74" spans="1:3" x14ac:dyDescent="0.25">
      <c r="A74" t="s">
        <v>199</v>
      </c>
      <c r="B74" t="s">
        <v>200</v>
      </c>
      <c r="C74">
        <v>1800</v>
      </c>
    </row>
    <row r="75" spans="1:3" x14ac:dyDescent="0.25">
      <c r="A75" t="s">
        <v>201</v>
      </c>
      <c r="B75" t="s">
        <v>202</v>
      </c>
      <c r="C75">
        <v>4500</v>
      </c>
    </row>
    <row r="76" spans="1:3" x14ac:dyDescent="0.25">
      <c r="A76" t="s">
        <v>203</v>
      </c>
      <c r="B76" t="s">
        <v>204</v>
      </c>
      <c r="C76">
        <v>800</v>
      </c>
    </row>
    <row r="77" spans="1:3" x14ac:dyDescent="0.25">
      <c r="A77" t="s">
        <v>205</v>
      </c>
      <c r="B77" t="s">
        <v>206</v>
      </c>
      <c r="C77">
        <v>600</v>
      </c>
    </row>
    <row r="78" spans="1:3" x14ac:dyDescent="0.25">
      <c r="A78" t="s">
        <v>208</v>
      </c>
      <c r="B78" t="s">
        <v>209</v>
      </c>
      <c r="C78">
        <v>700</v>
      </c>
    </row>
    <row r="79" spans="1:3" x14ac:dyDescent="0.25">
      <c r="A79" t="s">
        <v>210</v>
      </c>
      <c r="B79" t="s">
        <v>211</v>
      </c>
      <c r="C79">
        <v>1200</v>
      </c>
    </row>
    <row r="80" spans="1:3" x14ac:dyDescent="0.25">
      <c r="A80" t="s">
        <v>212</v>
      </c>
      <c r="B80" t="s">
        <v>213</v>
      </c>
      <c r="C80">
        <v>2200</v>
      </c>
    </row>
    <row r="81" spans="1:3" x14ac:dyDescent="0.25">
      <c r="A81" t="s">
        <v>214</v>
      </c>
      <c r="B81" t="s">
        <v>215</v>
      </c>
      <c r="C81">
        <v>1500</v>
      </c>
    </row>
    <row r="82" spans="1:3" x14ac:dyDescent="0.25">
      <c r="A82" t="s">
        <v>216</v>
      </c>
      <c r="B82" t="s">
        <v>217</v>
      </c>
      <c r="C82">
        <v>1200</v>
      </c>
    </row>
    <row r="83" spans="1:3" x14ac:dyDescent="0.25">
      <c r="A83" t="s">
        <v>220</v>
      </c>
      <c r="B83" t="s">
        <v>221</v>
      </c>
      <c r="C83">
        <v>1000</v>
      </c>
    </row>
    <row r="84" spans="1:3" x14ac:dyDescent="0.25">
      <c r="A84" t="s">
        <v>222</v>
      </c>
      <c r="B84" t="s">
        <v>223</v>
      </c>
      <c r="C84">
        <v>3500</v>
      </c>
    </row>
    <row r="85" spans="1:3" x14ac:dyDescent="0.25">
      <c r="A85" t="s">
        <v>225</v>
      </c>
      <c r="B85" t="s">
        <v>226</v>
      </c>
      <c r="C85">
        <v>4500</v>
      </c>
    </row>
    <row r="86" spans="1:3" x14ac:dyDescent="0.25">
      <c r="A86" t="s">
        <v>227</v>
      </c>
      <c r="B86" t="s">
        <v>228</v>
      </c>
      <c r="C86">
        <v>8500</v>
      </c>
    </row>
  </sheetData>
  <pageMargins left="0.75" right="0.75" top="1" bottom="1" header="0.511811023622047" footer="0.511811023622047"/>
  <pageSetup paperSize="9" orientation="portrait" horizontalDpi="300" verticalDpi="30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Props1.xml><?xml version="1.0" encoding="utf-8"?>
<ds:datastoreItem xmlns:ds="http://schemas.openxmlformats.org/officeDocument/2006/customXml" ds:itemID="{B28423EC-B185-4F33-972A-546840AA7B5F}">
  <ds:schemaRefs/>
</ds:datastoreItem>
</file>

<file path=customXml/itemProps2.xml><?xml version="1.0" encoding="utf-8"?>
<ds:datastoreItem xmlns:ds="http://schemas.openxmlformats.org/officeDocument/2006/customXml" ds:itemID="{5D74E725-E932-4080-BB2C-D6AD864C3D45}">
  <ds:schemaRefs/>
</ds:datastoreItem>
</file>

<file path=customXml/itemProps3.xml><?xml version="1.0" encoding="utf-8"?>
<ds:datastoreItem xmlns:ds="http://schemas.openxmlformats.org/officeDocument/2006/customXml" ds:itemID="{9301216E-D503-497F-8615-84445D2014BC}">
  <ds:schemaRefs/>
</ds:datastoreItem>
</file>

<file path=customXml/itemProps4.xml><?xml version="1.0" encoding="utf-8"?>
<ds:datastoreItem xmlns:ds="http://schemas.openxmlformats.org/officeDocument/2006/customXml" ds:itemID="{13554A25-59CB-4BD8-94F6-5F82E609AB78}">
  <ds:schemaRefs/>
</ds:datastoreItem>
</file>

<file path=customXml/itemProps5.xml><?xml version="1.0" encoding="utf-8"?>
<ds:datastoreItem xmlns:ds="http://schemas.openxmlformats.org/officeDocument/2006/customXml" ds:itemID="{5E282CA7-C296-4F5D-8BB5-8A3E5D0B3371}">
  <ds:schemaRefs/>
</ds:datastoreItem>
</file>

<file path=customXml/itemProps6.xml><?xml version="1.0" encoding="utf-8"?>
<ds:datastoreItem xmlns:ds="http://schemas.openxmlformats.org/officeDocument/2006/customXml" ds:itemID="{299BD996-05FD-492C-869C-C0D5B55F0A4A}">
  <ds:schemaRefs/>
</ds:datastoreItem>
</file>

<file path=customXml/itemProps7.xml><?xml version="1.0" encoding="utf-8"?>
<ds:datastoreItem xmlns:ds="http://schemas.openxmlformats.org/officeDocument/2006/customXml" ds:itemID="{9F82215D-E8B8-4749-8B20-7D3BBADD89E4}">
  <ds:schemaRefs/>
</ds:datastoreItem>
</file>

<file path=customXml/itemProps8.xml><?xml version="1.0" encoding="utf-8"?>
<ds:datastoreItem xmlns:ds="http://schemas.openxmlformats.org/officeDocument/2006/customXml" ds:itemID="{38B369C1-A33B-4F84-B319-E36D5C5F0886}">
  <ds:schemaRefs/>
</ds:datastoreItem>
</file>

<file path=customXml/itemProps9.xml><?xml version="1.0" encoding="utf-8"?>
<ds:datastoreItem xmlns:ds="http://schemas.openxmlformats.org/officeDocument/2006/customXml" ds:itemID="{425C98AC-4AFF-446F-B936-FD0015A62941}">
  <ds:schemaRefs/>
</ds:datastoreItem>
</file>

<file path=customXml/itemProps10.xml><?xml version="1.0" encoding="utf-8"?>
<ds:datastoreItem xmlns:ds="http://schemas.openxmlformats.org/officeDocument/2006/customXml" ds:itemID="{A935D1B6-7D38-40D1-9442-41134387AE7E}">
  <ds:schemaRefs/>
</ds:datastoreItem>
</file>

<file path=customXml/itemProps11.xml><?xml version="1.0" encoding="utf-8"?>
<ds:datastoreItem xmlns:ds="http://schemas.openxmlformats.org/officeDocument/2006/customXml" ds:itemID="{7102087B-0B3C-4F1C-9955-E8A9C0E23B13}">
  <ds:schemaRefs/>
</ds:datastoreItem>
</file>

<file path=customXml/itemProps12.xml><?xml version="1.0" encoding="utf-8"?>
<ds:datastoreItem xmlns:ds="http://schemas.openxmlformats.org/officeDocument/2006/customXml" ds:itemID="{DA3765A1-46B1-4F23-88A8-10B35BB9EE32}">
  <ds:schemaRefs/>
</ds:datastoreItem>
</file>

<file path=customXml/itemProps13.xml><?xml version="1.0" encoding="utf-8"?>
<ds:datastoreItem xmlns:ds="http://schemas.openxmlformats.org/officeDocument/2006/customXml" ds:itemID="{E1023EDB-90A8-4EDF-81C5-5749AE63EE26}">
  <ds:schemaRefs/>
</ds:datastoreItem>
</file>

<file path=customXml/itemProps14.xml><?xml version="1.0" encoding="utf-8"?>
<ds:datastoreItem xmlns:ds="http://schemas.openxmlformats.org/officeDocument/2006/customXml" ds:itemID="{3CD1D848-4C9F-41BF-AA5B-171CD9AAEB29}">
  <ds:schemaRefs/>
</ds:datastoreItem>
</file>

<file path=customXml/itemProps15.xml><?xml version="1.0" encoding="utf-8"?>
<ds:datastoreItem xmlns:ds="http://schemas.openxmlformats.org/officeDocument/2006/customXml" ds:itemID="{EDCC8584-8BFA-4956-9516-52E3ABB1FEED}">
  <ds:schemaRefs/>
</ds:datastoreItem>
</file>

<file path=customXml/itemProps16.xml><?xml version="1.0" encoding="utf-8"?>
<ds:datastoreItem xmlns:ds="http://schemas.openxmlformats.org/officeDocument/2006/customXml" ds:itemID="{53662CBC-C192-4A58-9975-6A1460BC7016}">
  <ds:schemaRefs/>
</ds:datastoreItem>
</file>

<file path=customXml/itemProps17.xml><?xml version="1.0" encoding="utf-8"?>
<ds:datastoreItem xmlns:ds="http://schemas.openxmlformats.org/officeDocument/2006/customXml" ds:itemID="{E3A1B6BA-ED3A-45AF-8B50-6C4510DD4BF7}">
  <ds:schemaRefs/>
</ds:datastoreItem>
</file>

<file path=customXml/itemProps18.xml><?xml version="1.0" encoding="utf-8"?>
<ds:datastoreItem xmlns:ds="http://schemas.openxmlformats.org/officeDocument/2006/customXml" ds:itemID="{917E9922-6A52-4205-B4DF-9258E8361626}">
  <ds:schemaRefs/>
</ds:datastoreItem>
</file>

<file path=customXml/itemProps19.xml><?xml version="1.0" encoding="utf-8"?>
<ds:datastoreItem xmlns:ds="http://schemas.openxmlformats.org/officeDocument/2006/customXml" ds:itemID="{1C8C1644-1ADD-4231-A780-EC375FC92B1F}">
  <ds:schemaRefs/>
</ds:datastoreItem>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5</vt:i4>
      </vt:variant>
    </vt:vector>
  </HeadingPairs>
  <TitlesOfParts>
    <vt:vector size="12" baseType="lpstr">
      <vt:lpstr>Item List</vt:lpstr>
      <vt:lpstr>Re-Order Level</vt:lpstr>
      <vt:lpstr>Daily Records</vt:lpstr>
      <vt:lpstr>Stock Level &amp; Status</vt:lpstr>
      <vt:lpstr>📊 Dashboard</vt:lpstr>
      <vt:lpstr>Calculations</vt:lpstr>
      <vt:lpstr>_Ref</vt:lpstr>
      <vt:lpstr>GL_Codes</vt:lpstr>
      <vt:lpstr>'Daily Records'!Print_Titles</vt:lpstr>
      <vt:lpstr>'Item List'!Print_Titles</vt:lpstr>
      <vt:lpstr>'Re-Order Level'!Print_Titles</vt:lpstr>
      <vt:lpstr>'Stock Level &amp; Status'!Print_Titles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dc:description/>
  <cp:lastModifiedBy>kehinde ojo</cp:lastModifiedBy>
  <cp:revision>0</cp:revision>
  <dcterms:created xsi:type="dcterms:W3CDTF">2026-06-10T07:04:02Z</dcterms:created>
  <dcterms:modified xsi:type="dcterms:W3CDTF">2026-06-17T07:26:20Z</dcterms:modified>
  <dc:language>en-US</dc:language>
</cp:coreProperties>
</file>