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defaultThemeVersion="124226"/>
  <mc:AlternateContent xmlns:mc="http://schemas.openxmlformats.org/markup-compatibility/2006">
    <mc:Choice Requires="x15">
      <x15ac:absPath xmlns:x15ac="http://schemas.microsoft.com/office/spreadsheetml/2010/11/ac" url="G:\AJS 2023\5°ABC Matemática 2023\"/>
    </mc:Choice>
  </mc:AlternateContent>
  <xr:revisionPtr revIDLastSave="0" documentId="13_ncr:1_{F6B6CD1C-9768-4B8D-81F0-33B54844440E}" xr6:coauthVersionLast="47" xr6:coauthVersionMax="47" xr10:uidLastSave="{00000000-0000-0000-0000-000000000000}"/>
  <bookViews>
    <workbookView xWindow="-120" yWindow="-120" windowWidth="20730" windowHeight="11160" tabRatio="746" activeTab="6" xr2:uid="{00000000-000D-0000-FFFF-FFFF00000000}"/>
  </bookViews>
  <sheets>
    <sheet name="5ADiag" sheetId="36" r:id="rId1"/>
    <sheet name="5AKitSalida" sheetId="52" r:id="rId2"/>
    <sheet name="5A B1" sheetId="33" r:id="rId3"/>
    <sheet name="5A B2" sheetId="48" r:id="rId4"/>
    <sheet name="5A B3" sheetId="50" r:id="rId5"/>
    <sheet name="5A B4" sheetId="51" r:id="rId6"/>
    <sheet name="ANUAL" sheetId="40" r:id="rId7"/>
    <sheet name="Reg Aux" sheetId="49" r:id="rId8"/>
    <sheet name="Resumen" sheetId="47" r:id="rId9"/>
    <sheet name="Hoja1" sheetId="5" state="hidden" r:id="rId10"/>
  </sheets>
  <calcPr calcId="191029"/>
</workbook>
</file>

<file path=xl/calcChain.xml><?xml version="1.0" encoding="utf-8"?>
<calcChain xmlns="http://schemas.openxmlformats.org/spreadsheetml/2006/main">
  <c r="AI39" i="51" l="1"/>
  <c r="AH39" i="51"/>
  <c r="AG39" i="51"/>
  <c r="AF39" i="51"/>
  <c r="AI38" i="51"/>
  <c r="AH38" i="51"/>
  <c r="AG38" i="51"/>
  <c r="AF38" i="51"/>
  <c r="AI37" i="51"/>
  <c r="AH37" i="51"/>
  <c r="AG37" i="51"/>
  <c r="AF37" i="51"/>
  <c r="AI36" i="51"/>
  <c r="AH36" i="51"/>
  <c r="AG36" i="51"/>
  <c r="AF36" i="51"/>
  <c r="X36" i="40"/>
  <c r="AM11" i="40"/>
  <c r="AN11" i="40"/>
  <c r="AO11" i="40"/>
  <c r="AP11" i="40"/>
  <c r="AM12" i="40"/>
  <c r="AN12" i="40"/>
  <c r="AO12" i="40"/>
  <c r="AP12" i="40"/>
  <c r="AM13" i="40"/>
  <c r="AN13" i="40"/>
  <c r="AO13" i="40"/>
  <c r="AP13" i="40"/>
  <c r="AM14" i="40"/>
  <c r="AN14" i="40"/>
  <c r="AO14" i="40"/>
  <c r="AP14" i="40"/>
  <c r="AM15" i="40"/>
  <c r="AN15" i="40"/>
  <c r="AO15" i="40"/>
  <c r="AP15" i="40"/>
  <c r="AM16" i="40"/>
  <c r="AN16" i="40"/>
  <c r="AO16" i="40"/>
  <c r="AP16" i="40"/>
  <c r="AM17" i="40"/>
  <c r="AN17" i="40"/>
  <c r="AO17" i="40"/>
  <c r="AP17" i="40"/>
  <c r="AM18" i="40"/>
  <c r="AN18" i="40"/>
  <c r="AO18" i="40"/>
  <c r="AP18" i="40"/>
  <c r="AM19" i="40"/>
  <c r="AN19" i="40"/>
  <c r="AO19" i="40"/>
  <c r="AP19" i="40"/>
  <c r="AM20" i="40"/>
  <c r="AN20" i="40"/>
  <c r="AO20" i="40"/>
  <c r="AP20" i="40"/>
  <c r="AM21" i="40"/>
  <c r="AN21" i="40"/>
  <c r="AO21" i="40"/>
  <c r="AP21" i="40"/>
  <c r="AM22" i="40"/>
  <c r="AN22" i="40"/>
  <c r="AO22" i="40"/>
  <c r="AP22" i="40"/>
  <c r="AM23" i="40"/>
  <c r="AN23" i="40"/>
  <c r="AO23" i="40"/>
  <c r="AP23" i="40"/>
  <c r="AM24" i="40"/>
  <c r="AN24" i="40"/>
  <c r="AO24" i="40"/>
  <c r="AP24" i="40"/>
  <c r="AM25" i="40"/>
  <c r="AN25" i="40"/>
  <c r="AO25" i="40"/>
  <c r="AP25" i="40"/>
  <c r="AM26" i="40"/>
  <c r="AN26" i="40"/>
  <c r="AO26" i="40"/>
  <c r="AP26" i="40"/>
  <c r="AM27" i="40"/>
  <c r="AN27" i="40"/>
  <c r="AO27" i="40"/>
  <c r="AP27" i="40"/>
  <c r="AM28" i="40"/>
  <c r="AN28" i="40"/>
  <c r="AO28" i="40"/>
  <c r="AP28" i="40"/>
  <c r="AM29" i="40"/>
  <c r="AN29" i="40"/>
  <c r="AO29" i="40"/>
  <c r="AP29" i="40"/>
  <c r="AM30" i="40"/>
  <c r="AN30" i="40"/>
  <c r="AO30" i="40"/>
  <c r="AP30" i="40"/>
  <c r="AM31" i="40"/>
  <c r="AN31" i="40"/>
  <c r="AO31" i="40"/>
  <c r="AP31" i="40"/>
  <c r="AM32" i="40"/>
  <c r="AN32" i="40"/>
  <c r="AO32" i="40"/>
  <c r="AP32" i="40"/>
  <c r="AM33" i="40"/>
  <c r="AN33" i="40"/>
  <c r="AO33" i="40"/>
  <c r="AP33" i="40"/>
  <c r="AM9" i="40"/>
  <c r="AN9" i="40"/>
  <c r="AO9" i="40"/>
  <c r="AP9" i="40"/>
  <c r="AM10" i="40"/>
  <c r="AN10" i="40"/>
  <c r="AO10" i="40"/>
  <c r="AP10" i="40"/>
  <c r="AN8" i="40"/>
  <c r="AO8" i="40"/>
  <c r="AP8" i="40"/>
  <c r="AM8" i="40"/>
  <c r="Y36" i="40"/>
  <c r="Z36" i="40"/>
  <c r="AA36" i="40"/>
  <c r="Y37" i="40"/>
  <c r="Z37" i="40"/>
  <c r="AA37" i="40"/>
  <c r="Y38" i="40"/>
  <c r="Z38" i="40"/>
  <c r="AA38" i="40"/>
  <c r="Y39" i="40"/>
  <c r="Z39" i="40"/>
  <c r="AA39" i="40"/>
  <c r="X39" i="40"/>
  <c r="X38" i="40"/>
  <c r="X37" i="40"/>
  <c r="U9" i="40"/>
  <c r="U10" i="40"/>
  <c r="U11" i="40"/>
  <c r="U12" i="40"/>
  <c r="U13" i="40"/>
  <c r="U14" i="40"/>
  <c r="U15" i="40"/>
  <c r="U16" i="40"/>
  <c r="U17" i="40"/>
  <c r="U18" i="40"/>
  <c r="U19" i="40"/>
  <c r="U20" i="40"/>
  <c r="U21" i="40"/>
  <c r="U22" i="40"/>
  <c r="U23" i="40"/>
  <c r="U24" i="40"/>
  <c r="U25" i="40"/>
  <c r="U26" i="40"/>
  <c r="U27" i="40"/>
  <c r="U28" i="40"/>
  <c r="U29" i="40"/>
  <c r="U30" i="40"/>
  <c r="U31" i="40"/>
  <c r="U33" i="40"/>
  <c r="U8" i="40"/>
  <c r="F12" i="40"/>
  <c r="F20" i="40"/>
  <c r="F22" i="40"/>
  <c r="F23" i="40"/>
  <c r="F24" i="40"/>
  <c r="F25" i="40"/>
  <c r="F27" i="40"/>
  <c r="D12" i="51"/>
  <c r="D13" i="51"/>
  <c r="D15" i="51"/>
  <c r="D18" i="51"/>
  <c r="D19" i="51"/>
  <c r="D20" i="51"/>
  <c r="D21" i="51"/>
  <c r="D22" i="51"/>
  <c r="D23" i="51"/>
  <c r="D24" i="51"/>
  <c r="D25" i="51"/>
  <c r="D27" i="51"/>
  <c r="D28" i="51"/>
  <c r="D29" i="51"/>
  <c r="D31" i="51"/>
  <c r="AF45" i="51" l="1"/>
  <c r="AG43" i="51"/>
  <c r="AG44" i="51"/>
  <c r="AG45" i="51"/>
  <c r="AH44" i="51"/>
  <c r="AH45" i="51"/>
  <c r="AG40" i="51"/>
  <c r="AG42" i="51" s="1"/>
  <c r="AG46" i="51" s="1"/>
  <c r="AH40" i="51"/>
  <c r="AH42" i="51" s="1"/>
  <c r="AF40" i="51"/>
  <c r="AF42" i="51" s="1"/>
  <c r="AI40" i="51"/>
  <c r="AI42" i="51" s="1"/>
  <c r="AE40" i="52"/>
  <c r="AD40" i="52"/>
  <c r="AC40" i="52"/>
  <c r="AB40" i="52"/>
  <c r="AA40" i="52"/>
  <c r="Z40" i="52"/>
  <c r="Y40" i="52"/>
  <c r="X40" i="52"/>
  <c r="W40" i="52"/>
  <c r="V40" i="52"/>
  <c r="U40" i="52"/>
  <c r="T40" i="52"/>
  <c r="S40" i="52"/>
  <c r="R40" i="52"/>
  <c r="Q40" i="52"/>
  <c r="P40" i="52"/>
  <c r="O40" i="52"/>
  <c r="N40" i="52"/>
  <c r="M40" i="52"/>
  <c r="L40" i="52"/>
  <c r="K40" i="52"/>
  <c r="J40" i="52"/>
  <c r="I40" i="52"/>
  <c r="H40" i="52"/>
  <c r="G40" i="52"/>
  <c r="F40" i="52"/>
  <c r="E40" i="52"/>
  <c r="D40" i="52"/>
  <c r="AE39" i="52"/>
  <c r="AD39" i="52"/>
  <c r="AC39" i="52"/>
  <c r="AB39" i="52"/>
  <c r="AA39" i="52"/>
  <c r="Z39" i="52"/>
  <c r="Y39" i="52"/>
  <c r="X39" i="52"/>
  <c r="W39" i="52"/>
  <c r="V39" i="52"/>
  <c r="U39" i="52"/>
  <c r="T39" i="52"/>
  <c r="S39" i="52"/>
  <c r="R39" i="52"/>
  <c r="Q39" i="52"/>
  <c r="P39" i="52"/>
  <c r="O39" i="52"/>
  <c r="N39" i="52"/>
  <c r="M39" i="52"/>
  <c r="L39" i="52"/>
  <c r="K39" i="52"/>
  <c r="J39" i="52"/>
  <c r="I39" i="52"/>
  <c r="H39" i="52"/>
  <c r="G39" i="52"/>
  <c r="F39" i="52"/>
  <c r="E39" i="52"/>
  <c r="D39" i="52"/>
  <c r="AE38" i="52"/>
  <c r="AD38" i="52"/>
  <c r="AC38" i="52"/>
  <c r="AB38" i="52"/>
  <c r="AA38" i="52"/>
  <c r="Z38" i="52"/>
  <c r="Y38" i="52"/>
  <c r="X38" i="52"/>
  <c r="W38" i="52"/>
  <c r="V38" i="52"/>
  <c r="U38" i="52"/>
  <c r="T38" i="52"/>
  <c r="S38" i="52"/>
  <c r="R38" i="52"/>
  <c r="Q38" i="52"/>
  <c r="P38" i="52"/>
  <c r="O38" i="52"/>
  <c r="N38" i="52"/>
  <c r="M38" i="52"/>
  <c r="L38" i="52"/>
  <c r="K38" i="52"/>
  <c r="J38" i="52"/>
  <c r="I38" i="52"/>
  <c r="H38" i="52"/>
  <c r="G38" i="52"/>
  <c r="F38" i="52"/>
  <c r="E38" i="52"/>
  <c r="D38" i="52"/>
  <c r="AJ33" i="52"/>
  <c r="AQ33" i="52" s="1"/>
  <c r="AA33" i="51" s="1"/>
  <c r="AI33" i="52"/>
  <c r="AP33" i="52" s="1"/>
  <c r="U33" i="51" s="1"/>
  <c r="AH33" i="52"/>
  <c r="AO33" i="52" s="1"/>
  <c r="L33" i="51" s="1"/>
  <c r="AG33" i="52"/>
  <c r="AN33" i="52" s="1"/>
  <c r="C33" i="51" s="1"/>
  <c r="G33" i="51" s="1"/>
  <c r="F33" i="40" s="1"/>
  <c r="AJ32" i="52"/>
  <c r="AQ32" i="52" s="1"/>
  <c r="AA32" i="51" s="1"/>
  <c r="AI32" i="52"/>
  <c r="AP32" i="52" s="1"/>
  <c r="U32" i="51" s="1"/>
  <c r="AH32" i="52"/>
  <c r="AO32" i="52" s="1"/>
  <c r="L32" i="51" s="1"/>
  <c r="AG32" i="52"/>
  <c r="AN32" i="52" s="1"/>
  <c r="C32" i="51" s="1"/>
  <c r="G32" i="51" s="1"/>
  <c r="F32" i="40" s="1"/>
  <c r="AJ31" i="52"/>
  <c r="AQ31" i="52" s="1"/>
  <c r="AA31" i="51" s="1"/>
  <c r="AI31" i="52"/>
  <c r="AP31" i="52" s="1"/>
  <c r="U31" i="51" s="1"/>
  <c r="AH31" i="52"/>
  <c r="AG31" i="52"/>
  <c r="AN31" i="52" s="1"/>
  <c r="C31" i="51" s="1"/>
  <c r="G31" i="51" s="1"/>
  <c r="F31" i="40" s="1"/>
  <c r="AJ30" i="52"/>
  <c r="AQ30" i="52" s="1"/>
  <c r="AA30" i="51" s="1"/>
  <c r="AI30" i="52"/>
  <c r="AP30" i="52" s="1"/>
  <c r="U30" i="51" s="1"/>
  <c r="AH30" i="52"/>
  <c r="AO30" i="52" s="1"/>
  <c r="L30" i="51" s="1"/>
  <c r="AG30" i="52"/>
  <c r="AN30" i="52" s="1"/>
  <c r="C30" i="51" s="1"/>
  <c r="G30" i="51" s="1"/>
  <c r="F30" i="40" s="1"/>
  <c r="AJ29" i="52"/>
  <c r="AQ29" i="52" s="1"/>
  <c r="AA29" i="51" s="1"/>
  <c r="AI29" i="52"/>
  <c r="AP29" i="52" s="1"/>
  <c r="U29" i="51" s="1"/>
  <c r="AH29" i="52"/>
  <c r="AO29" i="52" s="1"/>
  <c r="L29" i="51" s="1"/>
  <c r="AG29" i="52"/>
  <c r="AN29" i="52" s="1"/>
  <c r="C29" i="51" s="1"/>
  <c r="G29" i="51" s="1"/>
  <c r="F29" i="40" s="1"/>
  <c r="AJ28" i="52"/>
  <c r="AQ28" i="52" s="1"/>
  <c r="AA28" i="51" s="1"/>
  <c r="AI28" i="52"/>
  <c r="AP28" i="52" s="1"/>
  <c r="U28" i="51" s="1"/>
  <c r="AH28" i="52"/>
  <c r="AO28" i="52" s="1"/>
  <c r="L28" i="51" s="1"/>
  <c r="AG28" i="52"/>
  <c r="AN28" i="52" s="1"/>
  <c r="C28" i="51" s="1"/>
  <c r="G28" i="51" s="1"/>
  <c r="F28" i="40" s="1"/>
  <c r="AJ27" i="52"/>
  <c r="AQ27" i="52" s="1"/>
  <c r="AA27" i="51" s="1"/>
  <c r="AI27" i="52"/>
  <c r="AP27" i="52" s="1"/>
  <c r="U27" i="51" s="1"/>
  <c r="AH27" i="52"/>
  <c r="AO27" i="52" s="1"/>
  <c r="L27" i="51" s="1"/>
  <c r="AG27" i="52"/>
  <c r="AN27" i="52" s="1"/>
  <c r="C27" i="51" s="1"/>
  <c r="AJ26" i="52"/>
  <c r="AQ26" i="52" s="1"/>
  <c r="AA26" i="51" s="1"/>
  <c r="AI26" i="52"/>
  <c r="AP26" i="52" s="1"/>
  <c r="U26" i="51" s="1"/>
  <c r="AH26" i="52"/>
  <c r="AO26" i="52" s="1"/>
  <c r="L26" i="51" s="1"/>
  <c r="AG26" i="52"/>
  <c r="AN26" i="52" s="1"/>
  <c r="C26" i="51" s="1"/>
  <c r="G26" i="51" s="1"/>
  <c r="F26" i="40" s="1"/>
  <c r="AJ25" i="52"/>
  <c r="AQ25" i="52" s="1"/>
  <c r="AA25" i="51" s="1"/>
  <c r="AI25" i="52"/>
  <c r="AP25" i="52" s="1"/>
  <c r="U25" i="51" s="1"/>
  <c r="AH25" i="52"/>
  <c r="AG25" i="52"/>
  <c r="AN25" i="52" s="1"/>
  <c r="C25" i="51" s="1"/>
  <c r="AJ24" i="52"/>
  <c r="AQ24" i="52" s="1"/>
  <c r="AA24" i="51" s="1"/>
  <c r="AI24" i="52"/>
  <c r="AP24" i="52" s="1"/>
  <c r="U24" i="51" s="1"/>
  <c r="AH24" i="52"/>
  <c r="AO24" i="52" s="1"/>
  <c r="L24" i="51" s="1"/>
  <c r="AG24" i="52"/>
  <c r="AN24" i="52" s="1"/>
  <c r="C24" i="51" s="1"/>
  <c r="AJ23" i="52"/>
  <c r="AQ23" i="52" s="1"/>
  <c r="AA23" i="51" s="1"/>
  <c r="AI23" i="52"/>
  <c r="AP23" i="52" s="1"/>
  <c r="U23" i="51" s="1"/>
  <c r="AH23" i="52"/>
  <c r="AO23" i="52" s="1"/>
  <c r="L23" i="51" s="1"/>
  <c r="AG23" i="52"/>
  <c r="AN23" i="52" s="1"/>
  <c r="C23" i="51" s="1"/>
  <c r="AJ22" i="52"/>
  <c r="AQ22" i="52" s="1"/>
  <c r="AA22" i="51" s="1"/>
  <c r="AI22" i="52"/>
  <c r="AP22" i="52" s="1"/>
  <c r="U22" i="51" s="1"/>
  <c r="AH22" i="52"/>
  <c r="AO22" i="52" s="1"/>
  <c r="L22" i="51" s="1"/>
  <c r="AG22" i="52"/>
  <c r="AN22" i="52" s="1"/>
  <c r="C22" i="51" s="1"/>
  <c r="AJ21" i="52"/>
  <c r="AQ21" i="52" s="1"/>
  <c r="AA21" i="51" s="1"/>
  <c r="AI21" i="52"/>
  <c r="AP21" i="52" s="1"/>
  <c r="U21" i="51" s="1"/>
  <c r="AH21" i="52"/>
  <c r="AO21" i="52" s="1"/>
  <c r="L21" i="51" s="1"/>
  <c r="AG21" i="52"/>
  <c r="AN21" i="52" s="1"/>
  <c r="C21" i="51" s="1"/>
  <c r="G21" i="51" s="1"/>
  <c r="F21" i="40" s="1"/>
  <c r="AJ20" i="52"/>
  <c r="AQ20" i="52" s="1"/>
  <c r="AA20" i="51" s="1"/>
  <c r="AI20" i="52"/>
  <c r="AP20" i="52" s="1"/>
  <c r="U20" i="51" s="1"/>
  <c r="AH20" i="52"/>
  <c r="AG20" i="52"/>
  <c r="AN20" i="52" s="1"/>
  <c r="C20" i="51" s="1"/>
  <c r="AJ19" i="52"/>
  <c r="AQ19" i="52" s="1"/>
  <c r="AA19" i="51" s="1"/>
  <c r="AI19" i="52"/>
  <c r="AP19" i="52" s="1"/>
  <c r="U19" i="51" s="1"/>
  <c r="AH19" i="52"/>
  <c r="AO19" i="52" s="1"/>
  <c r="L19" i="51" s="1"/>
  <c r="AG19" i="52"/>
  <c r="AN19" i="52" s="1"/>
  <c r="C19" i="51" s="1"/>
  <c r="G19" i="51" s="1"/>
  <c r="F19" i="40" s="1"/>
  <c r="AJ18" i="52"/>
  <c r="AQ18" i="52" s="1"/>
  <c r="AA18" i="51" s="1"/>
  <c r="AI18" i="52"/>
  <c r="AP18" i="52" s="1"/>
  <c r="U18" i="51" s="1"/>
  <c r="AH18" i="52"/>
  <c r="AO18" i="52" s="1"/>
  <c r="L18" i="51" s="1"/>
  <c r="AG18" i="52"/>
  <c r="AN18" i="52" s="1"/>
  <c r="C18" i="51" s="1"/>
  <c r="G18" i="51" s="1"/>
  <c r="F18" i="40" s="1"/>
  <c r="AJ17" i="52"/>
  <c r="AQ17" i="52" s="1"/>
  <c r="AA17" i="51" s="1"/>
  <c r="AI17" i="52"/>
  <c r="AP17" i="52" s="1"/>
  <c r="U17" i="51" s="1"/>
  <c r="AH17" i="52"/>
  <c r="AO17" i="52" s="1"/>
  <c r="L17" i="51" s="1"/>
  <c r="AG17" i="52"/>
  <c r="AN17" i="52" s="1"/>
  <c r="C17" i="51" s="1"/>
  <c r="G17" i="51" s="1"/>
  <c r="F17" i="40" s="1"/>
  <c r="AJ16" i="52"/>
  <c r="AQ16" i="52" s="1"/>
  <c r="AA16" i="51" s="1"/>
  <c r="AI16" i="52"/>
  <c r="AP16" i="52" s="1"/>
  <c r="U16" i="51" s="1"/>
  <c r="AH16" i="52"/>
  <c r="AO16" i="52" s="1"/>
  <c r="L16" i="51" s="1"/>
  <c r="AG16" i="52"/>
  <c r="AN16" i="52" s="1"/>
  <c r="C16" i="51" s="1"/>
  <c r="G16" i="51" s="1"/>
  <c r="F16" i="40" s="1"/>
  <c r="AJ15" i="52"/>
  <c r="AQ15" i="52" s="1"/>
  <c r="AA15" i="51" s="1"/>
  <c r="AI15" i="52"/>
  <c r="AP15" i="52" s="1"/>
  <c r="U15" i="51" s="1"/>
  <c r="AH15" i="52"/>
  <c r="AO15" i="52" s="1"/>
  <c r="L15" i="51" s="1"/>
  <c r="AG15" i="52"/>
  <c r="AN15" i="52" s="1"/>
  <c r="C15" i="51" s="1"/>
  <c r="G15" i="51" s="1"/>
  <c r="F15" i="40" s="1"/>
  <c r="AJ14" i="52"/>
  <c r="AQ14" i="52" s="1"/>
  <c r="AA14" i="51" s="1"/>
  <c r="AI14" i="52"/>
  <c r="AP14" i="52" s="1"/>
  <c r="U14" i="51" s="1"/>
  <c r="AH14" i="52"/>
  <c r="AO14" i="52" s="1"/>
  <c r="L14" i="51" s="1"/>
  <c r="AG14" i="52"/>
  <c r="AN14" i="52" s="1"/>
  <c r="C14" i="51" s="1"/>
  <c r="G14" i="51" s="1"/>
  <c r="F14" i="40" s="1"/>
  <c r="AJ13" i="52"/>
  <c r="AQ13" i="52" s="1"/>
  <c r="AA13" i="51" s="1"/>
  <c r="AI13" i="52"/>
  <c r="AP13" i="52" s="1"/>
  <c r="U13" i="51" s="1"/>
  <c r="AH13" i="52"/>
  <c r="AO13" i="52" s="1"/>
  <c r="L13" i="51" s="1"/>
  <c r="AG13" i="52"/>
  <c r="AN13" i="52" s="1"/>
  <c r="C13" i="51" s="1"/>
  <c r="G13" i="51" s="1"/>
  <c r="F13" i="40" s="1"/>
  <c r="AJ12" i="52"/>
  <c r="AQ12" i="52" s="1"/>
  <c r="AA12" i="51" s="1"/>
  <c r="AI12" i="52"/>
  <c r="AP12" i="52" s="1"/>
  <c r="U12" i="51" s="1"/>
  <c r="AH12" i="52"/>
  <c r="AO12" i="52" s="1"/>
  <c r="AG12" i="52"/>
  <c r="AN12" i="52" s="1"/>
  <c r="C12" i="51" s="1"/>
  <c r="AJ11" i="52"/>
  <c r="AQ11" i="52" s="1"/>
  <c r="AA11" i="51" s="1"/>
  <c r="AI11" i="52"/>
  <c r="AP11" i="52" s="1"/>
  <c r="U11" i="51" s="1"/>
  <c r="AH11" i="52"/>
  <c r="AO11" i="52" s="1"/>
  <c r="L11" i="51" s="1"/>
  <c r="AG11" i="52"/>
  <c r="AN11" i="52" s="1"/>
  <c r="C11" i="51" s="1"/>
  <c r="G11" i="51" s="1"/>
  <c r="F11" i="40" s="1"/>
  <c r="AJ10" i="52"/>
  <c r="AQ10" i="52" s="1"/>
  <c r="AA10" i="51" s="1"/>
  <c r="AI10" i="52"/>
  <c r="AP10" i="52" s="1"/>
  <c r="U10" i="51" s="1"/>
  <c r="AH10" i="52"/>
  <c r="AO10" i="52" s="1"/>
  <c r="L10" i="51" s="1"/>
  <c r="AG10" i="52"/>
  <c r="AN10" i="52" s="1"/>
  <c r="C10" i="51" s="1"/>
  <c r="G10" i="51" s="1"/>
  <c r="F10" i="40" s="1"/>
  <c r="AJ9" i="52"/>
  <c r="AQ9" i="52" s="1"/>
  <c r="AA9" i="51" s="1"/>
  <c r="AI9" i="52"/>
  <c r="AP9" i="52" s="1"/>
  <c r="U9" i="51" s="1"/>
  <c r="AH9" i="52"/>
  <c r="AO9" i="52" s="1"/>
  <c r="L9" i="51" s="1"/>
  <c r="AG9" i="52"/>
  <c r="AN9" i="52" s="1"/>
  <c r="C9" i="51" s="1"/>
  <c r="G9" i="51" s="1"/>
  <c r="F9" i="40" s="1"/>
  <c r="AJ8" i="52"/>
  <c r="AQ8" i="52" s="1"/>
  <c r="AI8" i="52"/>
  <c r="AP8" i="52" s="1"/>
  <c r="AH8" i="52"/>
  <c r="AO8" i="52" s="1"/>
  <c r="AG8" i="52"/>
  <c r="P9" i="40"/>
  <c r="P10" i="40"/>
  <c r="P11" i="40"/>
  <c r="P12" i="40"/>
  <c r="P13" i="40"/>
  <c r="P14" i="40"/>
  <c r="P15" i="40"/>
  <c r="P16" i="40"/>
  <c r="P17" i="40"/>
  <c r="P18" i="40"/>
  <c r="P19" i="40"/>
  <c r="P20" i="40"/>
  <c r="P21" i="40"/>
  <c r="P22" i="40"/>
  <c r="P23" i="40"/>
  <c r="P24" i="40"/>
  <c r="P25" i="40"/>
  <c r="P26" i="40"/>
  <c r="P27" i="40"/>
  <c r="P28" i="40"/>
  <c r="P29" i="40"/>
  <c r="P30" i="40"/>
  <c r="P31" i="40"/>
  <c r="P32" i="40"/>
  <c r="P33" i="40"/>
  <c r="P8" i="40"/>
  <c r="K9" i="40"/>
  <c r="K10" i="40"/>
  <c r="K11" i="40"/>
  <c r="K12" i="40"/>
  <c r="K13" i="40"/>
  <c r="K14" i="40"/>
  <c r="K15" i="40"/>
  <c r="K16" i="40"/>
  <c r="K17" i="40"/>
  <c r="K18" i="40"/>
  <c r="K19" i="40"/>
  <c r="K20" i="40"/>
  <c r="K21" i="40"/>
  <c r="K22" i="40"/>
  <c r="K23" i="40"/>
  <c r="K24" i="40"/>
  <c r="K25" i="40"/>
  <c r="K26" i="40"/>
  <c r="K27" i="40"/>
  <c r="K28" i="40"/>
  <c r="K29" i="40"/>
  <c r="K30" i="40"/>
  <c r="K31" i="40"/>
  <c r="K32" i="40"/>
  <c r="K33" i="40"/>
  <c r="K8" i="40"/>
  <c r="AF46" i="51" l="1"/>
  <c r="AI45" i="51"/>
  <c r="AI44" i="51"/>
  <c r="AF44" i="51"/>
  <c r="AI43" i="51"/>
  <c r="AI46" i="51" s="1"/>
  <c r="AH43" i="51"/>
  <c r="AH46" i="51" s="1"/>
  <c r="AF43" i="51"/>
  <c r="AO25" i="52"/>
  <c r="L25" i="51" s="1"/>
  <c r="AO31" i="52"/>
  <c r="L31" i="51" s="1"/>
  <c r="AN8" i="52"/>
  <c r="AG36" i="52"/>
  <c r="AG37" i="52" s="1"/>
  <c r="D41" i="52"/>
  <c r="D43" i="52" s="1"/>
  <c r="T41" i="52"/>
  <c r="L12" i="51"/>
  <c r="AO20" i="52"/>
  <c r="L20" i="51" s="1"/>
  <c r="L8" i="51"/>
  <c r="U8" i="51"/>
  <c r="AP39" i="52"/>
  <c r="AP38" i="52"/>
  <c r="AP36" i="52"/>
  <c r="AP37" i="52"/>
  <c r="AA8" i="51"/>
  <c r="AQ39" i="52"/>
  <c r="AQ36" i="52"/>
  <c r="AQ38" i="52"/>
  <c r="AQ37" i="52"/>
  <c r="AK10" i="52"/>
  <c r="AL10" i="52" s="1"/>
  <c r="AK11" i="52"/>
  <c r="AL11" i="52" s="1"/>
  <c r="AK13" i="52"/>
  <c r="AL13" i="52" s="1"/>
  <c r="AK15" i="52"/>
  <c r="AL15" i="52" s="1"/>
  <c r="AK16" i="52"/>
  <c r="AL16" i="52" s="1"/>
  <c r="AK18" i="52"/>
  <c r="AL18" i="52" s="1"/>
  <c r="AK19" i="52"/>
  <c r="AL19" i="52" s="1"/>
  <c r="AK21" i="52"/>
  <c r="AL21" i="52" s="1"/>
  <c r="AK23" i="52"/>
  <c r="AL23" i="52" s="1"/>
  <c r="AK24" i="52"/>
  <c r="AL24" i="52" s="1"/>
  <c r="AK26" i="52"/>
  <c r="AL26" i="52" s="1"/>
  <c r="AK27" i="52"/>
  <c r="AL27" i="52" s="1"/>
  <c r="AK29" i="52"/>
  <c r="AL29" i="52" s="1"/>
  <c r="AK31" i="52"/>
  <c r="AL31" i="52" s="1"/>
  <c r="AK32" i="52"/>
  <c r="AL32" i="52" s="1"/>
  <c r="AK8" i="52"/>
  <c r="AL8" i="52" s="1"/>
  <c r="AH36" i="52"/>
  <c r="T43" i="52"/>
  <c r="H41" i="52"/>
  <c r="H43" i="52" s="1"/>
  <c r="X41" i="52"/>
  <c r="X43" i="52" s="1"/>
  <c r="AI36" i="52"/>
  <c r="AK14" i="52"/>
  <c r="AL14" i="52" s="1"/>
  <c r="AK22" i="52"/>
  <c r="AL22" i="52" s="1"/>
  <c r="AK30" i="52"/>
  <c r="AL30" i="52" s="1"/>
  <c r="T44" i="52"/>
  <c r="L41" i="52"/>
  <c r="L44" i="52" s="1"/>
  <c r="AB41" i="52"/>
  <c r="AB44" i="52" s="1"/>
  <c r="AJ36" i="52"/>
  <c r="AK9" i="52"/>
  <c r="AL9" i="52" s="1"/>
  <c r="AK12" i="52"/>
  <c r="AL12" i="52" s="1"/>
  <c r="AK17" i="52"/>
  <c r="AL17" i="52" s="1"/>
  <c r="AK20" i="52"/>
  <c r="AL20" i="52" s="1"/>
  <c r="AK25" i="52"/>
  <c r="AL25" i="52" s="1"/>
  <c r="AK28" i="52"/>
  <c r="AL28" i="52" s="1"/>
  <c r="AK33" i="52"/>
  <c r="AL33" i="52" s="1"/>
  <c r="T45" i="52"/>
  <c r="P41" i="52"/>
  <c r="P43" i="52" s="1"/>
  <c r="E41" i="52"/>
  <c r="E45" i="52" s="1"/>
  <c r="I41" i="52"/>
  <c r="I43" i="52" s="1"/>
  <c r="M41" i="52"/>
  <c r="M43" i="52" s="1"/>
  <c r="Q41" i="52"/>
  <c r="Q44" i="52" s="1"/>
  <c r="U41" i="52"/>
  <c r="U45" i="52" s="1"/>
  <c r="Y41" i="52"/>
  <c r="Y43" i="52" s="1"/>
  <c r="AC41" i="52"/>
  <c r="AC43" i="52" s="1"/>
  <c r="F41" i="52"/>
  <c r="F44" i="52" s="1"/>
  <c r="J41" i="52"/>
  <c r="J44" i="52" s="1"/>
  <c r="N41" i="52"/>
  <c r="N45" i="52" s="1"/>
  <c r="R41" i="52"/>
  <c r="R44" i="52" s="1"/>
  <c r="V41" i="52"/>
  <c r="V44" i="52" s="1"/>
  <c r="Z41" i="52"/>
  <c r="Z44" i="52" s="1"/>
  <c r="AD41" i="52"/>
  <c r="AD45" i="52" s="1"/>
  <c r="G41" i="52"/>
  <c r="G45" i="52" s="1"/>
  <c r="K41" i="52"/>
  <c r="K44" i="52" s="1"/>
  <c r="O41" i="52"/>
  <c r="O43" i="52" s="1"/>
  <c r="S41" i="52"/>
  <c r="S45" i="52" s="1"/>
  <c r="W41" i="52"/>
  <c r="W45" i="52" s="1"/>
  <c r="AA41" i="52"/>
  <c r="AA44" i="52" s="1"/>
  <c r="AE41" i="52"/>
  <c r="AE43" i="52" s="1"/>
  <c r="X40" i="40"/>
  <c r="X43" i="40" s="1"/>
  <c r="Y40" i="40"/>
  <c r="Y42" i="40" s="1"/>
  <c r="Z40" i="40"/>
  <c r="Z42" i="40" s="1"/>
  <c r="AA40" i="40"/>
  <c r="AA42" i="40" s="1"/>
  <c r="B33" i="51"/>
  <c r="B32" i="51"/>
  <c r="B31" i="51"/>
  <c r="B30" i="51"/>
  <c r="B29" i="51"/>
  <c r="B28" i="51"/>
  <c r="B27" i="51"/>
  <c r="B26" i="51"/>
  <c r="B25" i="51"/>
  <c r="B24" i="51"/>
  <c r="B23" i="51"/>
  <c r="B22" i="51"/>
  <c r="B21" i="51"/>
  <c r="B20" i="51"/>
  <c r="B19" i="51"/>
  <c r="B18" i="51"/>
  <c r="B17" i="51"/>
  <c r="B16" i="51"/>
  <c r="B15" i="51"/>
  <c r="B14" i="51"/>
  <c r="B13" i="51"/>
  <c r="B12" i="51"/>
  <c r="B11" i="51"/>
  <c r="B10" i="51"/>
  <c r="B9" i="51"/>
  <c r="B8" i="51"/>
  <c r="R10" i="40"/>
  <c r="AF12" i="40"/>
  <c r="AF13" i="40"/>
  <c r="AF14" i="40"/>
  <c r="AF15" i="40"/>
  <c r="AF16" i="40"/>
  <c r="AF17" i="40"/>
  <c r="AF18" i="40"/>
  <c r="AF19" i="40"/>
  <c r="AF20" i="40"/>
  <c r="AF21" i="40"/>
  <c r="AF22" i="40"/>
  <c r="AF23" i="40"/>
  <c r="AF24" i="40"/>
  <c r="AF25" i="40"/>
  <c r="AF27" i="40"/>
  <c r="AF28" i="40"/>
  <c r="AF29" i="40"/>
  <c r="AF30" i="40"/>
  <c r="AF32" i="40"/>
  <c r="AF33" i="40"/>
  <c r="T9" i="40"/>
  <c r="T10" i="40"/>
  <c r="T11" i="40"/>
  <c r="T12" i="40"/>
  <c r="T13" i="40"/>
  <c r="T14" i="40"/>
  <c r="T15" i="40"/>
  <c r="T16" i="40"/>
  <c r="T17" i="40"/>
  <c r="T18" i="40"/>
  <c r="T19" i="40"/>
  <c r="T20" i="40"/>
  <c r="T21" i="40"/>
  <c r="T22" i="40"/>
  <c r="T23" i="40"/>
  <c r="T24" i="40"/>
  <c r="T25" i="40"/>
  <c r="T26" i="40"/>
  <c r="T27" i="40"/>
  <c r="T28" i="40"/>
  <c r="T29" i="40"/>
  <c r="T30" i="40"/>
  <c r="T31" i="40"/>
  <c r="T32" i="40"/>
  <c r="T33" i="40"/>
  <c r="O9" i="40"/>
  <c r="O10" i="40"/>
  <c r="O11" i="40"/>
  <c r="O12" i="40"/>
  <c r="O13" i="40"/>
  <c r="O14" i="40"/>
  <c r="O15" i="40"/>
  <c r="O16" i="40"/>
  <c r="O17" i="40"/>
  <c r="O18" i="40"/>
  <c r="O19" i="40"/>
  <c r="O20" i="40"/>
  <c r="O21" i="40"/>
  <c r="O22" i="40"/>
  <c r="O23" i="40"/>
  <c r="O24" i="40"/>
  <c r="O25" i="40"/>
  <c r="O26" i="40"/>
  <c r="O27" i="40"/>
  <c r="O28" i="40"/>
  <c r="O29" i="40"/>
  <c r="O30" i="40"/>
  <c r="O31" i="40"/>
  <c r="O32" i="40"/>
  <c r="O33" i="40"/>
  <c r="J9" i="40"/>
  <c r="J10" i="40"/>
  <c r="J11" i="40"/>
  <c r="J12" i="40"/>
  <c r="J13" i="40"/>
  <c r="J14" i="40"/>
  <c r="J15" i="40"/>
  <c r="J16" i="40"/>
  <c r="J17" i="40"/>
  <c r="J18" i="40"/>
  <c r="J19" i="40"/>
  <c r="J20" i="40"/>
  <c r="J21" i="40"/>
  <c r="J22" i="40"/>
  <c r="J23" i="40"/>
  <c r="J24" i="40"/>
  <c r="J25" i="40"/>
  <c r="J26" i="40"/>
  <c r="J27" i="40"/>
  <c r="J28" i="40"/>
  <c r="J29" i="40"/>
  <c r="J30" i="40"/>
  <c r="J31" i="40"/>
  <c r="J32" i="40"/>
  <c r="J33" i="40"/>
  <c r="E9" i="40"/>
  <c r="E10" i="40"/>
  <c r="E11" i="40"/>
  <c r="E12" i="40"/>
  <c r="E13" i="40"/>
  <c r="E14" i="40"/>
  <c r="E15" i="40"/>
  <c r="E16" i="40"/>
  <c r="E17" i="40"/>
  <c r="E18" i="40"/>
  <c r="E19" i="40"/>
  <c r="E20" i="40"/>
  <c r="E21" i="40"/>
  <c r="E22" i="40"/>
  <c r="E23" i="40"/>
  <c r="E24" i="40"/>
  <c r="E25" i="40"/>
  <c r="E26" i="40"/>
  <c r="E27" i="40"/>
  <c r="E28" i="40"/>
  <c r="E29" i="40"/>
  <c r="E30" i="40"/>
  <c r="E31" i="40"/>
  <c r="E32" i="40"/>
  <c r="E33" i="40"/>
  <c r="T8" i="40"/>
  <c r="O8" i="40"/>
  <c r="J8" i="40"/>
  <c r="E8" i="40"/>
  <c r="B33" i="50"/>
  <c r="B32" i="50"/>
  <c r="B31" i="50"/>
  <c r="B30" i="50"/>
  <c r="B29" i="50"/>
  <c r="B28" i="50"/>
  <c r="B27" i="50"/>
  <c r="B26" i="50"/>
  <c r="B25" i="50"/>
  <c r="B24" i="50"/>
  <c r="B23" i="50"/>
  <c r="B22" i="50"/>
  <c r="B21" i="50"/>
  <c r="B20" i="50"/>
  <c r="B19" i="50"/>
  <c r="B18" i="50"/>
  <c r="B17" i="50"/>
  <c r="B16" i="50"/>
  <c r="B15" i="50"/>
  <c r="B14" i="50"/>
  <c r="B13" i="50"/>
  <c r="B12" i="50"/>
  <c r="B11" i="50"/>
  <c r="B10" i="50"/>
  <c r="B9" i="50"/>
  <c r="B8" i="50"/>
  <c r="AI33" i="50"/>
  <c r="AH33" i="50"/>
  <c r="AG33" i="50"/>
  <c r="AF33" i="50"/>
  <c r="AI32" i="50"/>
  <c r="AH32" i="50"/>
  <c r="AG32" i="50"/>
  <c r="AF32" i="50"/>
  <c r="AI31" i="50"/>
  <c r="AH31" i="50"/>
  <c r="AG31" i="50"/>
  <c r="AF31" i="50"/>
  <c r="AI30" i="50"/>
  <c r="AH30" i="50"/>
  <c r="AG30" i="50"/>
  <c r="AF30" i="50"/>
  <c r="AI29" i="50"/>
  <c r="AH29" i="50"/>
  <c r="AG29" i="50"/>
  <c r="AF29" i="50"/>
  <c r="AI28" i="50"/>
  <c r="AH28" i="50"/>
  <c r="AG28" i="50"/>
  <c r="AF28" i="50"/>
  <c r="AI27" i="50"/>
  <c r="AH27" i="50"/>
  <c r="AG27" i="50"/>
  <c r="AF27" i="50"/>
  <c r="AI26" i="50"/>
  <c r="AH26" i="50"/>
  <c r="AG26" i="50"/>
  <c r="AF26" i="50"/>
  <c r="AI25" i="50"/>
  <c r="AH25" i="50"/>
  <c r="AG25" i="50"/>
  <c r="AF25" i="50"/>
  <c r="AI24" i="50"/>
  <c r="AH24" i="50"/>
  <c r="AG24" i="50"/>
  <c r="AF24" i="50"/>
  <c r="AI23" i="50"/>
  <c r="AH23" i="50"/>
  <c r="AG23" i="50"/>
  <c r="AF23" i="50"/>
  <c r="AI22" i="50"/>
  <c r="AH22" i="50"/>
  <c r="AG22" i="50"/>
  <c r="AF22" i="50"/>
  <c r="AI21" i="50"/>
  <c r="AH21" i="50"/>
  <c r="AG21" i="50"/>
  <c r="AF21" i="50"/>
  <c r="AI20" i="50"/>
  <c r="AH20" i="50"/>
  <c r="AG20" i="50"/>
  <c r="AF20" i="50"/>
  <c r="AI19" i="50"/>
  <c r="AH19" i="50"/>
  <c r="AG19" i="50"/>
  <c r="AF19" i="50"/>
  <c r="AI18" i="50"/>
  <c r="AH18" i="50"/>
  <c r="AG18" i="50"/>
  <c r="AF18" i="50"/>
  <c r="AI17" i="50"/>
  <c r="AH17" i="50"/>
  <c r="AG17" i="50"/>
  <c r="AF17" i="50"/>
  <c r="AI16" i="50"/>
  <c r="AH16" i="50"/>
  <c r="AG16" i="50"/>
  <c r="AF16" i="50"/>
  <c r="AI15" i="50"/>
  <c r="AH15" i="50"/>
  <c r="AG15" i="50"/>
  <c r="AF15" i="50"/>
  <c r="AI14" i="50"/>
  <c r="AH14" i="50"/>
  <c r="AG14" i="50"/>
  <c r="AF14" i="50"/>
  <c r="AI13" i="50"/>
  <c r="AH13" i="50"/>
  <c r="AG13" i="50"/>
  <c r="AF13" i="50"/>
  <c r="AI12" i="50"/>
  <c r="AH12" i="50"/>
  <c r="AG12" i="50"/>
  <c r="AF12" i="50"/>
  <c r="AI11" i="50"/>
  <c r="AH11" i="50"/>
  <c r="AG11" i="50"/>
  <c r="AF11" i="50"/>
  <c r="AI10" i="50"/>
  <c r="AH10" i="50"/>
  <c r="AG10" i="50"/>
  <c r="AF10" i="50"/>
  <c r="AI9" i="50"/>
  <c r="AH9" i="50"/>
  <c r="AG9" i="50"/>
  <c r="AF9" i="50"/>
  <c r="AI8" i="50"/>
  <c r="AH8" i="50"/>
  <c r="AG8" i="50"/>
  <c r="AF8" i="50"/>
  <c r="D45" i="52" l="1"/>
  <c r="D44" i="52"/>
  <c r="AO38" i="52"/>
  <c r="AO39" i="52"/>
  <c r="AO37" i="52"/>
  <c r="AO36" i="52"/>
  <c r="C8" i="51"/>
  <c r="G8" i="51" s="1"/>
  <c r="F8" i="40" s="1"/>
  <c r="AN39" i="52"/>
  <c r="AN38" i="52"/>
  <c r="AN37" i="52"/>
  <c r="AN36" i="52"/>
  <c r="AP40" i="52"/>
  <c r="H45" i="52"/>
  <c r="X44" i="52"/>
  <c r="X45" i="52"/>
  <c r="E43" i="52"/>
  <c r="AB45" i="52"/>
  <c r="J43" i="52"/>
  <c r="J45" i="52"/>
  <c r="I44" i="52"/>
  <c r="AC44" i="52"/>
  <c r="Z43" i="52"/>
  <c r="AE45" i="52"/>
  <c r="H44" i="52"/>
  <c r="H46" i="52" s="1"/>
  <c r="W44" i="52"/>
  <c r="AD44" i="52"/>
  <c r="L45" i="52"/>
  <c r="Y44" i="52"/>
  <c r="O45" i="52"/>
  <c r="D46" i="52"/>
  <c r="G44" i="52"/>
  <c r="N44" i="52"/>
  <c r="M44" i="52"/>
  <c r="U43" i="52"/>
  <c r="Z45" i="52"/>
  <c r="V43" i="52"/>
  <c r="F43" i="52"/>
  <c r="AJ37" i="52"/>
  <c r="AJ38" i="52" s="1"/>
  <c r="AA45" i="52"/>
  <c r="K45" i="52"/>
  <c r="Q43" i="52"/>
  <c r="V45" i="52"/>
  <c r="F45" i="52"/>
  <c r="S44" i="52"/>
  <c r="AB43" i="52"/>
  <c r="AC45" i="52"/>
  <c r="M45" i="52"/>
  <c r="W43" i="52"/>
  <c r="W46" i="52" s="1"/>
  <c r="G43" i="52"/>
  <c r="AG38" i="52"/>
  <c r="AG39" i="52" s="1"/>
  <c r="AI37" i="52"/>
  <c r="Q45" i="52"/>
  <c r="U44" i="52"/>
  <c r="E44" i="52"/>
  <c r="R43" i="52"/>
  <c r="P44" i="52"/>
  <c r="R45" i="52"/>
  <c r="AE44" i="52"/>
  <c r="O44" i="52"/>
  <c r="Y45" i="52"/>
  <c r="I45" i="52"/>
  <c r="S43" i="52"/>
  <c r="L43" i="52"/>
  <c r="P45" i="52"/>
  <c r="AH37" i="52"/>
  <c r="AH38" i="52" s="1"/>
  <c r="AA43" i="52"/>
  <c r="K43" i="52"/>
  <c r="AD43" i="52"/>
  <c r="N43" i="52"/>
  <c r="T46" i="52"/>
  <c r="Z44" i="40"/>
  <c r="X42" i="40"/>
  <c r="Y44" i="40"/>
  <c r="Y43" i="40"/>
  <c r="Y45" i="40"/>
  <c r="X44" i="40"/>
  <c r="AA45" i="40"/>
  <c r="AA44" i="40"/>
  <c r="AA43" i="40"/>
  <c r="Z43" i="40"/>
  <c r="Z45" i="40"/>
  <c r="X45" i="40"/>
  <c r="D8" i="40"/>
  <c r="AI9" i="40"/>
  <c r="AI10" i="40"/>
  <c r="AI11" i="40"/>
  <c r="AI12" i="40"/>
  <c r="AI13" i="40"/>
  <c r="AI14" i="40"/>
  <c r="AI15" i="40"/>
  <c r="AI16" i="40"/>
  <c r="AI17" i="40"/>
  <c r="AI18" i="40"/>
  <c r="AI19" i="40"/>
  <c r="AI20" i="40"/>
  <c r="AI21" i="40"/>
  <c r="AI22" i="40"/>
  <c r="AI23" i="40"/>
  <c r="AI24" i="40"/>
  <c r="AI25" i="40"/>
  <c r="AI26" i="40"/>
  <c r="AI27" i="40"/>
  <c r="AI28" i="40"/>
  <c r="AI29" i="40"/>
  <c r="AI30" i="40"/>
  <c r="AI31" i="40"/>
  <c r="AI32" i="40"/>
  <c r="AI33" i="40"/>
  <c r="AE9" i="40"/>
  <c r="AE10" i="40"/>
  <c r="AE11" i="40"/>
  <c r="AE12" i="40"/>
  <c r="AE13" i="40"/>
  <c r="AE14" i="40"/>
  <c r="AE15" i="40"/>
  <c r="AE16" i="40"/>
  <c r="AE17" i="40"/>
  <c r="AE18" i="40"/>
  <c r="AE19" i="40"/>
  <c r="AE20" i="40"/>
  <c r="AE21" i="40"/>
  <c r="AE22" i="40"/>
  <c r="AE23" i="40"/>
  <c r="AE24" i="40"/>
  <c r="AE25" i="40"/>
  <c r="AE26" i="40"/>
  <c r="AE27" i="40"/>
  <c r="AE28" i="40"/>
  <c r="AE29" i="40"/>
  <c r="AE30" i="40"/>
  <c r="AE31" i="40"/>
  <c r="AE32" i="40"/>
  <c r="AE33" i="40"/>
  <c r="AI8" i="40"/>
  <c r="AE8" i="40"/>
  <c r="AH9" i="40"/>
  <c r="AH10" i="40"/>
  <c r="AH11" i="40"/>
  <c r="AH12" i="40"/>
  <c r="AH13" i="40"/>
  <c r="AH14" i="40"/>
  <c r="AH15" i="40"/>
  <c r="AH16" i="40"/>
  <c r="AH17" i="40"/>
  <c r="AH18" i="40"/>
  <c r="AH19" i="40"/>
  <c r="AH20" i="40"/>
  <c r="AH21" i="40"/>
  <c r="AH22" i="40"/>
  <c r="AH23" i="40"/>
  <c r="AH24" i="40"/>
  <c r="AH25" i="40"/>
  <c r="AH26" i="40"/>
  <c r="AH27" i="40"/>
  <c r="AH28" i="40"/>
  <c r="AH29" i="40"/>
  <c r="AH30" i="40"/>
  <c r="AH31" i="40"/>
  <c r="AH32" i="40"/>
  <c r="AH33" i="40"/>
  <c r="AD9" i="40"/>
  <c r="AD10" i="40"/>
  <c r="AD11" i="40"/>
  <c r="AD12" i="40"/>
  <c r="AD13" i="40"/>
  <c r="AD14" i="40"/>
  <c r="AD15" i="40"/>
  <c r="AD16" i="40"/>
  <c r="AD17" i="40"/>
  <c r="AD18" i="40"/>
  <c r="AD19" i="40"/>
  <c r="AD20" i="40"/>
  <c r="AD21" i="40"/>
  <c r="AD22" i="40"/>
  <c r="AD23" i="40"/>
  <c r="AD24" i="40"/>
  <c r="AD25" i="40"/>
  <c r="AD26" i="40"/>
  <c r="AD27" i="40"/>
  <c r="AD28" i="40"/>
  <c r="AD29" i="40"/>
  <c r="AD30" i="40"/>
  <c r="AD31" i="40"/>
  <c r="AD32" i="40"/>
  <c r="AD33" i="40"/>
  <c r="AH8" i="40"/>
  <c r="AD8" i="40"/>
  <c r="E46" i="52" l="1"/>
  <c r="AO40" i="52"/>
  <c r="AO43" i="52" s="1"/>
  <c r="X46" i="52"/>
  <c r="N46" i="52"/>
  <c r="AN40" i="52"/>
  <c r="AN43" i="52" s="1"/>
  <c r="AH39" i="52"/>
  <c r="AP42" i="52"/>
  <c r="AP43" i="52"/>
  <c r="AP44" i="52"/>
  <c r="AJ39" i="52"/>
  <c r="AJ40" i="52" s="1"/>
  <c r="AP45" i="52"/>
  <c r="AC46" i="52"/>
  <c r="AB46" i="52"/>
  <c r="Z46" i="52"/>
  <c r="Y46" i="52"/>
  <c r="O46" i="52"/>
  <c r="M46" i="52"/>
  <c r="G46" i="52"/>
  <c r="J46" i="52"/>
  <c r="AD46" i="52"/>
  <c r="K46" i="52"/>
  <c r="S46" i="52"/>
  <c r="AE46" i="52"/>
  <c r="Q46" i="52"/>
  <c r="I46" i="52"/>
  <c r="U46" i="52"/>
  <c r="AA46" i="52"/>
  <c r="L46" i="52"/>
  <c r="P46" i="52"/>
  <c r="F46" i="52"/>
  <c r="V46" i="52"/>
  <c r="R46" i="52"/>
  <c r="AG40" i="52"/>
  <c r="AI38" i="52"/>
  <c r="AI39" i="52" s="1"/>
  <c r="Y46" i="40"/>
  <c r="X46" i="40"/>
  <c r="Z46" i="40"/>
  <c r="AA46" i="40"/>
  <c r="S9" i="40"/>
  <c r="S10" i="40"/>
  <c r="S11" i="40"/>
  <c r="S12" i="40"/>
  <c r="S13" i="40"/>
  <c r="S14" i="40"/>
  <c r="S15" i="40"/>
  <c r="S16" i="40"/>
  <c r="S17" i="40"/>
  <c r="S18" i="40"/>
  <c r="S19" i="40"/>
  <c r="S20" i="40"/>
  <c r="S21" i="40"/>
  <c r="S22" i="40"/>
  <c r="S23" i="40"/>
  <c r="S24" i="40"/>
  <c r="S25" i="40"/>
  <c r="S26" i="40"/>
  <c r="S27" i="40"/>
  <c r="S28" i="40"/>
  <c r="S29" i="40"/>
  <c r="S30" i="40"/>
  <c r="S31" i="40"/>
  <c r="S32" i="40"/>
  <c r="S33" i="40"/>
  <c r="N9" i="40"/>
  <c r="N10" i="40"/>
  <c r="N11" i="40"/>
  <c r="N12" i="40"/>
  <c r="N13" i="40"/>
  <c r="N14" i="40"/>
  <c r="N15" i="40"/>
  <c r="N16" i="40"/>
  <c r="N17" i="40"/>
  <c r="N18" i="40"/>
  <c r="N19" i="40"/>
  <c r="N20" i="40"/>
  <c r="N21" i="40"/>
  <c r="N22" i="40"/>
  <c r="N23" i="40"/>
  <c r="N24" i="40"/>
  <c r="N25" i="40"/>
  <c r="N26" i="40"/>
  <c r="N27" i="40"/>
  <c r="N28" i="40"/>
  <c r="N29" i="40"/>
  <c r="N30" i="40"/>
  <c r="N31" i="40"/>
  <c r="N32" i="40"/>
  <c r="N33" i="40"/>
  <c r="I9" i="40"/>
  <c r="I10" i="40"/>
  <c r="I11" i="40"/>
  <c r="I12" i="40"/>
  <c r="I13" i="40"/>
  <c r="I14" i="40"/>
  <c r="I15" i="40"/>
  <c r="I16" i="40"/>
  <c r="I17" i="40"/>
  <c r="I18" i="40"/>
  <c r="I19" i="40"/>
  <c r="I20" i="40"/>
  <c r="I21" i="40"/>
  <c r="I22" i="40"/>
  <c r="I23" i="40"/>
  <c r="I24" i="40"/>
  <c r="I25" i="40"/>
  <c r="I26" i="40"/>
  <c r="I27" i="40"/>
  <c r="I28" i="40"/>
  <c r="I29" i="40"/>
  <c r="I30" i="40"/>
  <c r="I31" i="40"/>
  <c r="I32" i="40"/>
  <c r="I33" i="40"/>
  <c r="D9" i="40"/>
  <c r="D10" i="40"/>
  <c r="D11" i="40"/>
  <c r="D12" i="40"/>
  <c r="D13" i="40"/>
  <c r="D14" i="40"/>
  <c r="D15" i="40"/>
  <c r="D16" i="40"/>
  <c r="D17" i="40"/>
  <c r="D18" i="40"/>
  <c r="D19" i="40"/>
  <c r="D20" i="40"/>
  <c r="D21" i="40"/>
  <c r="D22" i="40"/>
  <c r="D23" i="40"/>
  <c r="D24" i="40"/>
  <c r="D25" i="40"/>
  <c r="D26" i="40"/>
  <c r="D27" i="40"/>
  <c r="D28" i="40"/>
  <c r="D29" i="40"/>
  <c r="D30" i="40"/>
  <c r="D31" i="40"/>
  <c r="D32" i="40"/>
  <c r="D33" i="40"/>
  <c r="S8" i="40"/>
  <c r="N8" i="40"/>
  <c r="I8" i="40"/>
  <c r="AO44" i="52" l="1"/>
  <c r="AO42" i="52"/>
  <c r="AO45" i="52"/>
  <c r="AN44" i="52"/>
  <c r="AN45" i="52"/>
  <c r="AN42" i="52"/>
  <c r="AG42" i="52"/>
  <c r="AG43" i="52"/>
  <c r="AG44" i="52"/>
  <c r="AP46" i="52"/>
  <c r="AG45" i="52"/>
  <c r="AJ42" i="52"/>
  <c r="AJ44" i="52"/>
  <c r="AJ43" i="52"/>
  <c r="AH40" i="52"/>
  <c r="AJ45" i="52"/>
  <c r="R9" i="40"/>
  <c r="R11" i="40"/>
  <c r="R12" i="40"/>
  <c r="R13" i="40"/>
  <c r="R14" i="40"/>
  <c r="R15" i="40"/>
  <c r="R16" i="40"/>
  <c r="R17" i="40"/>
  <c r="R18" i="40"/>
  <c r="R19" i="40"/>
  <c r="R20" i="40"/>
  <c r="R21" i="40"/>
  <c r="R22" i="40"/>
  <c r="R23" i="40"/>
  <c r="R24" i="40"/>
  <c r="R25" i="40"/>
  <c r="R26" i="40"/>
  <c r="R27" i="40"/>
  <c r="R28" i="40"/>
  <c r="R29" i="40"/>
  <c r="R30" i="40"/>
  <c r="R31" i="40"/>
  <c r="R32" i="40"/>
  <c r="R33" i="40"/>
  <c r="M9" i="40"/>
  <c r="M10" i="40"/>
  <c r="M11" i="40"/>
  <c r="M12" i="40"/>
  <c r="M13" i="40"/>
  <c r="M14" i="40"/>
  <c r="M15" i="40"/>
  <c r="M16" i="40"/>
  <c r="M17" i="40"/>
  <c r="M18" i="40"/>
  <c r="M19" i="40"/>
  <c r="M20" i="40"/>
  <c r="M21" i="40"/>
  <c r="M22" i="40"/>
  <c r="M23" i="40"/>
  <c r="M24" i="40"/>
  <c r="M25" i="40"/>
  <c r="M26" i="40"/>
  <c r="M27" i="40"/>
  <c r="M28" i="40"/>
  <c r="M29" i="40"/>
  <c r="M30" i="40"/>
  <c r="M31" i="40"/>
  <c r="M32" i="40"/>
  <c r="M33" i="40"/>
  <c r="H9" i="40"/>
  <c r="H10" i="40"/>
  <c r="H11" i="40"/>
  <c r="H12" i="40"/>
  <c r="H13" i="40"/>
  <c r="H14" i="40"/>
  <c r="H15" i="40"/>
  <c r="H16" i="40"/>
  <c r="H17" i="40"/>
  <c r="H18" i="40"/>
  <c r="H19" i="40"/>
  <c r="H20" i="40"/>
  <c r="H21" i="40"/>
  <c r="H22" i="40"/>
  <c r="H23" i="40"/>
  <c r="H24" i="40"/>
  <c r="H25" i="40"/>
  <c r="H26" i="40"/>
  <c r="H27" i="40"/>
  <c r="H28" i="40"/>
  <c r="H29" i="40"/>
  <c r="H30" i="40"/>
  <c r="H31" i="40"/>
  <c r="H32" i="40"/>
  <c r="H33" i="40"/>
  <c r="R8" i="40"/>
  <c r="M8" i="40"/>
  <c r="H8" i="40"/>
  <c r="C9" i="40"/>
  <c r="C10" i="40"/>
  <c r="C11" i="40"/>
  <c r="C12" i="40"/>
  <c r="C13" i="40"/>
  <c r="C14" i="40"/>
  <c r="C15" i="40"/>
  <c r="C16" i="40"/>
  <c r="C17" i="40"/>
  <c r="C18" i="40"/>
  <c r="C19" i="40"/>
  <c r="C20" i="40"/>
  <c r="C21" i="40"/>
  <c r="C22" i="40"/>
  <c r="C23" i="40"/>
  <c r="C24" i="40"/>
  <c r="C25" i="40"/>
  <c r="C26" i="40"/>
  <c r="C27" i="40"/>
  <c r="C28" i="40"/>
  <c r="C29" i="40"/>
  <c r="C30" i="40"/>
  <c r="C31" i="40"/>
  <c r="C32" i="40"/>
  <c r="C33" i="40"/>
  <c r="C8" i="40"/>
  <c r="AO46" i="52" l="1"/>
  <c r="AN46" i="52"/>
  <c r="AG46" i="52"/>
  <c r="AJ46" i="52"/>
  <c r="AH42" i="52"/>
  <c r="AH44" i="52"/>
  <c r="AH43" i="52"/>
  <c r="AI40" i="52"/>
  <c r="AH45" i="52"/>
  <c r="AS35" i="33"/>
  <c r="AO40" i="36"/>
  <c r="CC29" i="36"/>
  <c r="CB11" i="36"/>
  <c r="CD23" i="36"/>
  <c r="CE12" i="36"/>
  <c r="AG39" i="36"/>
  <c r="D37" i="36"/>
  <c r="D36" i="36"/>
  <c r="T27" i="36"/>
  <c r="BA33" i="36"/>
  <c r="AZ33" i="36"/>
  <c r="AY33" i="36"/>
  <c r="AX33" i="36"/>
  <c r="BL9" i="33"/>
  <c r="BL10" i="33"/>
  <c r="BL11" i="33"/>
  <c r="BL12" i="33"/>
  <c r="BL13" i="33"/>
  <c r="BL14" i="33"/>
  <c r="BL15" i="33"/>
  <c r="BL16" i="33"/>
  <c r="BL17" i="33"/>
  <c r="BL18" i="33"/>
  <c r="BL19" i="33"/>
  <c r="BL20" i="33"/>
  <c r="BL21" i="33"/>
  <c r="BL22" i="33"/>
  <c r="BL23" i="33"/>
  <c r="BL24" i="33"/>
  <c r="BL25" i="33"/>
  <c r="BL26" i="33"/>
  <c r="BL27" i="33"/>
  <c r="BL28" i="33"/>
  <c r="BL29" i="33"/>
  <c r="BL30" i="33"/>
  <c r="BL31" i="33"/>
  <c r="BL32" i="33"/>
  <c r="BL33" i="33"/>
  <c r="BJ9" i="33"/>
  <c r="BJ10" i="33"/>
  <c r="BJ11" i="33"/>
  <c r="BJ12" i="33"/>
  <c r="BJ13" i="33"/>
  <c r="BJ14" i="33"/>
  <c r="BJ15" i="33"/>
  <c r="BJ16" i="33"/>
  <c r="BJ17" i="33"/>
  <c r="BJ18" i="33"/>
  <c r="BJ19" i="33"/>
  <c r="BJ20" i="33"/>
  <c r="BJ21" i="33"/>
  <c r="BJ22" i="33"/>
  <c r="BJ23" i="33"/>
  <c r="BJ24" i="33"/>
  <c r="BJ25" i="33"/>
  <c r="BJ26" i="33"/>
  <c r="BJ27" i="33"/>
  <c r="BJ28" i="33"/>
  <c r="BJ29" i="33"/>
  <c r="BJ30" i="33"/>
  <c r="BJ31" i="33"/>
  <c r="BJ32" i="33"/>
  <c r="BJ33" i="33"/>
  <c r="BH9" i="33"/>
  <c r="BH10" i="33"/>
  <c r="BH11" i="33"/>
  <c r="BH12" i="33"/>
  <c r="BH13" i="33"/>
  <c r="BH14" i="33"/>
  <c r="BH15" i="33"/>
  <c r="BH16" i="33"/>
  <c r="BH17" i="33"/>
  <c r="BH18" i="33"/>
  <c r="BH19" i="33"/>
  <c r="BH20" i="33"/>
  <c r="BH21" i="33"/>
  <c r="BH22" i="33"/>
  <c r="BH23" i="33"/>
  <c r="BH24" i="33"/>
  <c r="BH25" i="33"/>
  <c r="BH26" i="33"/>
  <c r="BH27" i="33"/>
  <c r="BH28" i="33"/>
  <c r="BH29" i="33"/>
  <c r="BH30" i="33"/>
  <c r="BH31" i="33"/>
  <c r="BH32" i="33"/>
  <c r="BH33" i="33"/>
  <c r="BE9" i="33"/>
  <c r="BE10" i="33"/>
  <c r="BE11" i="33"/>
  <c r="BE12" i="33"/>
  <c r="BE13" i="33"/>
  <c r="BE14" i="33"/>
  <c r="BE15" i="33"/>
  <c r="BE16" i="33"/>
  <c r="BE17" i="33"/>
  <c r="BE18" i="33"/>
  <c r="BE19" i="33"/>
  <c r="BE20" i="33"/>
  <c r="BE21" i="33"/>
  <c r="BE22" i="33"/>
  <c r="BE23" i="33"/>
  <c r="BE24" i="33"/>
  <c r="BE25" i="33"/>
  <c r="BE26" i="33"/>
  <c r="BE27" i="33"/>
  <c r="BE28" i="33"/>
  <c r="BE29" i="33"/>
  <c r="BE30" i="33"/>
  <c r="BE31" i="33"/>
  <c r="BE32" i="33"/>
  <c r="BE33" i="33"/>
  <c r="AQ40" i="52" l="1"/>
  <c r="AH46" i="52"/>
  <c r="AI42" i="52"/>
  <c r="AI43" i="52"/>
  <c r="AI44" i="52"/>
  <c r="AI45" i="52"/>
  <c r="BB33" i="36"/>
  <c r="BC33" i="36" s="1"/>
  <c r="BP33" i="33"/>
  <c r="BO33" i="33"/>
  <c r="BP32" i="33"/>
  <c r="BO32" i="33"/>
  <c r="BP31" i="33"/>
  <c r="BO31" i="33"/>
  <c r="BP30" i="33"/>
  <c r="BO30" i="33"/>
  <c r="BP29" i="33"/>
  <c r="BO29" i="33"/>
  <c r="BP28" i="33"/>
  <c r="BO28" i="33"/>
  <c r="BP27" i="33"/>
  <c r="BO27" i="33"/>
  <c r="BP26" i="33"/>
  <c r="BO26" i="33"/>
  <c r="BP25" i="33"/>
  <c r="BO25" i="33"/>
  <c r="BP24" i="33"/>
  <c r="BO24" i="33"/>
  <c r="BP23" i="33"/>
  <c r="BO23" i="33"/>
  <c r="BP22" i="33"/>
  <c r="BO22" i="33"/>
  <c r="BP21" i="33"/>
  <c r="BO21" i="33"/>
  <c r="BP20" i="33"/>
  <c r="BO20" i="33"/>
  <c r="BP19" i="33"/>
  <c r="BO19" i="33"/>
  <c r="BP18" i="33"/>
  <c r="BO18" i="33"/>
  <c r="BP17" i="33"/>
  <c r="BO17" i="33"/>
  <c r="BP16" i="33"/>
  <c r="BO16" i="33"/>
  <c r="BP15" i="33"/>
  <c r="BO15" i="33"/>
  <c r="BP14" i="33"/>
  <c r="BO14" i="33"/>
  <c r="BP13" i="33"/>
  <c r="BO13" i="33"/>
  <c r="BP12" i="33"/>
  <c r="BO12" i="33"/>
  <c r="BP11" i="33"/>
  <c r="BO11" i="33"/>
  <c r="BP10" i="33"/>
  <c r="BO10" i="33"/>
  <c r="BP9" i="33"/>
  <c r="BO9" i="33"/>
  <c r="BP8" i="33"/>
  <c r="BO8" i="33"/>
  <c r="AQ45" i="52" l="1"/>
  <c r="AQ42" i="52"/>
  <c r="AQ43" i="52"/>
  <c r="AQ44" i="52"/>
  <c r="AI46" i="52"/>
  <c r="BL8" i="33"/>
  <c r="BJ8" i="33"/>
  <c r="BH8" i="33"/>
  <c r="BE8" i="33"/>
  <c r="AQ46" i="52" l="1"/>
  <c r="B33" i="48"/>
  <c r="B32" i="48"/>
  <c r="B31" i="48"/>
  <c r="B30" i="48"/>
  <c r="B29" i="48"/>
  <c r="B28" i="48"/>
  <c r="B27" i="48"/>
  <c r="B26" i="48"/>
  <c r="B25" i="48"/>
  <c r="B24" i="48"/>
  <c r="B23" i="48"/>
  <c r="B22" i="48"/>
  <c r="B21" i="48"/>
  <c r="B20" i="48"/>
  <c r="B19" i="48"/>
  <c r="B18" i="48"/>
  <c r="B17" i="48"/>
  <c r="B16" i="48"/>
  <c r="B15" i="48"/>
  <c r="B14" i="48"/>
  <c r="B13" i="48"/>
  <c r="B12" i="48"/>
  <c r="B11" i="48"/>
  <c r="B10" i="48"/>
  <c r="B9" i="48"/>
  <c r="B8" i="48"/>
  <c r="AY32" i="36"/>
  <c r="AT35" i="33"/>
  <c r="AU35" i="33"/>
  <c r="AV35" i="33"/>
  <c r="AT36" i="33"/>
  <c r="AU36" i="33"/>
  <c r="AV36" i="33"/>
  <c r="AT37" i="33"/>
  <c r="AU37" i="33"/>
  <c r="AV37" i="33"/>
  <c r="AT38" i="33"/>
  <c r="AU38" i="33"/>
  <c r="AV38" i="33"/>
  <c r="AS38" i="33"/>
  <c r="AS36" i="33"/>
  <c r="AS37" i="33"/>
  <c r="P37" i="36"/>
  <c r="K38" i="36"/>
  <c r="AS39" i="33" l="1"/>
  <c r="AS41" i="33" s="1"/>
  <c r="P9" i="33"/>
  <c r="P10" i="33"/>
  <c r="P11" i="33"/>
  <c r="P12" i="33"/>
  <c r="P13" i="33"/>
  <c r="P14" i="33"/>
  <c r="P15" i="33"/>
  <c r="P16" i="33"/>
  <c r="P17" i="33"/>
  <c r="P18" i="33"/>
  <c r="P19" i="33"/>
  <c r="P20" i="33"/>
  <c r="P21" i="33"/>
  <c r="P22" i="33"/>
  <c r="P23" i="33"/>
  <c r="P24" i="33"/>
  <c r="P25" i="33"/>
  <c r="P26" i="33"/>
  <c r="P27" i="33"/>
  <c r="P28" i="33"/>
  <c r="P29" i="33"/>
  <c r="P30" i="33"/>
  <c r="P31" i="33"/>
  <c r="P32" i="33"/>
  <c r="P33" i="33"/>
  <c r="P8" i="33"/>
  <c r="C9" i="33"/>
  <c r="C10" i="33"/>
  <c r="C11" i="33"/>
  <c r="C12" i="33"/>
  <c r="C13" i="33"/>
  <c r="C14" i="33"/>
  <c r="C15" i="33"/>
  <c r="C16" i="33"/>
  <c r="C17" i="33"/>
  <c r="C18" i="33"/>
  <c r="C19" i="33"/>
  <c r="C20" i="33"/>
  <c r="C21" i="33"/>
  <c r="C22" i="33"/>
  <c r="C23" i="33"/>
  <c r="C24" i="33"/>
  <c r="C25" i="33"/>
  <c r="C26" i="33"/>
  <c r="C27" i="33"/>
  <c r="C28" i="33"/>
  <c r="C29" i="33"/>
  <c r="C30" i="33"/>
  <c r="C31" i="33"/>
  <c r="C32" i="33"/>
  <c r="C33" i="33"/>
  <c r="C8" i="33"/>
  <c r="BZ41" i="36" l="1"/>
  <c r="BY41" i="36"/>
  <c r="BX41" i="36"/>
  <c r="BW41" i="36"/>
  <c r="BV41" i="36"/>
  <c r="BU41" i="36"/>
  <c r="BT41" i="36"/>
  <c r="BS41" i="36"/>
  <c r="BR41" i="36"/>
  <c r="BQ41" i="36"/>
  <c r="BP41" i="36"/>
  <c r="BO41" i="36"/>
  <c r="BN41" i="36"/>
  <c r="BM41" i="36"/>
  <c r="BL41" i="36"/>
  <c r="BK41" i="36"/>
  <c r="BJ41" i="36"/>
  <c r="BI41" i="36"/>
  <c r="BH41" i="36"/>
  <c r="BG41" i="36"/>
  <c r="BZ40" i="36"/>
  <c r="BY40" i="36"/>
  <c r="BX40" i="36"/>
  <c r="BW40" i="36"/>
  <c r="BV40" i="36"/>
  <c r="BU40" i="36"/>
  <c r="BT40" i="36"/>
  <c r="BS40" i="36"/>
  <c r="BR40" i="36"/>
  <c r="BQ40" i="36"/>
  <c r="BP40" i="36"/>
  <c r="BO40" i="36"/>
  <c r="BN40" i="36"/>
  <c r="BM40" i="36"/>
  <c r="BL40" i="36"/>
  <c r="BK40" i="36"/>
  <c r="BJ40" i="36"/>
  <c r="BI40" i="36"/>
  <c r="BH40" i="36"/>
  <c r="BG40" i="36"/>
  <c r="BZ39" i="36"/>
  <c r="BY39" i="36"/>
  <c r="BX39" i="36"/>
  <c r="BW39" i="36"/>
  <c r="BV39" i="36"/>
  <c r="BU39" i="36"/>
  <c r="BT39" i="36"/>
  <c r="BS39" i="36"/>
  <c r="BR39" i="36"/>
  <c r="BQ39" i="36"/>
  <c r="BP39" i="36"/>
  <c r="BO39" i="36"/>
  <c r="BN39" i="36"/>
  <c r="BM39" i="36"/>
  <c r="BL39" i="36"/>
  <c r="BK39" i="36"/>
  <c r="BJ39" i="36"/>
  <c r="BI39" i="36"/>
  <c r="BH39" i="36"/>
  <c r="BG39" i="36"/>
  <c r="BZ38" i="36"/>
  <c r="BY38" i="36"/>
  <c r="BX38" i="36"/>
  <c r="BW38" i="36"/>
  <c r="BV38" i="36"/>
  <c r="BU38" i="36"/>
  <c r="BT38" i="36"/>
  <c r="BS38" i="36"/>
  <c r="BR38" i="36"/>
  <c r="BQ38" i="36"/>
  <c r="BP38" i="36"/>
  <c r="BO38" i="36"/>
  <c r="BN38" i="36"/>
  <c r="BM38" i="36"/>
  <c r="BL38" i="36"/>
  <c r="BK38" i="36"/>
  <c r="BJ38" i="36"/>
  <c r="BI38" i="36"/>
  <c r="BH38" i="36"/>
  <c r="BG38" i="36"/>
  <c r="AV40" i="36"/>
  <c r="AU40" i="36"/>
  <c r="AT40" i="36"/>
  <c r="AS40" i="36"/>
  <c r="AR40" i="36"/>
  <c r="AQ40" i="36"/>
  <c r="AV39" i="36"/>
  <c r="AU39" i="36"/>
  <c r="AT39" i="36"/>
  <c r="AS39" i="36"/>
  <c r="AR39" i="36"/>
  <c r="AQ39" i="36"/>
  <c r="AV38" i="36"/>
  <c r="AU38" i="36"/>
  <c r="AT38" i="36"/>
  <c r="AS38" i="36"/>
  <c r="AR38" i="36"/>
  <c r="AQ38" i="36"/>
  <c r="AP40" i="36"/>
  <c r="AN40" i="36"/>
  <c r="AM40" i="36"/>
  <c r="AL40" i="36"/>
  <c r="AK40" i="36"/>
  <c r="AP39" i="36"/>
  <c r="AO39" i="36"/>
  <c r="AN39" i="36"/>
  <c r="AM39" i="36"/>
  <c r="AL39" i="36"/>
  <c r="AK39" i="36"/>
  <c r="AP38" i="36"/>
  <c r="AO38" i="36"/>
  <c r="AN38" i="36"/>
  <c r="AM38" i="36"/>
  <c r="AL38" i="36"/>
  <c r="AK38" i="36"/>
  <c r="AI38" i="36"/>
  <c r="AJ38" i="36"/>
  <c r="AI39" i="36"/>
  <c r="AJ39" i="36"/>
  <c r="AI40" i="36"/>
  <c r="AJ40" i="36"/>
  <c r="AH40" i="36"/>
  <c r="AG40" i="36"/>
  <c r="AF40" i="36"/>
  <c r="AE40" i="36"/>
  <c r="AD40" i="36"/>
  <c r="AC40" i="36"/>
  <c r="AB40" i="36"/>
  <c r="AH39" i="36"/>
  <c r="AF39" i="36"/>
  <c r="AE39" i="36"/>
  <c r="AD39" i="36"/>
  <c r="AC39" i="36"/>
  <c r="AB39" i="36"/>
  <c r="AH38" i="36"/>
  <c r="AG38" i="36"/>
  <c r="AF38" i="36"/>
  <c r="AE38" i="36"/>
  <c r="AD38" i="36"/>
  <c r="AC38" i="36"/>
  <c r="AB38" i="36"/>
  <c r="V38" i="36"/>
  <c r="W38" i="36"/>
  <c r="X38" i="36"/>
  <c r="Y38" i="36"/>
  <c r="Z38" i="36"/>
  <c r="AA38" i="36"/>
  <c r="V39" i="36"/>
  <c r="W39" i="36"/>
  <c r="X39" i="36"/>
  <c r="Y39" i="36"/>
  <c r="Z39" i="36"/>
  <c r="AA39" i="36"/>
  <c r="V40" i="36"/>
  <c r="W40" i="36"/>
  <c r="X40" i="36"/>
  <c r="Y40" i="36"/>
  <c r="Z40" i="36"/>
  <c r="AA40" i="36"/>
  <c r="U39" i="36"/>
  <c r="U38" i="36"/>
  <c r="G39" i="36"/>
  <c r="G84" i="36" s="1"/>
  <c r="F39" i="36"/>
  <c r="F84" i="36" s="1"/>
  <c r="E39" i="36"/>
  <c r="E84" i="36" s="1"/>
  <c r="D39" i="36"/>
  <c r="D84" i="36" s="1"/>
  <c r="L39" i="36"/>
  <c r="L84" i="36" s="1"/>
  <c r="K39" i="36"/>
  <c r="K84" i="36" s="1"/>
  <c r="J39" i="36"/>
  <c r="J84" i="36" s="1"/>
  <c r="I39" i="36"/>
  <c r="I84" i="36" s="1"/>
  <c r="O39" i="36"/>
  <c r="O84" i="36" s="1"/>
  <c r="P39" i="36"/>
  <c r="P84" i="36" s="1"/>
  <c r="Q39" i="36"/>
  <c r="Q84" i="36" s="1"/>
  <c r="N39" i="36"/>
  <c r="N84" i="36" s="1"/>
  <c r="BA8" i="36"/>
  <c r="AZ8" i="36"/>
  <c r="AY8" i="36"/>
  <c r="AX8" i="36"/>
  <c r="AX24" i="36"/>
  <c r="AY24" i="36"/>
  <c r="AZ24" i="36"/>
  <c r="BA24" i="36"/>
  <c r="CC9" i="36"/>
  <c r="CD9" i="36"/>
  <c r="CE9" i="36"/>
  <c r="CC10" i="36"/>
  <c r="CD10" i="36"/>
  <c r="CE10" i="36"/>
  <c r="CC11" i="36"/>
  <c r="CD11" i="36"/>
  <c r="CE11" i="36"/>
  <c r="CC12" i="36"/>
  <c r="CD12" i="36"/>
  <c r="CC13" i="36"/>
  <c r="CD13" i="36"/>
  <c r="CE13" i="36"/>
  <c r="CC14" i="36"/>
  <c r="CD14" i="36"/>
  <c r="CE14" i="36"/>
  <c r="CC15" i="36"/>
  <c r="CD15" i="36"/>
  <c r="CE15" i="36"/>
  <c r="CC16" i="36"/>
  <c r="CD16" i="36"/>
  <c r="CE16" i="36"/>
  <c r="CC17" i="36"/>
  <c r="CD17" i="36"/>
  <c r="CE17" i="36"/>
  <c r="CC18" i="36"/>
  <c r="CD18" i="36"/>
  <c r="CE18" i="36"/>
  <c r="CC19" i="36"/>
  <c r="CD19" i="36"/>
  <c r="CE19" i="36"/>
  <c r="CC20" i="36"/>
  <c r="CD20" i="36"/>
  <c r="CE20" i="36"/>
  <c r="CC21" i="36"/>
  <c r="CD21" i="36"/>
  <c r="CE21" i="36"/>
  <c r="CC22" i="36"/>
  <c r="CD22" i="36"/>
  <c r="CE22" i="36"/>
  <c r="CC23" i="36"/>
  <c r="CE23" i="36"/>
  <c r="CC24" i="36"/>
  <c r="CD24" i="36"/>
  <c r="CE24" i="36"/>
  <c r="CC25" i="36"/>
  <c r="CD25" i="36"/>
  <c r="CE25" i="36"/>
  <c r="CC26" i="36"/>
  <c r="CD26" i="36"/>
  <c r="CE26" i="36"/>
  <c r="CC27" i="36"/>
  <c r="CD27" i="36"/>
  <c r="CE27" i="36"/>
  <c r="CC28" i="36"/>
  <c r="CD28" i="36"/>
  <c r="CE28" i="36"/>
  <c r="CD29" i="36"/>
  <c r="CE29" i="36"/>
  <c r="CC30" i="36"/>
  <c r="CD30" i="36"/>
  <c r="CE30" i="36"/>
  <c r="CC31" i="36"/>
  <c r="CD31" i="36"/>
  <c r="CE31" i="36"/>
  <c r="CC32" i="36"/>
  <c r="CD32" i="36"/>
  <c r="CE32" i="36"/>
  <c r="CC33" i="36"/>
  <c r="CD33" i="36"/>
  <c r="CE33" i="36"/>
  <c r="CE8" i="36"/>
  <c r="CD8" i="36"/>
  <c r="CC8" i="36"/>
  <c r="CB9" i="36"/>
  <c r="CB10" i="36"/>
  <c r="CB12" i="36"/>
  <c r="CB13" i="36"/>
  <c r="CB14" i="36"/>
  <c r="CB15" i="36"/>
  <c r="CB16" i="36"/>
  <c r="CB17" i="36"/>
  <c r="CB18" i="36"/>
  <c r="CB19" i="36"/>
  <c r="CB20" i="36"/>
  <c r="CB21" i="36"/>
  <c r="CB22" i="36"/>
  <c r="CB23" i="36"/>
  <c r="CB24" i="36"/>
  <c r="CB25" i="36"/>
  <c r="CB26" i="36"/>
  <c r="CB27" i="36"/>
  <c r="CB28" i="36"/>
  <c r="CB29" i="36"/>
  <c r="CB30" i="36"/>
  <c r="CB31" i="36"/>
  <c r="CB32" i="36"/>
  <c r="CB33" i="36"/>
  <c r="CB8" i="36"/>
  <c r="BF13" i="36"/>
  <c r="BF33" i="36"/>
  <c r="BF32" i="36"/>
  <c r="BF31" i="36"/>
  <c r="BF30" i="36"/>
  <c r="BF29" i="36"/>
  <c r="BF28" i="36"/>
  <c r="BF27" i="36"/>
  <c r="BF26" i="36"/>
  <c r="BF25" i="36"/>
  <c r="BF24" i="36"/>
  <c r="BF23" i="36"/>
  <c r="BF22" i="36"/>
  <c r="BF21" i="36"/>
  <c r="BF20" i="36"/>
  <c r="BF19" i="36"/>
  <c r="BF18" i="36"/>
  <c r="BF17" i="36"/>
  <c r="BF16" i="36"/>
  <c r="BF15" i="36"/>
  <c r="BF14" i="36"/>
  <c r="BF12" i="36"/>
  <c r="BF11" i="36"/>
  <c r="BF10" i="36"/>
  <c r="BF9" i="36"/>
  <c r="BF8" i="36"/>
  <c r="BF7" i="36"/>
  <c r="L40" i="36"/>
  <c r="L85" i="36" s="1"/>
  <c r="K40" i="36"/>
  <c r="K85" i="36" s="1"/>
  <c r="J40" i="36"/>
  <c r="J85" i="36" s="1"/>
  <c r="I40" i="36"/>
  <c r="I85" i="36" s="1"/>
  <c r="G40" i="36"/>
  <c r="G85" i="36" s="1"/>
  <c r="F40" i="36"/>
  <c r="F85" i="36" s="1"/>
  <c r="E40" i="36"/>
  <c r="E85" i="36" s="1"/>
  <c r="D40" i="36"/>
  <c r="D85" i="36" s="1"/>
  <c r="L38" i="36"/>
  <c r="L83" i="36" s="1"/>
  <c r="K83" i="36"/>
  <c r="J38" i="36"/>
  <c r="J83" i="36" s="1"/>
  <c r="I38" i="36"/>
  <c r="I83" i="36" s="1"/>
  <c r="G38" i="36"/>
  <c r="G83" i="36" s="1"/>
  <c r="F38" i="36"/>
  <c r="F83" i="36" s="1"/>
  <c r="E38" i="36"/>
  <c r="E83" i="36" s="1"/>
  <c r="D38" i="36"/>
  <c r="L37" i="36"/>
  <c r="L82" i="36" s="1"/>
  <c r="K37" i="36"/>
  <c r="K82" i="36" s="1"/>
  <c r="J37" i="36"/>
  <c r="J82" i="36" s="1"/>
  <c r="I37" i="36"/>
  <c r="I82" i="36" s="1"/>
  <c r="G37" i="36"/>
  <c r="G82" i="36" s="1"/>
  <c r="F37" i="36"/>
  <c r="F82" i="36" s="1"/>
  <c r="E37" i="36"/>
  <c r="E82" i="36" s="1"/>
  <c r="D82" i="36"/>
  <c r="L36" i="36"/>
  <c r="L81" i="36" s="1"/>
  <c r="K36" i="36"/>
  <c r="K81" i="36" s="1"/>
  <c r="J36" i="36"/>
  <c r="J81" i="36" s="1"/>
  <c r="I36" i="36"/>
  <c r="I81" i="36" s="1"/>
  <c r="G36" i="36"/>
  <c r="G81" i="36" s="1"/>
  <c r="F36" i="36"/>
  <c r="F81" i="36" s="1"/>
  <c r="E36" i="36"/>
  <c r="D81" i="36"/>
  <c r="AO41" i="36" l="1"/>
  <c r="D83" i="36"/>
  <c r="D86" i="36" s="1"/>
  <c r="D41" i="36"/>
  <c r="D43" i="36" s="1"/>
  <c r="E81" i="36"/>
  <c r="E86" i="36" s="1"/>
  <c r="E88" i="36" s="1"/>
  <c r="E41" i="36"/>
  <c r="E44" i="36" s="1"/>
  <c r="J86" i="36"/>
  <c r="J88" i="36" s="1"/>
  <c r="K86" i="36"/>
  <c r="K89" i="36" s="1"/>
  <c r="I86" i="36"/>
  <c r="I91" i="36" s="1"/>
  <c r="F86" i="36"/>
  <c r="F90" i="36" s="1"/>
  <c r="G86" i="36"/>
  <c r="G91" i="36" s="1"/>
  <c r="L86" i="36"/>
  <c r="L91" i="36" s="1"/>
  <c r="Q40" i="36"/>
  <c r="Q85" i="36" s="1"/>
  <c r="P40" i="36"/>
  <c r="P85" i="36" s="1"/>
  <c r="O40" i="36"/>
  <c r="O85" i="36" s="1"/>
  <c r="N40" i="36"/>
  <c r="N85" i="36" s="1"/>
  <c r="CF10" i="36"/>
  <c r="CG10" i="36" s="1"/>
  <c r="CB36" i="36"/>
  <c r="CF12" i="36"/>
  <c r="CG12" i="36" s="1"/>
  <c r="CF17" i="36"/>
  <c r="CG17" i="36" s="1"/>
  <c r="CD36" i="36"/>
  <c r="CF27" i="36"/>
  <c r="CG27" i="36" s="1"/>
  <c r="CF15" i="36"/>
  <c r="CG15" i="36" s="1"/>
  <c r="CF19" i="36"/>
  <c r="CG19" i="36" s="1"/>
  <c r="CF23" i="36"/>
  <c r="CG23" i="36" s="1"/>
  <c r="CF31" i="36"/>
  <c r="CG31" i="36" s="1"/>
  <c r="CF20" i="36"/>
  <c r="CG20" i="36" s="1"/>
  <c r="CF28" i="36"/>
  <c r="CG28" i="36" s="1"/>
  <c r="CF25" i="36"/>
  <c r="CG25" i="36" s="1"/>
  <c r="CF33" i="36"/>
  <c r="CG33" i="36" s="1"/>
  <c r="CF9" i="36"/>
  <c r="CG9" i="36" s="1"/>
  <c r="CF14" i="36"/>
  <c r="CG14" i="36" s="1"/>
  <c r="CF22" i="36"/>
  <c r="CG22" i="36" s="1"/>
  <c r="CF30" i="36"/>
  <c r="CG30" i="36" s="1"/>
  <c r="CF11" i="36"/>
  <c r="CG11" i="36" s="1"/>
  <c r="BW42" i="36"/>
  <c r="BW44" i="36" s="1"/>
  <c r="BK42" i="36"/>
  <c r="BK47" i="36" s="1"/>
  <c r="CE36" i="36"/>
  <c r="CF18" i="36"/>
  <c r="CG18" i="36" s="1"/>
  <c r="CF26" i="36"/>
  <c r="CG26" i="36" s="1"/>
  <c r="BO42" i="36"/>
  <c r="BO45" i="36" s="1"/>
  <c r="CC36" i="36"/>
  <c r="BG42" i="36"/>
  <c r="BG44" i="36" s="1"/>
  <c r="CF8" i="36"/>
  <c r="CG8" i="36" s="1"/>
  <c r="CF13" i="36"/>
  <c r="CG13" i="36" s="1"/>
  <c r="CF16" i="36"/>
  <c r="CG16" i="36" s="1"/>
  <c r="CF21" i="36"/>
  <c r="CG21" i="36" s="1"/>
  <c r="CF24" i="36"/>
  <c r="CG24" i="36" s="1"/>
  <c r="CF29" i="36"/>
  <c r="CG29" i="36" s="1"/>
  <c r="CF32" i="36"/>
  <c r="CG32" i="36" s="1"/>
  <c r="BS42" i="36"/>
  <c r="BS47" i="36" s="1"/>
  <c r="BH42" i="36"/>
  <c r="BH47" i="36" s="1"/>
  <c r="BL42" i="36"/>
  <c r="BL46" i="36" s="1"/>
  <c r="BP42" i="36"/>
  <c r="BP46" i="36" s="1"/>
  <c r="BT42" i="36"/>
  <c r="BT44" i="36" s="1"/>
  <c r="BX42" i="36"/>
  <c r="BX47" i="36" s="1"/>
  <c r="BI42" i="36"/>
  <c r="BI47" i="36" s="1"/>
  <c r="BM42" i="36"/>
  <c r="BM46" i="36" s="1"/>
  <c r="BQ42" i="36"/>
  <c r="BQ45" i="36" s="1"/>
  <c r="BU42" i="36"/>
  <c r="BU46" i="36" s="1"/>
  <c r="BY42" i="36"/>
  <c r="BY47" i="36" s="1"/>
  <c r="BJ42" i="36"/>
  <c r="BJ47" i="36" s="1"/>
  <c r="BN42" i="36"/>
  <c r="BN46" i="36" s="1"/>
  <c r="BR42" i="36"/>
  <c r="BR44" i="36" s="1"/>
  <c r="BV42" i="36"/>
  <c r="BV47" i="36" s="1"/>
  <c r="BZ42" i="36"/>
  <c r="BZ47" i="36" s="1"/>
  <c r="N37" i="36"/>
  <c r="N82" i="36" s="1"/>
  <c r="O36" i="36"/>
  <c r="O81" i="36" s="1"/>
  <c r="O37" i="36"/>
  <c r="O82" i="36" s="1"/>
  <c r="O38" i="36"/>
  <c r="O83" i="36" s="1"/>
  <c r="N36" i="36"/>
  <c r="N81" i="36" s="1"/>
  <c r="P36" i="36"/>
  <c r="P81" i="36" s="1"/>
  <c r="P82" i="36"/>
  <c r="P38" i="36"/>
  <c r="P83" i="36" s="1"/>
  <c r="N38" i="36"/>
  <c r="N83" i="36" s="1"/>
  <c r="Q36" i="36"/>
  <c r="Q37" i="36"/>
  <c r="Q82" i="36" s="1"/>
  <c r="Q38" i="36"/>
  <c r="Q83" i="36" s="1"/>
  <c r="J41" i="36"/>
  <c r="J43" i="36" s="1"/>
  <c r="F41" i="36"/>
  <c r="F44" i="36" s="1"/>
  <c r="K41" i="36"/>
  <c r="K44" i="36" s="1"/>
  <c r="I41" i="36"/>
  <c r="I43" i="36" s="1"/>
  <c r="G41" i="36"/>
  <c r="G44" i="36" s="1"/>
  <c r="L41" i="36"/>
  <c r="L43" i="36" s="1"/>
  <c r="F91" i="36" l="1"/>
  <c r="J91" i="36"/>
  <c r="L90" i="36"/>
  <c r="I92" i="36"/>
  <c r="J89" i="36"/>
  <c r="D88" i="36"/>
  <c r="D89" i="36"/>
  <c r="Q81" i="36"/>
  <c r="Q86" i="36" s="1"/>
  <c r="Q91" i="36" s="1"/>
  <c r="Q41" i="36"/>
  <c r="Q47" i="36" s="1"/>
  <c r="K90" i="36"/>
  <c r="CB37" i="36"/>
  <c r="CD37" i="36"/>
  <c r="BI46" i="36"/>
  <c r="D90" i="36"/>
  <c r="K88" i="36"/>
  <c r="K91" i="36"/>
  <c r="J92" i="36"/>
  <c r="J90" i="36"/>
  <c r="F89" i="36"/>
  <c r="F88" i="36"/>
  <c r="L92" i="36"/>
  <c r="L89" i="36"/>
  <c r="E91" i="36"/>
  <c r="F92" i="36"/>
  <c r="I90" i="36"/>
  <c r="D91" i="36"/>
  <c r="E92" i="36"/>
  <c r="E90" i="36"/>
  <c r="E89" i="36"/>
  <c r="D92" i="36"/>
  <c r="G92" i="36"/>
  <c r="G89" i="36"/>
  <c r="G88" i="36"/>
  <c r="I89" i="36"/>
  <c r="P86" i="36"/>
  <c r="P91" i="36" s="1"/>
  <c r="O86" i="36"/>
  <c r="O91" i="36" s="1"/>
  <c r="N86" i="36"/>
  <c r="N91" i="36" s="1"/>
  <c r="G90" i="36"/>
  <c r="L88" i="36"/>
  <c r="I88" i="36"/>
  <c r="K92" i="36"/>
  <c r="BK46" i="36"/>
  <c r="BW46" i="36"/>
  <c r="BO46" i="36"/>
  <c r="BW45" i="36"/>
  <c r="BK45" i="36"/>
  <c r="BJ45" i="36"/>
  <c r="BP44" i="36"/>
  <c r="BM44" i="36"/>
  <c r="BS46" i="36"/>
  <c r="BW47" i="36"/>
  <c r="BJ46" i="36"/>
  <c r="BP47" i="36"/>
  <c r="BS44" i="36"/>
  <c r="BN44" i="36"/>
  <c r="BG47" i="36"/>
  <c r="BN45" i="36"/>
  <c r="BO44" i="36"/>
  <c r="BV46" i="36"/>
  <c r="BL44" i="36"/>
  <c r="BI45" i="36"/>
  <c r="BI44" i="36"/>
  <c r="BY46" i="36"/>
  <c r="BY44" i="36"/>
  <c r="BO47" i="36"/>
  <c r="BZ46" i="36"/>
  <c r="BT47" i="36"/>
  <c r="BZ45" i="36"/>
  <c r="BT46" i="36"/>
  <c r="BY45" i="36"/>
  <c r="BZ44" i="36"/>
  <c r="BJ44" i="36"/>
  <c r="BR47" i="36"/>
  <c r="BX45" i="36"/>
  <c r="BH45" i="36"/>
  <c r="BN47" i="36"/>
  <c r="BT45" i="36"/>
  <c r="CC37" i="36"/>
  <c r="BQ47" i="36"/>
  <c r="BG45" i="36"/>
  <c r="BP45" i="36"/>
  <c r="BU44" i="36"/>
  <c r="BM47" i="36"/>
  <c r="BR46" i="36"/>
  <c r="BS45" i="36"/>
  <c r="BX44" i="36"/>
  <c r="BH44" i="36"/>
  <c r="BL47" i="36"/>
  <c r="BQ46" i="36"/>
  <c r="BV45" i="36"/>
  <c r="BK44" i="36"/>
  <c r="BU45" i="36"/>
  <c r="BV44" i="36"/>
  <c r="BM45" i="36"/>
  <c r="BU47" i="36"/>
  <c r="BX46" i="36"/>
  <c r="BH46" i="36"/>
  <c r="K47" i="36"/>
  <c r="CE37" i="36"/>
  <c r="BG46" i="36"/>
  <c r="BL45" i="36"/>
  <c r="BQ44" i="36"/>
  <c r="BR45" i="36"/>
  <c r="P41" i="36"/>
  <c r="P47" i="36" s="1"/>
  <c r="N41" i="36"/>
  <c r="N47" i="36" s="1"/>
  <c r="O41" i="36"/>
  <c r="O47" i="36" s="1"/>
  <c r="D46" i="36"/>
  <c r="E47" i="36"/>
  <c r="K45" i="36"/>
  <c r="E43" i="36"/>
  <c r="K43" i="36"/>
  <c r="E46" i="36"/>
  <c r="I46" i="36"/>
  <c r="D47" i="36"/>
  <c r="I47" i="36"/>
  <c r="L45" i="36"/>
  <c r="G47" i="36"/>
  <c r="G45" i="36"/>
  <c r="G43" i="36"/>
  <c r="F47" i="36"/>
  <c r="F45" i="36"/>
  <c r="F43" i="36"/>
  <c r="I45" i="36"/>
  <c r="L46" i="36"/>
  <c r="L44" i="36"/>
  <c r="J46" i="36"/>
  <c r="D45" i="36"/>
  <c r="K46" i="36"/>
  <c r="J45" i="36"/>
  <c r="I44" i="36"/>
  <c r="E45" i="36"/>
  <c r="D44" i="36"/>
  <c r="L47" i="36"/>
  <c r="G46" i="36"/>
  <c r="J44" i="36"/>
  <c r="F46" i="36"/>
  <c r="J47" i="36"/>
  <c r="U40" i="36"/>
  <c r="D93" i="36" l="1"/>
  <c r="O92" i="36"/>
  <c r="CD38" i="36"/>
  <c r="CB38" i="36"/>
  <c r="J93" i="36"/>
  <c r="E93" i="36"/>
  <c r="K93" i="36"/>
  <c r="F93" i="36"/>
  <c r="L93" i="36"/>
  <c r="N90" i="36"/>
  <c r="Q92" i="36"/>
  <c r="N89" i="36"/>
  <c r="N88" i="36"/>
  <c r="P89" i="36"/>
  <c r="N92" i="36"/>
  <c r="P88" i="36"/>
  <c r="Q88" i="36"/>
  <c r="Q89" i="36"/>
  <c r="G93" i="36"/>
  <c r="BK48" i="36"/>
  <c r="I93" i="36"/>
  <c r="P92" i="36"/>
  <c r="O89" i="36"/>
  <c r="P90" i="36"/>
  <c r="O88" i="36"/>
  <c r="O90" i="36"/>
  <c r="Q90" i="36"/>
  <c r="BP48" i="36"/>
  <c r="BY48" i="36"/>
  <c r="BS48" i="36"/>
  <c r="BW48" i="36"/>
  <c r="BZ48" i="36"/>
  <c r="BT48" i="36"/>
  <c r="BO48" i="36"/>
  <c r="BN48" i="36"/>
  <c r="BV48" i="36"/>
  <c r="BU48" i="36"/>
  <c r="BR48" i="36"/>
  <c r="BJ48" i="36"/>
  <c r="Q43" i="36"/>
  <c r="O45" i="36"/>
  <c r="P45" i="36"/>
  <c r="AS41" i="36"/>
  <c r="AS43" i="36" s="1"/>
  <c r="Q44" i="36"/>
  <c r="O44" i="36"/>
  <c r="BM48" i="36"/>
  <c r="O46" i="36"/>
  <c r="O43" i="36"/>
  <c r="BI48" i="36"/>
  <c r="BG48" i="36"/>
  <c r="BQ48" i="36"/>
  <c r="BL48" i="36"/>
  <c r="BX48" i="36"/>
  <c r="CE38" i="36"/>
  <c r="AV41" i="36"/>
  <c r="AV45" i="36" s="1"/>
  <c r="AR41" i="36"/>
  <c r="AR45" i="36" s="1"/>
  <c r="I48" i="36"/>
  <c r="F48" i="36"/>
  <c r="N44" i="36"/>
  <c r="Q46" i="36"/>
  <c r="BH48" i="36"/>
  <c r="CC38" i="36"/>
  <c r="N43" i="36"/>
  <c r="P44" i="36"/>
  <c r="N46" i="36"/>
  <c r="P46" i="36"/>
  <c r="P43" i="36"/>
  <c r="Q45" i="36"/>
  <c r="N45" i="36"/>
  <c r="Y41" i="36"/>
  <c r="Y43" i="36" s="1"/>
  <c r="AK41" i="36"/>
  <c r="AK43" i="36" s="1"/>
  <c r="AQ41" i="36"/>
  <c r="AQ45" i="36" s="1"/>
  <c r="AT41" i="36"/>
  <c r="AT45" i="36" s="1"/>
  <c r="AU41" i="36"/>
  <c r="AU45" i="36" s="1"/>
  <c r="J48" i="36"/>
  <c r="L48" i="36"/>
  <c r="D48" i="36"/>
  <c r="K48" i="36"/>
  <c r="E48" i="36"/>
  <c r="G48" i="36"/>
  <c r="V41" i="36"/>
  <c r="V45" i="36" s="1"/>
  <c r="Z41" i="36"/>
  <c r="Z45" i="36" s="1"/>
  <c r="AD41" i="36"/>
  <c r="AD43" i="36" s="1"/>
  <c r="AH41" i="36"/>
  <c r="AH44" i="36" s="1"/>
  <c r="AL41" i="36"/>
  <c r="AL45" i="36" s="1"/>
  <c r="AP41" i="36"/>
  <c r="AP45" i="36" s="1"/>
  <c r="AC41" i="36"/>
  <c r="AG41" i="36"/>
  <c r="AG44" i="36" s="1"/>
  <c r="AO44" i="36"/>
  <c r="W41" i="36"/>
  <c r="AA41" i="36"/>
  <c r="AA43" i="36" s="1"/>
  <c r="AE41" i="36"/>
  <c r="AE43" i="36" s="1"/>
  <c r="AI41" i="36"/>
  <c r="AI43" i="36" s="1"/>
  <c r="AM41" i="36"/>
  <c r="AM44" i="36" s="1"/>
  <c r="X41" i="36"/>
  <c r="X43" i="36" s="1"/>
  <c r="AB41" i="36"/>
  <c r="AB45" i="36" s="1"/>
  <c r="AF41" i="36"/>
  <c r="AF45" i="36" s="1"/>
  <c r="AJ41" i="36"/>
  <c r="AJ43" i="36" s="1"/>
  <c r="AN41" i="36"/>
  <c r="AN43" i="36" s="1"/>
  <c r="Y45" i="36" l="1"/>
  <c r="AQ43" i="36"/>
  <c r="AR44" i="36"/>
  <c r="Q93" i="36"/>
  <c r="W45" i="36"/>
  <c r="W44" i="36"/>
  <c r="AU44" i="36"/>
  <c r="P93" i="36"/>
  <c r="N93" i="36"/>
  <c r="AQ44" i="36"/>
  <c r="O93" i="36"/>
  <c r="AV44" i="36"/>
  <c r="AS44" i="36"/>
  <c r="AS45" i="36"/>
  <c r="Y44" i="36"/>
  <c r="AK45" i="36"/>
  <c r="AK44" i="36"/>
  <c r="AV43" i="36"/>
  <c r="AU43" i="36"/>
  <c r="O48" i="36"/>
  <c r="AT43" i="36"/>
  <c r="Q48" i="36"/>
  <c r="AR43" i="36"/>
  <c r="AR46" i="36" s="1"/>
  <c r="P48" i="36"/>
  <c r="X44" i="36"/>
  <c r="AI44" i="36"/>
  <c r="N48" i="36"/>
  <c r="AD44" i="36"/>
  <c r="AT44" i="36"/>
  <c r="AH45" i="36"/>
  <c r="AP43" i="36"/>
  <c r="AN45" i="36"/>
  <c r="Z44" i="36"/>
  <c r="AE45" i="36"/>
  <c r="AD45" i="36"/>
  <c r="X45" i="36"/>
  <c r="AN44" i="36"/>
  <c r="Z43" i="36"/>
  <c r="AP44" i="36"/>
  <c r="AO43" i="36"/>
  <c r="AO45" i="36"/>
  <c r="AJ44" i="36"/>
  <c r="AE44" i="36"/>
  <c r="AJ45" i="36"/>
  <c r="AF43" i="36"/>
  <c r="AI45" i="36"/>
  <c r="AM45" i="36"/>
  <c r="AG45" i="36"/>
  <c r="AG43" i="36"/>
  <c r="AM43" i="36"/>
  <c r="W43" i="36"/>
  <c r="AF44" i="36"/>
  <c r="AL43" i="36"/>
  <c r="V43" i="36"/>
  <c r="AA44" i="36"/>
  <c r="AL44" i="36"/>
  <c r="V44" i="36"/>
  <c r="AB43" i="36"/>
  <c r="AA45" i="36"/>
  <c r="AC45" i="36"/>
  <c r="AC43" i="36"/>
  <c r="AB44" i="36"/>
  <c r="AH43" i="36"/>
  <c r="AC44" i="36"/>
  <c r="AQ46" i="36" l="1"/>
  <c r="AD46" i="36"/>
  <c r="Y46" i="36"/>
  <c r="AU46" i="36"/>
  <c r="AV46" i="36"/>
  <c r="AK46" i="36"/>
  <c r="AS46" i="36"/>
  <c r="AH46" i="36"/>
  <c r="X46" i="36"/>
  <c r="AT46" i="36"/>
  <c r="AG46" i="36"/>
  <c r="AI46" i="36"/>
  <c r="AN46" i="36"/>
  <c r="AJ46" i="36"/>
  <c r="AE46" i="36"/>
  <c r="Z46" i="36"/>
  <c r="AA46" i="36"/>
  <c r="AP46" i="36"/>
  <c r="V46" i="36"/>
  <c r="W46" i="36"/>
  <c r="AF46" i="36"/>
  <c r="AC46" i="36"/>
  <c r="AB46" i="36"/>
  <c r="AM46" i="36"/>
  <c r="AL46" i="36"/>
  <c r="AO46" i="36"/>
  <c r="B33" i="40" l="1"/>
  <c r="B32" i="40"/>
  <c r="B31" i="40"/>
  <c r="B30" i="40"/>
  <c r="B29" i="40"/>
  <c r="B28" i="40"/>
  <c r="B9" i="40"/>
  <c r="B10" i="40"/>
  <c r="B11" i="40"/>
  <c r="B12" i="40"/>
  <c r="B13" i="40"/>
  <c r="B14" i="40"/>
  <c r="B15" i="40"/>
  <c r="B16" i="40"/>
  <c r="B17" i="40"/>
  <c r="B18" i="40"/>
  <c r="B19" i="40"/>
  <c r="B20" i="40"/>
  <c r="B21" i="40"/>
  <c r="B22" i="40"/>
  <c r="B23" i="40"/>
  <c r="B24" i="40"/>
  <c r="B25" i="40"/>
  <c r="B26" i="40"/>
  <c r="B27" i="40"/>
  <c r="B8" i="40"/>
  <c r="B9" i="33"/>
  <c r="B10" i="33"/>
  <c r="B11" i="33"/>
  <c r="B12" i="33"/>
  <c r="B13" i="33"/>
  <c r="B14" i="33"/>
  <c r="B15" i="33"/>
  <c r="B16" i="33"/>
  <c r="B17" i="33"/>
  <c r="B18" i="33"/>
  <c r="B19" i="33"/>
  <c r="B20" i="33"/>
  <c r="B21" i="33"/>
  <c r="B22" i="33"/>
  <c r="B23" i="33"/>
  <c r="B24" i="33"/>
  <c r="B25" i="33"/>
  <c r="B26" i="33"/>
  <c r="B27" i="33"/>
  <c r="B28" i="33"/>
  <c r="B29" i="33"/>
  <c r="B30" i="33"/>
  <c r="B31" i="33"/>
  <c r="B32" i="33"/>
  <c r="B33" i="33"/>
  <c r="B8" i="33"/>
  <c r="T9" i="36"/>
  <c r="T10" i="36"/>
  <c r="T11" i="36"/>
  <c r="T12" i="36"/>
  <c r="T13" i="36"/>
  <c r="T14" i="36"/>
  <c r="T15" i="36"/>
  <c r="T16" i="36"/>
  <c r="T17" i="36"/>
  <c r="T18" i="36"/>
  <c r="T19" i="36"/>
  <c r="T20" i="36"/>
  <c r="T21" i="36"/>
  <c r="T22" i="36"/>
  <c r="T23" i="36"/>
  <c r="T24" i="36"/>
  <c r="T25" i="36"/>
  <c r="T26" i="36"/>
  <c r="T28" i="36"/>
  <c r="T29" i="36"/>
  <c r="T30" i="36"/>
  <c r="T31" i="36"/>
  <c r="T32" i="36"/>
  <c r="T33" i="36"/>
  <c r="T8" i="36"/>
  <c r="BA14" i="36" l="1"/>
  <c r="AZ14" i="36"/>
  <c r="AY14" i="36"/>
  <c r="AX14" i="36"/>
  <c r="BA27" i="36"/>
  <c r="AZ27" i="36"/>
  <c r="AY27" i="36"/>
  <c r="AX27" i="36"/>
  <c r="BA26" i="36"/>
  <c r="AZ26" i="36"/>
  <c r="AY26" i="36"/>
  <c r="AX26" i="36"/>
  <c r="BA25" i="36"/>
  <c r="AZ25" i="36"/>
  <c r="AY25" i="36"/>
  <c r="AX25" i="36"/>
  <c r="BA23" i="36"/>
  <c r="AZ23" i="36"/>
  <c r="AY23" i="36"/>
  <c r="AX23" i="36"/>
  <c r="BB14" i="36" l="1"/>
  <c r="BC14" i="36" s="1"/>
  <c r="BB23" i="36"/>
  <c r="BC23" i="36" s="1"/>
  <c r="BB24" i="36"/>
  <c r="BC24" i="36" s="1"/>
  <c r="BB25" i="36"/>
  <c r="BC25" i="36" s="1"/>
  <c r="BB26" i="36"/>
  <c r="BC26" i="36" s="1"/>
  <c r="BB27" i="36"/>
  <c r="BC27" i="36" s="1"/>
  <c r="BA32" i="36" l="1"/>
  <c r="AZ32" i="36"/>
  <c r="AX32" i="36"/>
  <c r="BA31" i="36"/>
  <c r="AZ31" i="36"/>
  <c r="AY31" i="36"/>
  <c r="AX31" i="36"/>
  <c r="BA30" i="36"/>
  <c r="AZ30" i="36"/>
  <c r="AY30" i="36"/>
  <c r="AX30" i="36"/>
  <c r="BA29" i="36"/>
  <c r="AZ29" i="36"/>
  <c r="AY29" i="36"/>
  <c r="AX29" i="36"/>
  <c r="BA28" i="36"/>
  <c r="AZ28" i="36"/>
  <c r="AY28" i="36"/>
  <c r="AX28" i="36"/>
  <c r="BA22" i="36"/>
  <c r="AZ22" i="36"/>
  <c r="AY22" i="36"/>
  <c r="AX22" i="36"/>
  <c r="BA21" i="36"/>
  <c r="AZ21" i="36"/>
  <c r="AY21" i="36"/>
  <c r="AX21" i="36"/>
  <c r="BA20" i="36"/>
  <c r="AZ20" i="36"/>
  <c r="AY20" i="36"/>
  <c r="AX20" i="36"/>
  <c r="BA19" i="36"/>
  <c r="AZ19" i="36"/>
  <c r="AY19" i="36"/>
  <c r="AX19" i="36"/>
  <c r="BA18" i="36"/>
  <c r="AZ18" i="36"/>
  <c r="AY18" i="36"/>
  <c r="AX18" i="36"/>
  <c r="BA17" i="36"/>
  <c r="AZ17" i="36"/>
  <c r="AY17" i="36"/>
  <c r="AX17" i="36"/>
  <c r="BA16" i="36"/>
  <c r="AZ16" i="36"/>
  <c r="AY16" i="36"/>
  <c r="AX16" i="36"/>
  <c r="BA15" i="36"/>
  <c r="AZ15" i="36"/>
  <c r="AY15" i="36"/>
  <c r="AX15" i="36"/>
  <c r="BA13" i="36"/>
  <c r="AZ13" i="36"/>
  <c r="AY13" i="36"/>
  <c r="AX13" i="36"/>
  <c r="BA12" i="36"/>
  <c r="AZ12" i="36"/>
  <c r="AY12" i="36"/>
  <c r="AX12" i="36"/>
  <c r="BA11" i="36"/>
  <c r="AZ11" i="36"/>
  <c r="AY11" i="36"/>
  <c r="AX11" i="36"/>
  <c r="BA10" i="36"/>
  <c r="AZ10" i="36"/>
  <c r="AY10" i="36"/>
  <c r="AX10" i="36"/>
  <c r="BA9" i="36"/>
  <c r="AZ9" i="36"/>
  <c r="AY9" i="36"/>
  <c r="AX9" i="36"/>
  <c r="AX36" i="36" s="1"/>
  <c r="BA36" i="36" l="1"/>
  <c r="BA37" i="36" s="1"/>
  <c r="BB11" i="36"/>
  <c r="BB12" i="36"/>
  <c r="AZ36" i="36"/>
  <c r="AY36" i="36"/>
  <c r="AY37" i="36" s="1"/>
  <c r="CB39" i="36"/>
  <c r="CD39" i="36"/>
  <c r="CC39" i="36"/>
  <c r="CE39" i="36"/>
  <c r="AX37" i="36"/>
  <c r="AT39" i="33"/>
  <c r="AT44" i="33" s="1"/>
  <c r="BA38" i="36" l="1"/>
  <c r="AX38" i="36"/>
  <c r="AZ37" i="36"/>
  <c r="AY38" i="36"/>
  <c r="AY39" i="36" s="1"/>
  <c r="CE40" i="36"/>
  <c r="CE43" i="36" s="1"/>
  <c r="CC40" i="36"/>
  <c r="CD40" i="36"/>
  <c r="CB40" i="36"/>
  <c r="AT41" i="33"/>
  <c r="AT43" i="33"/>
  <c r="AT42" i="33"/>
  <c r="BC11" i="36"/>
  <c r="CB45" i="36" l="1"/>
  <c r="CB42" i="36"/>
  <c r="CD45" i="36"/>
  <c r="CD43" i="36"/>
  <c r="CB43" i="36"/>
  <c r="CB44" i="36"/>
  <c r="CC42" i="36"/>
  <c r="CC43" i="36"/>
  <c r="CC44" i="36"/>
  <c r="CD42" i="36"/>
  <c r="CD44" i="36"/>
  <c r="CE42" i="36"/>
  <c r="CE44" i="36"/>
  <c r="CE45" i="36"/>
  <c r="AX39" i="36"/>
  <c r="BA39" i="36"/>
  <c r="AZ38" i="36"/>
  <c r="CC45" i="36"/>
  <c r="AV39" i="33"/>
  <c r="AV41" i="33" s="1"/>
  <c r="AU39" i="33"/>
  <c r="AT45" i="33"/>
  <c r="CB46" i="36" l="1"/>
  <c r="CC46" i="36"/>
  <c r="AZ39" i="36"/>
  <c r="CD46" i="36"/>
  <c r="CE46" i="36"/>
  <c r="AU41" i="33"/>
  <c r="AU43" i="33"/>
  <c r="AU42" i="33"/>
  <c r="AV44" i="33"/>
  <c r="AV43" i="33"/>
  <c r="AV42" i="33"/>
  <c r="AU44" i="33"/>
  <c r="AV45" i="33" l="1"/>
  <c r="AS44" i="33"/>
  <c r="AU45" i="33"/>
  <c r="BB8" i="36"/>
  <c r="BC8" i="36" s="1"/>
  <c r="BB9" i="36"/>
  <c r="BC9" i="36" s="1"/>
  <c r="BB10" i="36"/>
  <c r="BC10" i="36" s="1"/>
  <c r="BC12" i="36"/>
  <c r="BB13" i="36"/>
  <c r="BC13" i="36" s="1"/>
  <c r="BB15" i="36"/>
  <c r="BC15" i="36" s="1"/>
  <c r="BB16" i="36"/>
  <c r="BC16" i="36" s="1"/>
  <c r="BB17" i="36"/>
  <c r="BC17" i="36" s="1"/>
  <c r="BB18" i="36"/>
  <c r="BC18" i="36" s="1"/>
  <c r="BB19" i="36"/>
  <c r="BC19" i="36" s="1"/>
  <c r="BB20" i="36"/>
  <c r="BC20" i="36" s="1"/>
  <c r="BB21" i="36"/>
  <c r="BC21" i="36" s="1"/>
  <c r="BB22" i="36"/>
  <c r="BC22" i="36" s="1"/>
  <c r="BB28" i="36"/>
  <c r="BC28" i="36" s="1"/>
  <c r="BB29" i="36"/>
  <c r="BC29" i="36" s="1"/>
  <c r="BB30" i="36"/>
  <c r="BC30" i="36" s="1"/>
  <c r="BB31" i="36"/>
  <c r="BC31" i="36" s="1"/>
  <c r="BB32" i="36"/>
  <c r="BC32" i="36" s="1"/>
  <c r="AS42" i="33" l="1"/>
  <c r="AS43" i="33"/>
  <c r="AS45" i="33" l="1"/>
  <c r="BA40" i="36"/>
  <c r="BA42" i="36" l="1"/>
  <c r="BA43" i="36"/>
  <c r="BA44" i="36"/>
  <c r="BA45" i="36"/>
  <c r="AX40" i="36"/>
  <c r="AY40" i="36"/>
  <c r="AX42" i="36" l="1"/>
  <c r="AX43" i="36"/>
  <c r="AX44" i="36"/>
  <c r="AX45" i="36"/>
  <c r="AY43" i="36"/>
  <c r="AY42" i="36"/>
  <c r="AY44" i="36"/>
  <c r="AY45" i="36"/>
  <c r="BA46" i="36"/>
  <c r="AZ40" i="36"/>
  <c r="AY46" i="36" l="1"/>
  <c r="AX46" i="36"/>
  <c r="AZ42" i="36"/>
  <c r="AZ43" i="36"/>
  <c r="AZ44" i="36"/>
  <c r="AZ45" i="36"/>
  <c r="U41" i="36"/>
  <c r="U45" i="36" l="1"/>
  <c r="U43" i="36"/>
  <c r="AZ46" i="36"/>
  <c r="U44" i="36"/>
  <c r="U46" i="36" l="1"/>
</calcChain>
</file>

<file path=xl/sharedStrings.xml><?xml version="1.0" encoding="utf-8"?>
<sst xmlns="http://schemas.openxmlformats.org/spreadsheetml/2006/main" count="6139" uniqueCount="414">
  <si>
    <t>Total</t>
  </si>
  <si>
    <t>RESUELVE PROBLEMAS DE CANTIDAD</t>
  </si>
  <si>
    <t>N°</t>
  </si>
  <si>
    <t>RESUELVE PROBLEMAS DE GESTIÓN DE DATOS E INCERTIDUMBRE</t>
  </si>
  <si>
    <t>Competencias</t>
  </si>
  <si>
    <t>Comunica su comprensión sobre las relaciones algebraicas.</t>
  </si>
  <si>
    <t>Usa estrategias y procedimientos para encontrar equivalencias y reglas generales.</t>
  </si>
  <si>
    <t>Comunica su comprensión de los conceptos estadísticos y probabilísticos.</t>
  </si>
  <si>
    <t>Argumenta afirmaciones sobre las relaciones numéricas y las operaciones.</t>
  </si>
  <si>
    <t>Argumenta afirmaciones sobre relaciones geométricas.</t>
  </si>
  <si>
    <t>Se desenvuelve en los entornos virtuales generados por las TIC</t>
  </si>
  <si>
    <t>A</t>
  </si>
  <si>
    <t>AD</t>
  </si>
  <si>
    <t>B</t>
  </si>
  <si>
    <t>C</t>
  </si>
  <si>
    <t>C1
CANT</t>
  </si>
  <si>
    <t>C2
REG</t>
  </si>
  <si>
    <t>C3
FOR</t>
  </si>
  <si>
    <t>C4
DAT</t>
  </si>
  <si>
    <t>COMPETENCIAS</t>
  </si>
  <si>
    <t>RESUELVE PROBLEMAS DE REGULARIDAD, EQUIVALENCIA Y CAMBIO.</t>
  </si>
  <si>
    <t>RESUELVE PROBLEMAS DE FORMA, MOVIMIENTO Y LOCALIZACIÓN.</t>
  </si>
  <si>
    <t>RESUMEN POR ESTUDIANTES</t>
  </si>
  <si>
    <t>CAPACIDADES</t>
  </si>
  <si>
    <t>Comunica su comprensión sobre los números y las operaciones.</t>
  </si>
  <si>
    <t>Traduce cantidades a expresiones numéricas.</t>
  </si>
  <si>
    <t>Usa estrategias y procedimientos de estimación y cálculo.</t>
  </si>
  <si>
    <t>Traduce datos y condiciones a expresiones algebraicas y gráficas.</t>
  </si>
  <si>
    <t>Modela objetos con formas geométricas y sus transformaciones</t>
  </si>
  <si>
    <t>Comunica su comprensión sobre las formas y relaciones geométricas.</t>
  </si>
  <si>
    <t>Modela objetos con formas geométricas y sus transformaciones.</t>
  </si>
  <si>
    <t>Usa estrategias y procedimientos para recopilar y procesar datos.</t>
  </si>
  <si>
    <t xml:space="preserve">Representa datos con gráficos y medidas estadísticas o probabilísticas.
</t>
  </si>
  <si>
    <t>Sustenta conclusiones o decisiones con base en la información obtenida</t>
  </si>
  <si>
    <t>CANTIDAD DE RESPUESTAS ADECUADAS DE SELECCIÒN MÙLTIPLE</t>
  </si>
  <si>
    <t>INDICADORES</t>
  </si>
  <si>
    <t xml:space="preserve">Expresa con lenguaje numérico su comprensión sobre la equivalencia entre números racionales expresados como porcentaje o fracción.
</t>
  </si>
  <si>
    <t>Expresa su comprensión del significado de la fracción como razón con cantidades discretas.</t>
  </si>
  <si>
    <t xml:space="preserve">Expresa su comprensión de los números irracionales según sus características asociadas a su representación como raíz inexacta o decimal infinito no periódico.
</t>
  </si>
  <si>
    <t xml:space="preserve">Establece relaciones entre datos y acciones referidas a comparar e igualar cantidades en situaciones. Las transforma a expresiones numéricas que involucran el uso de las propiedades de los números racionales y sus operaciones para resolverlas.
</t>
  </si>
  <si>
    <t>Evalúa la validez de afirmaciones referidas a comparar el valor posicional de números racionales en su expresión decimal.</t>
  </si>
  <si>
    <t>Establece relaciones entre datos y condiciones de situaciones de ganar, perder o comparar cantidades. Las transforma a expresiones (numéricas) vinculadas a descuentos porcentuales sucesivos y las resuelve.</t>
  </si>
  <si>
    <t>Emplea estrategias de cálculo o estimación para determinar equivalencias entre magnitudes derivadas (velocidad).</t>
  </si>
  <si>
    <t>Expresa su comprensión sobre las condiciones de una situación y, sobre esa base, identifica la expresión que corresponde al conjunto solución de inecuaciones lineales con una incógnita que la representa.</t>
  </si>
  <si>
    <t>Selecciona y adapta estrategias heurísticas, recursos o procedimientos para determinar un término de una progresión geométrica que considera condiciones de una situación.</t>
  </si>
  <si>
    <t>Establece relaciones entre datos, valores desconocidos o regularidades. Transforma estas relaciones a una expresión algebraica que representa la regla de formación de una progresión aritmética.</t>
  </si>
  <si>
    <t xml:space="preserve">Establece relaciones entre datos y valores desconocidos, y transforma esas relaciones a expresiones algebraicas vinculadas a un sistema de inecuaciones con dos incógnitas.
</t>
  </si>
  <si>
    <t xml:space="preserve">Establece relaciones entre datos y valores desconocidos. Transforma esas relaciones a expresiones numéricas que incluyen relaciones de proporcionalidad directa.
</t>
  </si>
  <si>
    <t>Expresa su comprensión de una función lineal o función afín definida por tramos a partir de las características de sus elementos y propiedades, los cuales se observan en su representación gráfica, para interpretarlas en el contexto de situaciones.</t>
  </si>
  <si>
    <t xml:space="preserve">Establece relaciones entre datos y valores desconocidos de una regularidad, y las transforma a expresiones algebraicas (modelos) que incluyen la regla de formación de una progresión geométrica.
</t>
  </si>
  <si>
    <t>Expresa su comprensión sobre la función afín a partir de su representación gráfica para interpretar una situación en su contexto.</t>
  </si>
  <si>
    <t xml:space="preserve">Establece relaciones entre datos y valores desconocidos. Transforma esas relaciones a expresiones (modelos) que involucran resolver ecuaciones cuadráticas.
</t>
  </si>
  <si>
    <t xml:space="preserve">Establece relaciones entre las características y atributos medibles de objetos reales o imaginarios. Representa estas relaciones con formas bidimensionales que involucran los ángulos de elevación y depresión para resolver situaciones.
</t>
  </si>
  <si>
    <t xml:space="preserve">Establece relaciones entre las características y atributos medibles de objetos reales o imaginarios. Asocia estas relaciones y las representa mediante las relaciones métricas que se pueden establecer en el triángulo (desigualdad triangular).
</t>
  </si>
  <si>
    <t>Interpreta textos y gráficos que describen formas geométricas y sus propiedades, reconociendo relaciones de semejanza entre dichas formas.</t>
  </si>
  <si>
    <t>Evalúa la validez de afirmaciones que involucran las propiedades o elementos de los cuadriláteros (rombo y trapezoide).</t>
  </si>
  <si>
    <t>Establece relaciones entre las vistas de objetos reales o imaginarios y las representa con formas tridimensionales.</t>
  </si>
  <si>
    <t xml:space="preserve">Establece relaciones entre las características y atributos medibles de objetos reales o imaginarios. Representa estas relaciones con formas tridimensionales que involucran calcular el volumen de prismas.
</t>
  </si>
  <si>
    <t>Selecciona y emplea procedimientos para determinar medidas de tendencia central (media) de un conjunto de datos.</t>
  </si>
  <si>
    <t>Representa las características de una población mediante medidas de tendencia central (media) de un conjunto de datos.</t>
  </si>
  <si>
    <t>Representa la probabilidad de sucesos aleatorios simples o compuestos como frecuencia relativa.</t>
  </si>
  <si>
    <t>Interpreta la información contenida en gráficos de líneas que expresan las características de una población</t>
  </si>
  <si>
    <t xml:space="preserve">Justifica, mediante ejemplos o contraejemplos, la validez de afirmaciones relacionadas a la probabilidad de sucesos aleatorios simples que involucran datos y condiciones de una situación.
</t>
  </si>
  <si>
    <t>Selecciona y emplea diversos procedimientos para determinar el cardinal del espacio muestral de una situación aleatoria simple.</t>
  </si>
  <si>
    <t>TOTAL RESPUESTAS ADECUADAS</t>
  </si>
  <si>
    <t>CLAVES</t>
  </si>
  <si>
    <t>b</t>
  </si>
  <si>
    <t>a</t>
  </si>
  <si>
    <t>RAC</t>
  </si>
  <si>
    <t>c</t>
  </si>
  <si>
    <t>d</t>
  </si>
  <si>
    <t>RAE</t>
  </si>
  <si>
    <t>%</t>
  </si>
  <si>
    <t>APELLIDOS Y NOMBRES</t>
  </si>
  <si>
    <t>n</t>
  </si>
  <si>
    <t>ANÁLISIS DE FRECUENCIAS</t>
  </si>
  <si>
    <t>PREGUNTA</t>
  </si>
  <si>
    <t>RESPUESTA CORRECTA</t>
  </si>
  <si>
    <t>Cantidad de respuestas adecuadas</t>
  </si>
  <si>
    <t xml:space="preserve">Cantidad de respuestas inadecuadas </t>
  </si>
  <si>
    <t>TOTAL</t>
  </si>
  <si>
    <t>ANÁLISIS PORCENTUAL</t>
  </si>
  <si>
    <t>% Cantidad de respuestas adecuadas</t>
  </si>
  <si>
    <t xml:space="preserve">% Cantidad de respuestas inadecuadas </t>
  </si>
  <si>
    <t>Capacidades</t>
  </si>
  <si>
    <t>Actividades</t>
  </si>
  <si>
    <t>C1</t>
  </si>
  <si>
    <t>C2</t>
  </si>
  <si>
    <t>C3</t>
  </si>
  <si>
    <t>C4</t>
  </si>
  <si>
    <t>Competencias Transversales</t>
  </si>
  <si>
    <t>Gestiona su aprendizaje de manera autónoma</t>
  </si>
  <si>
    <t>C1: RESUELVE PROBLEMAS DE CANTIDAD</t>
  </si>
  <si>
    <t>C2: RESUELVE PROBLEMAS DE REGULARIDAD, EQUIVALENCIA Y CAMBIO</t>
  </si>
  <si>
    <t>C3: RESUELVE PROBLEMAS DE FORMA, MOVIMIENTO Y LOCALIZACIÓN</t>
  </si>
  <si>
    <t>C4: RESUELVE PROBLEMAS DE GESTIÓN DE DATOS E INCERTIDUMBRE</t>
  </si>
  <si>
    <t>Apellidos y Nombres</t>
  </si>
  <si>
    <t>COMPETENCIAS TRANSVERSALES</t>
  </si>
  <si>
    <t>NP</t>
  </si>
  <si>
    <t>PROMEDIOS B1</t>
  </si>
  <si>
    <t>B1</t>
  </si>
  <si>
    <t>B2</t>
  </si>
  <si>
    <t>B3</t>
  </si>
  <si>
    <t>B4</t>
  </si>
  <si>
    <t>Datos relevantes</t>
  </si>
  <si>
    <t>ANÁLISIS E INTERPRETACIÓN GRUPAL</t>
  </si>
  <si>
    <t xml:space="preserve">CONCLUSIONES </t>
  </si>
  <si>
    <t>TOMA DE DECISIONES</t>
  </si>
  <si>
    <t>Necesidades formativas individuales</t>
  </si>
  <si>
    <t>Aspectos</t>
  </si>
  <si>
    <t>Resultados Cuantitativos</t>
  </si>
  <si>
    <t>Resultados Cualitativos</t>
  </si>
  <si>
    <t>Incidir en todas las comp. Ciclo VII</t>
  </si>
  <si>
    <t>Sobre las condiciones de aprendizaje</t>
  </si>
  <si>
    <t>El 100% ha regresado a clases presenciales; 4% no les entregaron el texto escolar; uno está faltando a clases; 100% tienen materiales de estudio, cuadernos de trabajo del Minedu, conexión a Internet y/o WhatsApp.</t>
  </si>
  <si>
    <t>Incidir en Cantidad y Datos Ciclo VII</t>
  </si>
  <si>
    <t>Incidir en Cantidad, Forma y Datos Ciclo VII</t>
  </si>
  <si>
    <t>Se encuentra en nivel de logro esperado.</t>
  </si>
  <si>
    <t>Sobre el nivel de desarrollo de las competencias</t>
  </si>
  <si>
    <t>Incidir en Forma y Datos Ciclo VII</t>
  </si>
  <si>
    <t>Sobre el desarrollo personal y actitud frente al área</t>
  </si>
  <si>
    <t>Todos los estudiantes tienen buenas condiciones de estudio, pocos llegan tarde por tráfico o viven muy lejos.</t>
  </si>
  <si>
    <t>En el Kit diagnóstico, sobre el nivel de logro del grado anterior 4°, el 68% en promedio, se encuentra en inicio en todas las competencias; el 20% en proceso; 8% en logro esperado y 4% en logro destacado. La competencia con más dificultad (79%) es Cantidad, seguida de Datos, Forma y Regularidad.</t>
  </si>
  <si>
    <t>La mayoría de estudiantes se encuentra en nivel de inicio o en proceso de aprendizajes esperados para 4to de secundaria en todas las competencias. Solo tres lograron los aprendizajes esperados.</t>
  </si>
  <si>
    <t>En 4to de 2021 el 80% aprobó. De los 2 con carpeta de recuperación, 1 envió y recuperó, 1 no envió . En el kit los resultados son inferiores. En la situación diagnóstica, el 70% muestra buena actitud; un 30% tiene problemas familiares y/o  problemas personales.</t>
  </si>
  <si>
    <t>En la mayoría hay buena actitud hacia la matemática, se evidencia interés en el trabajo individual y grupal, algunos se limitan a mirar y copiar.</t>
  </si>
  <si>
    <t>Continuar con el soporte emocional a los estudiantes. Programar actividades con demanda inicial a media, iniciando con el nivel de logro para el ciclo VII e ir elevando progresivamente la demanda cognitiva. Incluir actividades que abarquen diversos estilos. Consolidar los aprendizajes ciclo VII de la EBR. Incidir en todas las competencias y capacidades. Alentar continuamente a los estudiantes y reconocer públicamente todos sus logros y avances.</t>
  </si>
  <si>
    <t xml:space="preserve">La mayoría de estudiantes tiene buenas condiciones de estudio, recursos y materiales educativos. La competencia con mayor dificultad es Cantidad, seguida de Datos, Forma y Regularidad. Las capacidades con mayor dificultad son Argumenta/Sustenta, Traduce/Modela/Representa, Comunica; un poco mejor está la de Usa estrategias. Hay una buena actitud hacia el aprendizaje de la matemática. La mayoría ha puesto empeño en desarrollar la experiencia diagnóstica, actúan según su ritmo de aprendizaje, muchos con baja autoestima. </t>
  </si>
  <si>
    <t>Incidir en Cantidad, Regularidad y Datos Ciclo VII</t>
  </si>
  <si>
    <t>Incidir en Cantidad y Forma Ciclo VII</t>
  </si>
  <si>
    <t>Incidir en Cantidad Ciclo VII</t>
  </si>
  <si>
    <t>NP la CR. Incidir en Cantidad, Forma y Datos Ciclo VII</t>
  </si>
  <si>
    <t>C4: DATOS</t>
  </si>
  <si>
    <t>C3: FORMA</t>
  </si>
  <si>
    <t>C2: REGULARIDAD</t>
  </si>
  <si>
    <t>C1: CANTIDAD</t>
  </si>
  <si>
    <t>COMENTARIOS</t>
  </si>
  <si>
    <t>En inicio:</t>
  </si>
  <si>
    <t>En proceso:</t>
  </si>
  <si>
    <t>Logro esperado:</t>
  </si>
  <si>
    <t>Logro destacado:</t>
  </si>
  <si>
    <t>PORCENTAJES:</t>
  </si>
  <si>
    <t>Productos notables, sistemas de ecuac., ecuac. cuadrática.</t>
  </si>
  <si>
    <t>Diagnóstico: áreas, volúmenes sólid. rev., Raz.Mat.; áreas, vol.</t>
  </si>
  <si>
    <t>CT 4: Área y vol sólid. rev. CT 8: Triáng. Notables y Rtrig</t>
  </si>
  <si>
    <t>Población muestra variables, tablas, gráficos.</t>
  </si>
  <si>
    <t>MTC MLocaliz., Mdispers.</t>
  </si>
  <si>
    <t>Geom analítica, PA PG</t>
  </si>
  <si>
    <t>Cónicas, refuerzo de Pitágoras, ángulos, triángulos</t>
  </si>
  <si>
    <t>Prob simple, compuesta, condicional</t>
  </si>
  <si>
    <t>MATEMÁTICA</t>
  </si>
  <si>
    <t>NIVELES DE LOGRO B1</t>
  </si>
  <si>
    <t>Experiencia</t>
  </si>
  <si>
    <t>NIVEL DE LOGRO:</t>
  </si>
  <si>
    <t>5A MATEMÁTICA 2023</t>
  </si>
  <si>
    <t>NOTAS 2022</t>
  </si>
  <si>
    <t>RESUMEN KIT ENTRADA 2023</t>
  </si>
  <si>
    <t>Alccahuaman Urbina, Celina</t>
  </si>
  <si>
    <t>Arhuire Aquima, Johan Matias</t>
  </si>
  <si>
    <t>Cana Gonzales, Alexis Roy</t>
  </si>
  <si>
    <t>Castro Sanz, Valeria Fernanda</t>
  </si>
  <si>
    <t>Colca Garcia, Camila Alejandra</t>
  </si>
  <si>
    <t>Condori Mendoza, Nadeny Fatima</t>
  </si>
  <si>
    <t>Condori Quispe, Sheyla Belen</t>
  </si>
  <si>
    <t>Estrada Florez, Lucymar Mayli</t>
  </si>
  <si>
    <t>Flores Poblet, Abelardo Hernan</t>
  </si>
  <si>
    <t>Huañahui Ampuero, Alvaro</t>
  </si>
  <si>
    <t>Huarcaya Guerra, Angela Marcia</t>
  </si>
  <si>
    <t>Inquilla Chayña, Stefany Belen</t>
  </si>
  <si>
    <t>Jara Pinto, Daniela Arlett</t>
  </si>
  <si>
    <t>Mamani Llallacachi, Geraldine Lorena</t>
  </si>
  <si>
    <t>Mendoza Luque, Goerge Yovany</t>
  </si>
  <si>
    <t>Merma Condori, Pedro Luis</t>
  </si>
  <si>
    <t>Nieto Cornejo, Christopher Helaman</t>
  </si>
  <si>
    <t>Palomino Flores, Madeleine Nicole</t>
  </si>
  <si>
    <t>Pereleo Valdivia, Johan Favio</t>
  </si>
  <si>
    <t>Quispe Negrón, Cristhofer Alosno</t>
  </si>
  <si>
    <t>Ramos Davila, Dastin Andre</t>
  </si>
  <si>
    <t>Supo Mamani, Piero Julian</t>
  </si>
  <si>
    <t>Surco Chino, Juan Cristiano</t>
  </si>
  <si>
    <t>Vargas Llerena, Luis Miguel</t>
  </si>
  <si>
    <t>Veliz Vilca, Fernando</t>
  </si>
  <si>
    <t>Zevallos Ponce, Enrique Aaron</t>
  </si>
  <si>
    <t>I</t>
  </si>
  <si>
    <t>O</t>
  </si>
  <si>
    <t xml:space="preserve">Cantidad de respuestas omitidas </t>
  </si>
  <si>
    <t xml:space="preserve">% Cantidad de respuestas omitidas </t>
  </si>
  <si>
    <t>Omitidas O</t>
  </si>
  <si>
    <t>RESUMEN PRUEBA ENTRADA 5°JEC 2023</t>
  </si>
  <si>
    <t>Cantidad de respuestas A</t>
  </si>
  <si>
    <t>Cantidad de respuestas B</t>
  </si>
  <si>
    <t xml:space="preserve">Cantidad de respuestas C </t>
  </si>
  <si>
    <t>Cantidad de respuestas omitidas O</t>
  </si>
  <si>
    <t>5A</t>
  </si>
  <si>
    <t>5B</t>
  </si>
  <si>
    <t>5C</t>
  </si>
  <si>
    <t>5ABC</t>
  </si>
  <si>
    <t>Kit</t>
  </si>
  <si>
    <t>13mar</t>
  </si>
  <si>
    <t>1,2,3,4</t>
  </si>
  <si>
    <t>20mar</t>
  </si>
  <si>
    <t>IO</t>
  </si>
  <si>
    <t>1,2,4</t>
  </si>
  <si>
    <t>U1</t>
  </si>
  <si>
    <t>Eval C1</t>
  </si>
  <si>
    <t>Expr en % y dec, frac gen, pert inclusion</t>
  </si>
  <si>
    <t>1,2,3</t>
  </si>
  <si>
    <t>Eval C2</t>
  </si>
  <si>
    <t>Idem, decimos cent, %, Au, Du, interes</t>
  </si>
  <si>
    <t>Expo kit</t>
  </si>
  <si>
    <t>2,4</t>
  </si>
  <si>
    <t>Temas</t>
  </si>
  <si>
    <t>Todo cant</t>
  </si>
  <si>
    <t>Todo Cant</t>
  </si>
  <si>
    <t>27mar</t>
  </si>
  <si>
    <t>Todo U1</t>
  </si>
  <si>
    <t>29mar</t>
  </si>
  <si>
    <t>Eval C3</t>
  </si>
  <si>
    <t>NC transformar y operaciones</t>
  </si>
  <si>
    <t>8abr</t>
  </si>
  <si>
    <t>Eval C4</t>
  </si>
  <si>
    <t>SI conversiones</t>
  </si>
  <si>
    <t>15abr</t>
  </si>
  <si>
    <t>Ex Final</t>
  </si>
  <si>
    <t>20abr</t>
  </si>
  <si>
    <t>Autoeval U1</t>
  </si>
  <si>
    <t>PROMEDIOS CAPACIDADES</t>
  </si>
  <si>
    <t>1,2,3,5</t>
  </si>
  <si>
    <t>Refuerzo 29 y 30S1</t>
  </si>
  <si>
    <t>Función lineal</t>
  </si>
  <si>
    <t>1 nay</t>
  </si>
  <si>
    <t>F</t>
  </si>
  <si>
    <t>2</t>
  </si>
  <si>
    <t>Tapa</t>
  </si>
  <si>
    <t>Construcción sólido</t>
  </si>
  <si>
    <t>2 may</t>
  </si>
  <si>
    <t>Poliedros regulares</t>
  </si>
  <si>
    <t>Representa figuras</t>
  </si>
  <si>
    <t>20 mar</t>
  </si>
  <si>
    <t>OJO RECUPERÓ</t>
  </si>
  <si>
    <t>Forma</t>
  </si>
  <si>
    <t>2 a 9 may</t>
  </si>
  <si>
    <t>4</t>
  </si>
  <si>
    <t>Exposición</t>
  </si>
  <si>
    <t>Problemas ficha volúmenes</t>
  </si>
  <si>
    <t>9 may</t>
  </si>
  <si>
    <t>Ficha refuerzo 8 y 39S2</t>
  </si>
  <si>
    <t>Areas y volúmenes</t>
  </si>
  <si>
    <t>11 may</t>
  </si>
  <si>
    <t>Ex U2</t>
  </si>
  <si>
    <t>Func lineal</t>
  </si>
  <si>
    <t>Areas y volúmenes de spolidos de revolución</t>
  </si>
  <si>
    <t>Sellos</t>
  </si>
  <si>
    <t>Todos</t>
  </si>
  <si>
    <t>mar abr may</t>
  </si>
  <si>
    <t>Recup Ex U2</t>
  </si>
  <si>
    <t>17 may</t>
  </si>
  <si>
    <t>Conceptos, tablas, gráficos MTC</t>
  </si>
  <si>
    <t>U2</t>
  </si>
  <si>
    <t>PRO
C1</t>
  </si>
  <si>
    <t>PRO
C2</t>
  </si>
  <si>
    <t>PRO
C3</t>
  </si>
  <si>
    <t>PRP
C4</t>
  </si>
  <si>
    <t>PROMEDIOS B2</t>
  </si>
  <si>
    <t>Comprende y comunica la resolución de problemas sencillos. Tiene dificultad para expresar información en forma de porcentaje, fracción generatriz, proporciones, interés compuesto.</t>
  </si>
  <si>
    <t>Todo regularidad</t>
  </si>
  <si>
    <t>Puede resolver problemas sencillos. No presentó varias actividades. Dificultad en identificar variables, deducir modelos, graficar e interpretar situaciones referidas a funciones lineales.</t>
  </si>
  <si>
    <t>Puede resolver problemas sencillos. No presentó el examen. Dificultad en identificar variables, deducir modelos, graficar e interpretar situaciones referidas a funciones lineales.</t>
  </si>
  <si>
    <t>Es capaz de resolver problemas sencillos sobre áreas y volúmenes, en forma grupal. No presentó varias actividades. Tiene dificultad para resolver problemas en forma individual.</t>
  </si>
  <si>
    <t>Identifica y aplica algunos conceptos estadísticos. Tiene dificultad para identificar variables, organizarlas en tablas, traducir fórmulas, aplicarlas e interpretarlas.</t>
  </si>
  <si>
    <t>Identifica y aplica algunos conceptos estadísticos. No presentó el examen. Tiene dificultad para identificar variables, organizarlas en tablas, traducir fórmulas, aplicarlas e interpretarlas.</t>
  </si>
  <si>
    <t>Reducción de enteros y expresiones algebraicas</t>
  </si>
  <si>
    <t>15may</t>
  </si>
  <si>
    <t>Multip y factorización con algeplanos</t>
  </si>
  <si>
    <t>18may</t>
  </si>
  <si>
    <t>Autoevaluación 1 algeplanos</t>
  </si>
  <si>
    <t>Autoevaluación 2 algeplanos</t>
  </si>
  <si>
    <t>Puede resolver problemas sencillos. Dificultad en identificar variables, deducir modelos, graficar e interpretar situaciones referidas a funciones lineales.</t>
  </si>
  <si>
    <t>Es capaz de resolver problemas sencillos sobre áreas y volúmenes, en forma grupal. Tiene dificultad para resolver problemas en forma individual.</t>
  </si>
  <si>
    <t>5A REGISTRO AUXILIAR MATEMÁTICA</t>
  </si>
  <si>
    <t>LE Algeplanos</t>
  </si>
  <si>
    <t>Tarea Med dispersión p42 a 49</t>
  </si>
  <si>
    <t>Tarea pág 50 1a10</t>
  </si>
  <si>
    <t>Práctica de Tangram 1</t>
  </si>
  <si>
    <t>LE tangram áreas perímetros</t>
  </si>
  <si>
    <t>PRÁCTICA ACUMULATIVA U3</t>
  </si>
  <si>
    <t>Alccahuaman, Celina</t>
  </si>
  <si>
    <t>Arhuire, Johan</t>
  </si>
  <si>
    <t>Cana, Alexis</t>
  </si>
  <si>
    <t>Castro, Valeria</t>
  </si>
  <si>
    <t>Colca, Camila</t>
  </si>
  <si>
    <t>Condori, Nadeny</t>
  </si>
  <si>
    <t>Condori, Sheyla</t>
  </si>
  <si>
    <t>Estrada, Lucymar</t>
  </si>
  <si>
    <t>Flores, Abelardo</t>
  </si>
  <si>
    <t>Huañahui, Alvaro</t>
  </si>
  <si>
    <t>Huarcaya, Angela</t>
  </si>
  <si>
    <t>Inquilla, Stefany</t>
  </si>
  <si>
    <t>Jara, Daniela</t>
  </si>
  <si>
    <t>Mamani, Geraldine</t>
  </si>
  <si>
    <t>Mendoza, Goerge</t>
  </si>
  <si>
    <t>Merma, Pedro</t>
  </si>
  <si>
    <t>Nieto, Christopher</t>
  </si>
  <si>
    <t>Palomino, Madeleine</t>
  </si>
  <si>
    <t>Pereleo, Johan</t>
  </si>
  <si>
    <t>Quispe, Cristhofer</t>
  </si>
  <si>
    <t>Ramos, Dastin</t>
  </si>
  <si>
    <t>Supo, Piero</t>
  </si>
  <si>
    <t>Surco, Juan</t>
  </si>
  <si>
    <t>Vargas, Luis</t>
  </si>
  <si>
    <t>Veliz, Fernando</t>
  </si>
  <si>
    <t>Zevallos, Enrique</t>
  </si>
  <si>
    <t>Diag conv vol, %, presup</t>
  </si>
  <si>
    <t>Oper, regla de 3</t>
  </si>
  <si>
    <t>Fun lin k ec Cuadr</t>
  </si>
  <si>
    <t>BIMESTRE 1</t>
  </si>
  <si>
    <t>BIMESTRE 2</t>
  </si>
  <si>
    <t>BIMESTRE 3</t>
  </si>
  <si>
    <t>BIMESTRE 4</t>
  </si>
  <si>
    <t>Notas practicante</t>
  </si>
  <si>
    <t>Examen U3</t>
  </si>
  <si>
    <t>5A MATEMÁTICA 2022</t>
  </si>
  <si>
    <t>IO RT</t>
  </si>
  <si>
    <t>Autoev Clinometro</t>
  </si>
  <si>
    <t>Examen U4</t>
  </si>
  <si>
    <t>Cuaderno</t>
  </si>
  <si>
    <t>NOTAS PRACTICANTE</t>
  </si>
  <si>
    <t>Interés simple y compuesto</t>
  </si>
  <si>
    <t>Razones trig triángulos notables</t>
  </si>
  <si>
    <t>Función cuadrática</t>
  </si>
  <si>
    <t>Operaciones algebraicas, reducción, multiplicación, factorización, ecuaciones. Función cuadrática.</t>
  </si>
  <si>
    <t>Áreas, perímetros, relaciones entre áreas. Razones trigonom., triángulos notables</t>
  </si>
  <si>
    <t>Operaciones con enteros, racionales, radicales. Conversión de unidades. Interés simple y compuesto</t>
  </si>
  <si>
    <t>Medidas de dispersión: Desviación media, varianza, desviación estándar, coeficiente de variación, interpretación.</t>
  </si>
  <si>
    <t>Expr en % y dec, frac gen, pert inclusion. Idem, decimos cent, %, Au, Du, interes. SI conversiones</t>
  </si>
  <si>
    <t>Función lineal, proporcionalidad directa, relación inversa.</t>
  </si>
  <si>
    <t>Areas y volúmenes de sólidos de revolución</t>
  </si>
  <si>
    <t>Expo virtual Ficha5 Interés simple y compuesto</t>
  </si>
  <si>
    <t>Mucha dificultad en resolución de problemas y poca participación.</t>
  </si>
  <si>
    <t>Identifica algunos conceptos estadísticos. Tiene dificultad para diferenciar medidas de dispersión, sus variables en el problema, el cálculo e interpretación de resultados. . Mucha dificultad en evaluaciones individuales.</t>
  </si>
  <si>
    <t xml:space="preserve">No presentó algunas evidencias. Inasistencias. Identifica algunos conceptos estadísticos. Tiene dificultad para diferenciar medidas de dispersión, sus variables en el problema, el cálculo e interpretación de resultados. </t>
  </si>
  <si>
    <t>Inasistencias, no presentó algunas evidencias. Identifica algunos conceptos estadísticos. Tiene dificultad para diferenciar medidas de dispersión, sus variables en el problema, el cálculo e interpretación de resultados. No presentó varias actividades.</t>
  </si>
  <si>
    <t>Comprende conceptos básicos. Dificultad en la aplicación de reglas y resolución de problemas estadísticos. Poca participación.</t>
  </si>
  <si>
    <t>NIV
C1</t>
  </si>
  <si>
    <t>Conc Desc C1</t>
  </si>
  <si>
    <t>NIV
C2</t>
  </si>
  <si>
    <t>Conc Desc C2</t>
  </si>
  <si>
    <t>NIV
C3</t>
  </si>
  <si>
    <t>C4: DATOS ESTADÍSTICA</t>
  </si>
  <si>
    <t>NIV
C4</t>
  </si>
  <si>
    <t>Conc Desc C4</t>
  </si>
  <si>
    <t>+</t>
  </si>
  <si>
    <t>Autoeval Geoplano</t>
  </si>
  <si>
    <t>Pcal Circunferencia</t>
  </si>
  <si>
    <t>-</t>
  </si>
  <si>
    <t>Examen U6a Geoplanos</t>
  </si>
  <si>
    <t>Mi torta favorita</t>
  </si>
  <si>
    <t>Ex. Cantidad</t>
  </si>
  <si>
    <t>MTC y gráficos</t>
  </si>
  <si>
    <t>Cuad. Inv. Comp</t>
  </si>
  <si>
    <t>Cuaderno Inv.</t>
  </si>
  <si>
    <t>FICHA 1 LIBRO</t>
  </si>
  <si>
    <t>Intervalos</t>
  </si>
  <si>
    <t>Inecuaciones</t>
  </si>
  <si>
    <t>Examen U 6b</t>
  </si>
  <si>
    <t>OJO</t>
  </si>
  <si>
    <t>Recup</t>
  </si>
  <si>
    <t xml:space="preserve"> +</t>
  </si>
  <si>
    <t>Aumentos y descuentos sucesivos.</t>
  </si>
  <si>
    <t>Inecuaciones lineales y cuadráticas. Función exponencial y cuadrática.</t>
  </si>
  <si>
    <t>Geoplanos: relación entre áreas y perímetros, semejanzas, áreas por métodos no convencionales. Propiedades de la circunferencia. Dubo soma: poliominós, policutos, vistas 3D.</t>
  </si>
  <si>
    <t>Medidas de localización. Investigación estadística completa.</t>
  </si>
  <si>
    <t>PROMEDIOS B3</t>
  </si>
  <si>
    <t>PROMEDIOS B4</t>
  </si>
  <si>
    <r>
      <rPr>
        <sz val="6"/>
        <rFont val="Arial MT"/>
        <family val="2"/>
      </rPr>
      <t>Inecuaciones</t>
    </r>
  </si>
  <si>
    <r>
      <rPr>
        <sz val="6"/>
        <rFont val="Arial MT"/>
        <family val="2"/>
      </rPr>
      <t>icha Función Exp</t>
    </r>
  </si>
  <si>
    <r>
      <rPr>
        <sz val="6"/>
        <rFont val="Arial MT"/>
        <family val="2"/>
      </rPr>
      <t>Exposición</t>
    </r>
  </si>
  <si>
    <t>Camila Ccopa</t>
  </si>
  <si>
    <t>Circunferencia</t>
  </si>
  <si>
    <t>Elipse</t>
  </si>
  <si>
    <t>Exposi. Elipse</t>
  </si>
  <si>
    <t>P. Mediciones</t>
  </si>
  <si>
    <t>P. Espejos</t>
  </si>
  <si>
    <t>VIAJE DE</t>
  </si>
  <si>
    <t>PROMO</t>
  </si>
  <si>
    <t>NIVELES DE LOGRO 2023</t>
  </si>
  <si>
    <t>Aprobado</t>
  </si>
  <si>
    <t>Recuperación</t>
  </si>
  <si>
    <t>NIVELES DE LOGRO MATEMÁTICA 
2023</t>
  </si>
  <si>
    <t>Situación Final</t>
  </si>
  <si>
    <t>Inecuaciones. Funciión exponencial.</t>
  </si>
  <si>
    <t>Cónicas: Circunferencia, elipse. Espejos</t>
  </si>
  <si>
    <t>Mediciones en Viaje promocióñn</t>
  </si>
  <si>
    <t>LE 1 Probabilidades</t>
  </si>
  <si>
    <t>Cantidad rptas adecuadas</t>
  </si>
  <si>
    <t>Cantidad rptas inadecuadas</t>
  </si>
  <si>
    <t>Cantidad rptas omitidas</t>
  </si>
  <si>
    <t>% Rptas adecuadas</t>
  </si>
  <si>
    <t>% Rptas inadecuadas</t>
  </si>
  <si>
    <t>% Rptas omitidas</t>
  </si>
  <si>
    <t>KIT SALIDA</t>
  </si>
  <si>
    <t>Probabilidades TODO</t>
  </si>
  <si>
    <t>Examen probab</t>
  </si>
  <si>
    <t>Ficha 8</t>
  </si>
  <si>
    <t>Ccopa, Camila</t>
  </si>
  <si>
    <t>5°A MATEMÁTICA - NOTAS FINALES 2023</t>
  </si>
  <si>
    <t>5to A</t>
  </si>
  <si>
    <t>Rec</t>
  </si>
  <si>
    <t>Yovany ha faltado a la mayoría de clases, por lo que no hay evidencias suficientes para valorar el desarrollo de la competencia. Ha logrado identificar conceptos básicos, pero requiere poner en juego habilidades para resolver problemas de estadística y probabilidades: identificar datos, establecer relaciones entre ellos, usar estrategias de resolución y argumentar con propiedades.</t>
  </si>
  <si>
    <t>REGISTRO AUXILIAR MATEMÁTICA - 5A - BIMESTRE 2</t>
  </si>
  <si>
    <t>U3</t>
  </si>
  <si>
    <t>U4</t>
  </si>
  <si>
    <t>REGISTRO AUXILIAR MATEMÁTICA 5°A BIMESTRE 3</t>
  </si>
  <si>
    <t>REGISTRO AUXILIAR MATEMÁTICA 5°A BIMESTRE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</si>
</sst>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67" x14ac:knownFonts="1">
    <font>
      <sz val="11"/>
      <color theme="1"/>
      <name val="Calibri"/>
      <family val="2"/>
      <scheme val="minor"/>
    </font>
    <font>
      <sz val="8"/>
      <name val="Calibri"/>
      <family val="2"/>
    </font>
    <font>
      <sz val="9"/>
      <color theme="1"/>
      <name val="Times New Roman"/>
      <family val="1"/>
    </font>
    <font>
      <sz val="11"/>
      <name val="Calibri"/>
      <family val="2"/>
      <scheme val="minor"/>
    </font>
    <font>
      <sz val="10"/>
      <name val="Arial"/>
      <family val="2"/>
    </font>
    <font>
      <sz val="10"/>
      <name val="Arial"/>
      <family val="2"/>
    </font>
    <font>
      <sz val="11"/>
      <color rgb="FF000000"/>
      <name val="Calibri"/>
      <family val="2"/>
      <scheme val="minor"/>
    </font>
    <font>
      <b/>
      <sz val="12"/>
      <color theme="1"/>
      <name val="Calibri"/>
      <family val="2"/>
      <scheme val="minor"/>
    </font>
    <font>
      <sz val="16"/>
      <name val="Calibri"/>
      <family val="2"/>
      <scheme val="minor"/>
    </font>
    <font>
      <sz val="16"/>
      <color theme="1"/>
      <name val="Calibri"/>
      <family val="2"/>
      <scheme val="minor"/>
    </font>
    <font>
      <sz val="11"/>
      <color theme="1"/>
      <name val="Calibri"/>
      <family val="2"/>
      <scheme val="minor"/>
    </font>
    <font>
      <sz val="6"/>
      <color theme="1"/>
      <name val="Calibri"/>
      <family val="2"/>
      <scheme val="minor"/>
    </font>
    <font>
      <b/>
      <sz val="8"/>
      <color theme="1"/>
      <name val="Calibri"/>
      <family val="2"/>
      <scheme val="minor"/>
    </font>
    <font>
      <b/>
      <sz val="9"/>
      <color theme="1"/>
      <name val="Calibri"/>
      <family val="2"/>
      <scheme val="minor"/>
    </font>
    <font>
      <sz val="9"/>
      <color theme="1"/>
      <name val="Calibri"/>
      <family val="2"/>
      <scheme val="minor"/>
    </font>
    <font>
      <b/>
      <sz val="10"/>
      <color theme="1"/>
      <name val="Calibri"/>
      <family val="2"/>
      <scheme val="minor"/>
    </font>
    <font>
      <b/>
      <sz val="10"/>
      <name val="Calibri"/>
      <family val="2"/>
      <scheme val="minor"/>
    </font>
    <font>
      <b/>
      <sz val="12"/>
      <name val="Calibri"/>
      <family val="2"/>
      <scheme val="minor"/>
    </font>
    <font>
      <b/>
      <sz val="9"/>
      <color rgb="FFFF0000"/>
      <name val="Calibri"/>
      <family val="2"/>
      <scheme val="minor"/>
    </font>
    <font>
      <b/>
      <sz val="7"/>
      <color theme="1"/>
      <name val="Calibri"/>
      <family val="2"/>
      <scheme val="minor"/>
    </font>
    <font>
      <b/>
      <sz val="11"/>
      <color theme="1"/>
      <name val="Calibri"/>
      <family val="2"/>
      <scheme val="minor"/>
    </font>
    <font>
      <sz val="11"/>
      <color rgb="FF0070C0"/>
      <name val="Calibri"/>
      <family val="2"/>
      <scheme val="minor"/>
    </font>
    <font>
      <b/>
      <sz val="9"/>
      <color rgb="FF000000"/>
      <name val="Calibri"/>
      <family val="2"/>
      <scheme val="minor"/>
    </font>
    <font>
      <b/>
      <sz val="14"/>
      <color theme="0"/>
      <name val="Calibri"/>
      <family val="2"/>
      <scheme val="minor"/>
    </font>
    <font>
      <b/>
      <sz val="18"/>
      <color theme="0"/>
      <name val="Calibri"/>
      <family val="2"/>
      <scheme val="minor"/>
    </font>
    <font>
      <b/>
      <sz val="14"/>
      <color rgb="FFC00000"/>
      <name val="Calibri"/>
      <family val="2"/>
      <scheme val="minor"/>
    </font>
    <font>
      <sz val="8"/>
      <name val="Calibri"/>
      <family val="2"/>
      <scheme val="minor"/>
    </font>
    <font>
      <b/>
      <sz val="11"/>
      <color theme="1"/>
      <name val="Arial Narrow"/>
      <family val="2"/>
    </font>
    <font>
      <b/>
      <sz val="11"/>
      <name val="Calibri"/>
      <family val="2"/>
      <scheme val="minor"/>
    </font>
    <font>
      <b/>
      <sz val="10"/>
      <color theme="1"/>
      <name val="Times New Roman"/>
      <family val="1"/>
    </font>
    <font>
      <b/>
      <sz val="10"/>
      <color theme="1"/>
      <name val="Arial Narrow"/>
      <family val="2"/>
    </font>
    <font>
      <b/>
      <sz val="14"/>
      <color theme="1"/>
      <name val="Calibri"/>
      <family val="2"/>
      <scheme val="minor"/>
    </font>
    <font>
      <sz val="9"/>
      <color theme="1"/>
      <name val="Arial Narrow"/>
      <family val="2"/>
    </font>
    <font>
      <b/>
      <sz val="11"/>
      <color rgb="FFFF0000"/>
      <name val="Calibri"/>
      <family val="2"/>
      <scheme val="minor"/>
    </font>
    <font>
      <b/>
      <sz val="11"/>
      <color rgb="FF00B050"/>
      <name val="Calibri"/>
      <family val="2"/>
      <scheme val="minor"/>
    </font>
    <font>
      <b/>
      <sz val="11"/>
      <color rgb="FFFF9933"/>
      <name val="Calibri"/>
      <family val="2"/>
      <scheme val="minor"/>
    </font>
    <font>
      <b/>
      <sz val="11"/>
      <color rgb="FF7030A0"/>
      <name val="Calibri"/>
      <family val="2"/>
      <scheme val="minor"/>
    </font>
    <font>
      <b/>
      <sz val="10"/>
      <color rgb="FFFF0000"/>
      <name val="Calibri"/>
      <family val="2"/>
      <scheme val="minor"/>
    </font>
    <font>
      <b/>
      <sz val="10"/>
      <color rgb="FFFF9933"/>
      <name val="Calibri"/>
      <family val="2"/>
      <scheme val="minor"/>
    </font>
    <font>
      <b/>
      <sz val="10"/>
      <color rgb="FF00B050"/>
      <name val="Calibri"/>
      <family val="2"/>
      <scheme val="minor"/>
    </font>
    <font>
      <b/>
      <sz val="10"/>
      <color rgb="FF7030A0"/>
      <name val="Calibri"/>
      <family val="2"/>
      <scheme val="minor"/>
    </font>
    <font>
      <b/>
      <sz val="16"/>
      <color theme="8" tint="-0.499984740745262"/>
      <name val="Calibri"/>
      <family val="2"/>
      <scheme val="minor"/>
    </font>
    <font>
      <b/>
      <sz val="14"/>
      <color theme="8" tint="-0.499984740745262"/>
      <name val="Calibri"/>
      <family val="2"/>
      <scheme val="minor"/>
    </font>
    <font>
      <sz val="11"/>
      <color theme="8" tint="-0.499984740745262"/>
      <name val="Calibri"/>
      <family val="2"/>
      <scheme val="minor"/>
    </font>
    <font>
      <b/>
      <sz val="10"/>
      <color rgb="FF0070C0"/>
      <name val="Calibri"/>
      <family val="2"/>
      <scheme val="minor"/>
    </font>
    <font>
      <b/>
      <sz val="10"/>
      <color rgb="FF002060"/>
      <name val="Calibri"/>
      <family val="2"/>
      <scheme val="minor"/>
    </font>
    <font>
      <sz val="9"/>
      <color theme="9" tint="-0.249977111117893"/>
      <name val="Calibri"/>
      <family val="2"/>
      <scheme val="minor"/>
    </font>
    <font>
      <b/>
      <sz val="6"/>
      <color theme="1"/>
      <name val="Calibri"/>
      <family val="2"/>
      <scheme val="minor"/>
    </font>
    <font>
      <sz val="10"/>
      <color theme="1"/>
      <name val="Times New Roman"/>
      <family val="1"/>
    </font>
    <font>
      <sz val="8"/>
      <color theme="1"/>
      <name val="Calibri"/>
      <family val="2"/>
      <scheme val="minor"/>
    </font>
    <font>
      <b/>
      <sz val="10"/>
      <name val="Arial"/>
      <family val="2"/>
    </font>
    <font>
      <sz val="10"/>
      <color theme="1"/>
      <name val="Arial"/>
      <family val="2"/>
    </font>
    <font>
      <sz val="11"/>
      <color theme="1"/>
      <name val="Times New Roman"/>
      <family val="1"/>
    </font>
    <font>
      <sz val="7"/>
      <color theme="1"/>
      <name val="Calibri"/>
      <family val="2"/>
      <scheme val="minor"/>
    </font>
    <font>
      <sz val="9"/>
      <color rgb="FF002060"/>
      <name val="Calibri"/>
      <family val="2"/>
      <scheme val="minor"/>
    </font>
    <font>
      <sz val="11"/>
      <color rgb="FF002060"/>
      <name val="Calibri"/>
      <family val="2"/>
      <scheme val="minor"/>
    </font>
    <font>
      <b/>
      <sz val="9"/>
      <color rgb="FF002060"/>
      <name val="Calibri"/>
      <family val="2"/>
      <scheme val="minor"/>
    </font>
    <font>
      <b/>
      <sz val="11"/>
      <color rgb="FF002060"/>
      <name val="Calibri"/>
      <family val="2"/>
      <scheme val="minor"/>
    </font>
    <font>
      <b/>
      <sz val="7"/>
      <color rgb="FF002060"/>
      <name val="Calibri"/>
      <family val="2"/>
      <scheme val="minor"/>
    </font>
    <font>
      <b/>
      <sz val="11"/>
      <color rgb="FF002060"/>
      <name val="Times New Roman"/>
      <family val="1"/>
    </font>
    <font>
      <sz val="6"/>
      <color rgb="FF002060"/>
      <name val="Calibri"/>
      <family val="2"/>
      <scheme val="minor"/>
    </font>
    <font>
      <b/>
      <sz val="11"/>
      <color rgb="FF002060"/>
      <name val="Arial Narrow"/>
      <family val="2"/>
    </font>
    <font>
      <sz val="6"/>
      <name val="Arial MT"/>
      <family val="2"/>
    </font>
    <font>
      <b/>
      <sz val="11"/>
      <color rgb="FFC00000"/>
      <name val="Calibri"/>
      <family val="2"/>
      <scheme val="minor"/>
    </font>
    <font>
      <b/>
      <sz val="11"/>
      <color theme="9" tint="-0.249977111117893"/>
      <name val="Calibri"/>
      <family val="2"/>
      <scheme val="minor"/>
    </font>
    <font>
      <b/>
      <sz val="10"/>
      <color rgb="FFC00000"/>
      <name val="Calibri"/>
      <family val="2"/>
      <scheme val="minor"/>
    </font>
    <font>
      <b/>
      <sz val="10"/>
      <color theme="9" tint="-0.249977111117893"/>
      <name val="Calibri"/>
      <family val="2"/>
      <scheme val="minor"/>
    </font>
  </fonts>
  <fills count="32">
    <fill>
      <patternFill patternType="none"/>
    </fill>
    <fill>
      <patternFill patternType="gray125"/>
    </fill>
    <fill>
      <patternFill patternType="solid">
        <fgColor rgb="FF99FF99"/>
        <bgColor indexed="64"/>
      </patternFill>
    </fill>
    <fill>
      <patternFill patternType="solid">
        <fgColor rgb="FFFFFF99"/>
        <bgColor indexed="64"/>
      </patternFill>
    </fill>
    <fill>
      <patternFill patternType="solid">
        <fgColor rgb="FFAFFFAF"/>
        <bgColor indexed="64"/>
      </patternFill>
    </fill>
    <fill>
      <patternFill patternType="solid">
        <fgColor rgb="FF9FDFFF"/>
        <bgColor indexed="64"/>
      </patternFill>
    </fill>
    <fill>
      <patternFill patternType="solid">
        <fgColor rgb="FFFFC5DC"/>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rgb="FFFFB3D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rgb="FFFFFF6D"/>
        <bgColor indexed="64"/>
      </patternFill>
    </fill>
    <fill>
      <patternFill patternType="solid">
        <fgColor rgb="FFCDFFCD"/>
        <bgColor indexed="64"/>
      </patternFill>
    </fill>
    <fill>
      <patternFill patternType="solid">
        <fgColor theme="2" tint="-9.9978637043366805E-2"/>
        <bgColor indexed="64"/>
      </patternFill>
    </fill>
    <fill>
      <patternFill patternType="solid">
        <fgColor theme="0"/>
        <bgColor indexed="64"/>
      </patternFill>
    </fill>
    <fill>
      <patternFill patternType="solid">
        <fgColor rgb="FFDCB9FF"/>
        <bgColor indexed="64"/>
      </patternFill>
    </fill>
    <fill>
      <patternFill patternType="solid">
        <fgColor rgb="FFFFA7A9"/>
        <bgColor indexed="64"/>
      </patternFill>
    </fill>
    <fill>
      <patternFill patternType="solid">
        <fgColor theme="8" tint="-0.249977111117893"/>
        <bgColor indexed="64"/>
      </patternFill>
    </fill>
    <fill>
      <patternFill patternType="solid">
        <fgColor rgb="FFFAF775"/>
        <bgColor indexed="64"/>
      </patternFill>
    </fill>
    <fill>
      <patternFill patternType="solid">
        <fgColor rgb="FFC2E49C"/>
        <bgColor indexed="64"/>
      </patternFill>
    </fill>
    <fill>
      <patternFill patternType="solid">
        <fgColor rgb="FFFFE285"/>
        <bgColor indexed="64"/>
      </patternFill>
    </fill>
    <fill>
      <patternFill patternType="solid">
        <fgColor theme="4" tint="0.39997558519241921"/>
        <bgColor indexed="64"/>
      </patternFill>
    </fill>
    <fill>
      <patternFill patternType="solid">
        <fgColor rgb="FF00B0F0"/>
        <bgColor indexed="64"/>
      </patternFill>
    </fill>
    <fill>
      <patternFill patternType="solid">
        <fgColor rgb="FFFFC000"/>
        <bgColor indexed="64"/>
      </patternFill>
    </fill>
    <fill>
      <patternFill patternType="solid">
        <fgColor rgb="FFDCC5ED"/>
        <bgColor indexed="64"/>
      </patternFill>
    </fill>
    <fill>
      <patternFill patternType="solid">
        <fgColor theme="0" tint="-4.9989318521683403E-2"/>
        <bgColor indexed="64"/>
      </patternFill>
    </fill>
    <fill>
      <patternFill patternType="solid">
        <fgColor rgb="FFFFFFCC"/>
        <bgColor indexed="64"/>
      </patternFill>
    </fill>
    <fill>
      <patternFill patternType="solid">
        <fgColor theme="2" tint="-0.249977111117893"/>
        <bgColor indexed="64"/>
      </patternFill>
    </fill>
    <fill>
      <patternFill patternType="solid">
        <fgColor rgb="FFFF0000"/>
        <bgColor indexed="64"/>
      </patternFill>
    </fill>
    <fill>
      <patternFill patternType="solid">
        <fgColor rgb="FFA7F1FB"/>
        <bgColor indexed="64"/>
      </patternFill>
    </fill>
    <fill>
      <patternFill patternType="solid">
        <fgColor rgb="FFFEC6C6"/>
        <bgColor indexed="64"/>
      </patternFill>
    </fill>
  </fills>
  <borders count="78">
    <border>
      <left/>
      <right/>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diagonal/>
    </border>
    <border>
      <left/>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bottom/>
      <diagonal/>
    </border>
    <border>
      <left style="medium">
        <color indexed="64"/>
      </left>
      <right/>
      <top/>
      <bottom style="medium">
        <color indexed="64"/>
      </bottom>
      <diagonal/>
    </border>
    <border>
      <left/>
      <right style="medium">
        <color indexed="64"/>
      </right>
      <top/>
      <bottom/>
      <diagonal/>
    </border>
    <border>
      <left/>
      <right/>
      <top style="medium">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right style="thin">
        <color indexed="64"/>
      </right>
      <top/>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top/>
      <bottom style="thin">
        <color indexed="64"/>
      </bottom>
      <diagonal/>
    </border>
    <border>
      <left/>
      <right/>
      <top style="thin">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top/>
      <bottom/>
      <diagonal/>
    </border>
    <border>
      <left/>
      <right/>
      <top style="thin">
        <color indexed="64"/>
      </top>
      <bottom style="medium">
        <color indexed="64"/>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s>
  <cellStyleXfs count="7">
    <xf numFmtId="0" fontId="0" fillId="0" borderId="0"/>
    <xf numFmtId="0" fontId="4" fillId="0" borderId="0"/>
    <xf numFmtId="0" fontId="5" fillId="0" borderId="0"/>
    <xf numFmtId="0" fontId="6" fillId="0" borderId="0"/>
    <xf numFmtId="0" fontId="10" fillId="0" borderId="0"/>
    <xf numFmtId="9" fontId="10" fillId="0" borderId="0" applyFont="0" applyFill="0" applyBorder="0" applyAlignment="0" applyProtection="0"/>
    <xf numFmtId="0" fontId="4" fillId="0" borderId="0"/>
  </cellStyleXfs>
  <cellXfs count="912">
    <xf numFmtId="0" fontId="0" fillId="0" borderId="0" xfId="0"/>
    <xf numFmtId="0" fontId="3" fillId="0" borderId="0" xfId="0" applyFont="1" applyAlignment="1">
      <alignment vertical="center"/>
    </xf>
    <xf numFmtId="14" fontId="8" fillId="0" borderId="0" xfId="0" applyNumberFormat="1" applyFont="1" applyAlignment="1">
      <alignment wrapText="1"/>
    </xf>
    <xf numFmtId="0" fontId="9" fillId="0" borderId="0" xfId="0" applyFont="1" applyAlignment="1">
      <alignment wrapText="1"/>
    </xf>
    <xf numFmtId="0" fontId="7" fillId="0" borderId="0" xfId="0" applyFont="1" applyAlignment="1">
      <alignment vertical="center" wrapText="1"/>
    </xf>
    <xf numFmtId="0" fontId="2" fillId="0" borderId="0" xfId="0" applyFont="1" applyAlignment="1">
      <alignment horizontal="center" wrapText="1"/>
    </xf>
    <xf numFmtId="0" fontId="0" fillId="0" borderId="0" xfId="0" applyAlignment="1">
      <alignment wrapText="1"/>
    </xf>
    <xf numFmtId="0" fontId="3" fillId="0" borderId="0" xfId="0" applyFont="1" applyAlignment="1">
      <alignment horizontal="left" vertical="center" wrapText="1"/>
    </xf>
    <xf numFmtId="0" fontId="3" fillId="0" borderId="0" xfId="0" applyFont="1" applyAlignment="1">
      <alignment vertical="center" wrapText="1"/>
    </xf>
    <xf numFmtId="0" fontId="0" fillId="0" borderId="0" xfId="0" applyAlignment="1">
      <alignment horizontal="center" vertical="center" wrapText="1"/>
    </xf>
    <xf numFmtId="0" fontId="9" fillId="0" borderId="0" xfId="0" applyFont="1" applyAlignment="1">
      <alignment horizontal="center" vertical="center" wrapText="1"/>
    </xf>
    <xf numFmtId="0" fontId="7" fillId="0" borderId="0" xfId="0" applyFont="1" applyAlignment="1">
      <alignment horizontal="center" vertical="center" wrapText="1"/>
    </xf>
    <xf numFmtId="0" fontId="3" fillId="0" borderId="0" xfId="0" applyFont="1" applyAlignment="1">
      <alignment horizontal="center" vertical="center" wrapText="1"/>
    </xf>
    <xf numFmtId="0" fontId="14" fillId="0" borderId="0" xfId="0" applyFont="1" applyAlignment="1">
      <alignment horizontal="center" wrapText="1"/>
    </xf>
    <xf numFmtId="0" fontId="9" fillId="0" borderId="0" xfId="0" applyFont="1" applyAlignment="1">
      <alignment horizontal="center" wrapText="1"/>
    </xf>
    <xf numFmtId="0" fontId="21" fillId="0" borderId="0" xfId="0" applyFont="1"/>
    <xf numFmtId="0" fontId="0" fillId="0" borderId="0" xfId="0" applyAlignment="1">
      <alignment horizontal="center" vertical="center"/>
    </xf>
    <xf numFmtId="9" fontId="0" fillId="0" borderId="0" xfId="5" applyFont="1" applyAlignment="1">
      <alignment horizontal="center" vertical="center"/>
    </xf>
    <xf numFmtId="0" fontId="14" fillId="0" borderId="0" xfId="0" applyFont="1"/>
    <xf numFmtId="0" fontId="23" fillId="0" borderId="0" xfId="0" applyFont="1"/>
    <xf numFmtId="0" fontId="20" fillId="0" borderId="0" xfId="0" applyFont="1"/>
    <xf numFmtId="0" fontId="0" fillId="0" borderId="0" xfId="0" applyAlignment="1">
      <alignment horizontal="left" vertical="top"/>
    </xf>
    <xf numFmtId="0" fontId="23" fillId="0" borderId="0" xfId="0" applyFont="1" applyAlignment="1">
      <alignment horizontal="center" vertical="center"/>
    </xf>
    <xf numFmtId="0" fontId="14" fillId="0" borderId="0" xfId="0" applyFont="1" applyAlignment="1">
      <alignment vertical="center"/>
    </xf>
    <xf numFmtId="0" fontId="14" fillId="0" borderId="0" xfId="0" applyFont="1" applyAlignment="1">
      <alignment horizontal="left" vertical="center"/>
    </xf>
    <xf numFmtId="0" fontId="14" fillId="0" borderId="49" xfId="0" applyFont="1" applyBorder="1" applyAlignment="1">
      <alignment horizontal="center" vertical="center"/>
    </xf>
    <xf numFmtId="0" fontId="14" fillId="0" borderId="3" xfId="0" applyFont="1" applyBorder="1" applyAlignment="1">
      <alignment horizontal="center" vertical="center"/>
    </xf>
    <xf numFmtId="0" fontId="14" fillId="0" borderId="50" xfId="0" applyFont="1" applyBorder="1" applyAlignment="1">
      <alignment horizontal="center" vertical="center"/>
    </xf>
    <xf numFmtId="0" fontId="13" fillId="4" borderId="42" xfId="0" applyFont="1" applyFill="1" applyBorder="1" applyAlignment="1">
      <alignment horizontal="center" vertical="center" wrapText="1"/>
    </xf>
    <xf numFmtId="0" fontId="13" fillId="6" borderId="34" xfId="0" applyFont="1" applyFill="1" applyBorder="1" applyAlignment="1">
      <alignment horizontal="center" vertical="center" wrapText="1"/>
    </xf>
    <xf numFmtId="0" fontId="0" fillId="0" borderId="8" xfId="0" applyBorder="1" applyAlignment="1">
      <alignment horizontal="center" vertical="center"/>
    </xf>
    <xf numFmtId="0" fontId="0" fillId="0" borderId="2" xfId="0" applyBorder="1" applyAlignment="1">
      <alignment horizontal="center" vertical="center"/>
    </xf>
    <xf numFmtId="0" fontId="14" fillId="0" borderId="38" xfId="0" applyFont="1" applyBorder="1" applyAlignment="1">
      <alignment horizontal="center" vertical="center"/>
    </xf>
    <xf numFmtId="0" fontId="14" fillId="0" borderId="40" xfId="0" applyFont="1" applyBorder="1" applyAlignment="1">
      <alignment horizontal="center" vertical="center"/>
    </xf>
    <xf numFmtId="0" fontId="13" fillId="3" borderId="42" xfId="0" applyFont="1" applyFill="1" applyBorder="1" applyAlignment="1">
      <alignment horizontal="center" vertical="center" wrapText="1"/>
    </xf>
    <xf numFmtId="0" fontId="13" fillId="5" borderId="42" xfId="0" applyFont="1" applyFill="1" applyBorder="1" applyAlignment="1">
      <alignment horizontal="center" vertical="center" wrapText="1"/>
    </xf>
    <xf numFmtId="0" fontId="14" fillId="0" borderId="37" xfId="0" applyFont="1" applyBorder="1" applyAlignment="1">
      <alignment horizontal="center" vertical="center"/>
    </xf>
    <xf numFmtId="0" fontId="17" fillId="0" borderId="0" xfId="0" applyFont="1" applyAlignment="1">
      <alignment horizontal="center" vertical="center" wrapText="1"/>
    </xf>
    <xf numFmtId="0" fontId="14" fillId="0" borderId="0" xfId="0" applyFont="1" applyAlignment="1">
      <alignment horizontal="left" vertical="top"/>
    </xf>
    <xf numFmtId="16" fontId="11" fillId="3" borderId="8" xfId="0" applyNumberFormat="1" applyFont="1" applyFill="1" applyBorder="1" applyAlignment="1">
      <alignment horizontal="left" vertical="top" wrapText="1"/>
    </xf>
    <xf numFmtId="16" fontId="11" fillId="7" borderId="8" xfId="0" applyNumberFormat="1" applyFont="1" applyFill="1" applyBorder="1" applyAlignment="1">
      <alignment horizontal="left" vertical="top" wrapText="1"/>
    </xf>
    <xf numFmtId="16" fontId="11" fillId="13" borderId="8" xfId="0" applyNumberFormat="1" applyFont="1" applyFill="1" applyBorder="1" applyAlignment="1">
      <alignment horizontal="left" vertical="top" wrapText="1"/>
    </xf>
    <xf numFmtId="16" fontId="11" fillId="6" borderId="8" xfId="0" applyNumberFormat="1" applyFont="1" applyFill="1" applyBorder="1" applyAlignment="1">
      <alignment horizontal="left" vertical="top" wrapText="1"/>
    </xf>
    <xf numFmtId="0" fontId="20" fillId="0" borderId="0" xfId="0" applyFont="1" applyAlignment="1">
      <alignment horizontal="center" vertical="center"/>
    </xf>
    <xf numFmtId="0" fontId="13" fillId="4" borderId="8" xfId="0" applyFont="1" applyFill="1" applyBorder="1" applyAlignment="1">
      <alignment horizontal="center" vertical="center"/>
    </xf>
    <xf numFmtId="0" fontId="14" fillId="0" borderId="41" xfId="0" applyFont="1" applyBorder="1" applyAlignment="1">
      <alignment horizontal="center" vertical="center"/>
    </xf>
    <xf numFmtId="0" fontId="13" fillId="6" borderId="25" xfId="0" applyFont="1" applyFill="1" applyBorder="1" applyAlignment="1">
      <alignment horizontal="center" vertical="center" wrapText="1"/>
    </xf>
    <xf numFmtId="0" fontId="14" fillId="0" borderId="0" xfId="0" applyFont="1" applyAlignment="1">
      <alignment horizontal="center" vertical="center"/>
    </xf>
    <xf numFmtId="0" fontId="14" fillId="15" borderId="0" xfId="0" applyFont="1" applyFill="1" applyAlignment="1">
      <alignment vertical="top" wrapText="1"/>
    </xf>
    <xf numFmtId="0" fontId="14" fillId="15" borderId="0" xfId="0" applyFont="1" applyFill="1" applyAlignment="1">
      <alignment horizontal="center" vertical="center" textRotation="90" wrapText="1"/>
    </xf>
    <xf numFmtId="49" fontId="13" fillId="11" borderId="8" xfId="0" applyNumberFormat="1" applyFont="1" applyFill="1" applyBorder="1" applyAlignment="1">
      <alignment horizontal="center" vertical="center"/>
    </xf>
    <xf numFmtId="0" fontId="13" fillId="11" borderId="8" xfId="0" applyFont="1" applyFill="1" applyBorder="1" applyAlignment="1">
      <alignment horizontal="center" vertical="center"/>
    </xf>
    <xf numFmtId="0" fontId="18" fillId="11" borderId="8" xfId="0" applyFont="1" applyFill="1" applyBorder="1" applyAlignment="1">
      <alignment horizontal="center" vertical="center"/>
    </xf>
    <xf numFmtId="49" fontId="18" fillId="11" borderId="8" xfId="0" applyNumberFormat="1" applyFont="1" applyFill="1" applyBorder="1" applyAlignment="1">
      <alignment horizontal="center" vertical="center"/>
    </xf>
    <xf numFmtId="0" fontId="14" fillId="15" borderId="0" xfId="0" applyFont="1" applyFill="1" applyAlignment="1">
      <alignment horizontal="center" vertical="center"/>
    </xf>
    <xf numFmtId="0" fontId="14" fillId="15" borderId="0" xfId="0" applyFont="1" applyFill="1" applyAlignment="1">
      <alignment horizontal="center"/>
    </xf>
    <xf numFmtId="0" fontId="13" fillId="15" borderId="0" xfId="0" applyFont="1" applyFill="1" applyAlignment="1">
      <alignment horizontal="center" vertical="center"/>
    </xf>
    <xf numFmtId="49" fontId="13" fillId="15" borderId="0" xfId="0" applyNumberFormat="1" applyFont="1" applyFill="1" applyAlignment="1">
      <alignment horizontal="center" vertical="center"/>
    </xf>
    <xf numFmtId="49" fontId="14" fillId="15" borderId="0" xfId="0" applyNumberFormat="1" applyFont="1" applyFill="1" applyAlignment="1">
      <alignment horizontal="center"/>
    </xf>
    <xf numFmtId="0" fontId="18" fillId="0" borderId="0" xfId="0" applyFont="1" applyAlignment="1">
      <alignment horizontal="center"/>
    </xf>
    <xf numFmtId="0" fontId="14" fillId="0" borderId="0" xfId="0" applyFont="1" applyAlignment="1">
      <alignment horizontal="center"/>
    </xf>
    <xf numFmtId="0" fontId="14" fillId="11" borderId="8" xfId="0" applyFont="1" applyFill="1" applyBorder="1" applyAlignment="1">
      <alignment horizontal="center"/>
    </xf>
    <xf numFmtId="1" fontId="14" fillId="11" borderId="8" xfId="0" applyNumberFormat="1" applyFont="1" applyFill="1" applyBorder="1" applyAlignment="1">
      <alignment horizontal="center"/>
    </xf>
    <xf numFmtId="0" fontId="18" fillId="0" borderId="0" xfId="0" applyFont="1" applyAlignment="1">
      <alignment vertical="center"/>
    </xf>
    <xf numFmtId="0" fontId="13" fillId="3" borderId="8" xfId="0" applyFont="1" applyFill="1" applyBorder="1" applyAlignment="1">
      <alignment horizontal="center" vertical="center"/>
    </xf>
    <xf numFmtId="49" fontId="13" fillId="3" borderId="8" xfId="0" applyNumberFormat="1" applyFont="1" applyFill="1" applyBorder="1" applyAlignment="1">
      <alignment horizontal="center" vertical="center"/>
    </xf>
    <xf numFmtId="49" fontId="13" fillId="4" borderId="8" xfId="0" applyNumberFormat="1" applyFont="1" applyFill="1" applyBorder="1" applyAlignment="1">
      <alignment horizontal="center" vertical="center"/>
    </xf>
    <xf numFmtId="49" fontId="13" fillId="6" borderId="8" xfId="0" applyNumberFormat="1" applyFont="1" applyFill="1" applyBorder="1" applyAlignment="1">
      <alignment horizontal="center" vertical="center"/>
    </xf>
    <xf numFmtId="0" fontId="13" fillId="6" borderId="8" xfId="0" applyFont="1" applyFill="1" applyBorder="1" applyAlignment="1">
      <alignment horizontal="center" vertical="center"/>
    </xf>
    <xf numFmtId="49" fontId="18" fillId="6" borderId="8" xfId="0" applyNumberFormat="1" applyFont="1" applyFill="1" applyBorder="1" applyAlignment="1">
      <alignment horizontal="center" vertical="center"/>
    </xf>
    <xf numFmtId="0" fontId="16" fillId="14" borderId="34" xfId="0" applyFont="1" applyFill="1" applyBorder="1" applyAlignment="1">
      <alignment horizontal="center" vertical="center" wrapText="1"/>
    </xf>
    <xf numFmtId="0" fontId="13" fillId="14" borderId="8" xfId="0" applyFont="1" applyFill="1" applyBorder="1" applyAlignment="1">
      <alignment horizontal="center" vertical="center"/>
    </xf>
    <xf numFmtId="0" fontId="13" fillId="14" borderId="8" xfId="0" applyFont="1" applyFill="1" applyBorder="1" applyAlignment="1">
      <alignment horizontal="center" vertical="center" wrapText="1"/>
    </xf>
    <xf numFmtId="0" fontId="22" fillId="14" borderId="8" xfId="0" applyFont="1" applyFill="1" applyBorder="1" applyAlignment="1">
      <alignment vertical="center" wrapText="1"/>
    </xf>
    <xf numFmtId="0" fontId="22" fillId="14" borderId="8" xfId="0" applyFont="1" applyFill="1" applyBorder="1" applyAlignment="1">
      <alignment horizontal="center" vertical="center" wrapText="1"/>
    </xf>
    <xf numFmtId="0" fontId="14" fillId="16" borderId="7" xfId="0" applyFont="1" applyFill="1" applyBorder="1" applyAlignment="1">
      <alignment horizontal="center" vertical="center"/>
    </xf>
    <xf numFmtId="0" fontId="13" fillId="3" borderId="34" xfId="0" applyFont="1" applyFill="1" applyBorder="1" applyAlignment="1">
      <alignment horizontal="center" vertical="center" wrapText="1"/>
    </xf>
    <xf numFmtId="0" fontId="13" fillId="5" borderId="34" xfId="0" applyFont="1" applyFill="1" applyBorder="1" applyAlignment="1">
      <alignment horizontal="center" vertical="center" wrapText="1"/>
    </xf>
    <xf numFmtId="0" fontId="13" fillId="4" borderId="34" xfId="0" applyFont="1" applyFill="1" applyBorder="1" applyAlignment="1">
      <alignment horizontal="center" vertical="center" wrapText="1"/>
    </xf>
    <xf numFmtId="0" fontId="14" fillId="17" borderId="8" xfId="0" applyFont="1" applyFill="1" applyBorder="1" applyAlignment="1">
      <alignment horizontal="center" vertical="center"/>
    </xf>
    <xf numFmtId="0" fontId="13" fillId="16" borderId="8" xfId="0" applyFont="1" applyFill="1" applyBorder="1" applyAlignment="1">
      <alignment horizontal="right" vertical="center"/>
    </xf>
    <xf numFmtId="0" fontId="13" fillId="4" borderId="8" xfId="0" applyFont="1" applyFill="1" applyBorder="1" applyAlignment="1">
      <alignment horizontal="right" vertical="center"/>
    </xf>
    <xf numFmtId="0" fontId="13" fillId="3" borderId="8" xfId="0" applyFont="1" applyFill="1" applyBorder="1" applyAlignment="1">
      <alignment horizontal="right" vertical="center"/>
    </xf>
    <xf numFmtId="0" fontId="13" fillId="17" borderId="8" xfId="0" applyFont="1" applyFill="1" applyBorder="1" applyAlignment="1">
      <alignment horizontal="right" vertical="center"/>
    </xf>
    <xf numFmtId="0" fontId="13" fillId="14" borderId="8" xfId="0" applyFont="1" applyFill="1" applyBorder="1" applyAlignment="1">
      <alignment horizontal="right" vertical="center"/>
    </xf>
    <xf numFmtId="0" fontId="0" fillId="0" borderId="7" xfId="0" applyBorder="1" applyAlignment="1">
      <alignment horizontal="center" vertical="center"/>
    </xf>
    <xf numFmtId="0" fontId="0" fillId="0" borderId="10" xfId="0" applyBorder="1" applyAlignment="1">
      <alignment horizontal="center" vertical="center"/>
    </xf>
    <xf numFmtId="0" fontId="0" fillId="0" borderId="21"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22" xfId="0" applyBorder="1" applyAlignment="1">
      <alignment horizontal="center" vertical="center"/>
    </xf>
    <xf numFmtId="0" fontId="0" fillId="0" borderId="15" xfId="0" applyBorder="1" applyAlignment="1">
      <alignment horizontal="center" vertical="center"/>
    </xf>
    <xf numFmtId="0" fontId="0" fillId="0" borderId="18" xfId="0"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52" xfId="0" applyBorder="1" applyAlignment="1">
      <alignment horizontal="center" vertical="center"/>
    </xf>
    <xf numFmtId="0" fontId="0" fillId="0" borderId="9" xfId="0" applyBorder="1" applyAlignment="1">
      <alignment horizontal="center" vertical="center"/>
    </xf>
    <xf numFmtId="0" fontId="0" fillId="0" borderId="53" xfId="0" applyBorder="1" applyAlignment="1">
      <alignment horizontal="center" vertical="center"/>
    </xf>
    <xf numFmtId="0" fontId="0" fillId="0" borderId="47" xfId="0" applyBorder="1" applyAlignment="1">
      <alignment horizontal="center" vertical="center"/>
    </xf>
    <xf numFmtId="0" fontId="0" fillId="0" borderId="46" xfId="0" applyBorder="1" applyAlignment="1">
      <alignment horizontal="center" vertical="center"/>
    </xf>
    <xf numFmtId="0" fontId="0" fillId="0" borderId="1" xfId="0" applyBorder="1" applyAlignment="1">
      <alignment horizontal="center" vertical="center"/>
    </xf>
    <xf numFmtId="0" fontId="0" fillId="0" borderId="4" xfId="0" applyBorder="1" applyAlignment="1">
      <alignment horizontal="center" vertical="center"/>
    </xf>
    <xf numFmtId="0" fontId="0" fillId="0" borderId="6" xfId="0" applyBorder="1" applyAlignment="1">
      <alignment horizontal="center" vertical="center"/>
    </xf>
    <xf numFmtId="0" fontId="0" fillId="0" borderId="5" xfId="0" applyBorder="1" applyAlignment="1">
      <alignment horizontal="center" vertical="center"/>
    </xf>
    <xf numFmtId="0" fontId="13" fillId="3" borderId="29" xfId="0" applyFont="1" applyFill="1" applyBorder="1" applyAlignment="1">
      <alignment horizontal="center" vertical="center"/>
    </xf>
    <xf numFmtId="0" fontId="13" fillId="3" borderId="54" xfId="0" applyFont="1" applyFill="1" applyBorder="1" applyAlignment="1">
      <alignment horizontal="center" vertical="center"/>
    </xf>
    <xf numFmtId="0" fontId="13" fillId="3" borderId="36" xfId="0" applyFont="1" applyFill="1" applyBorder="1" applyAlignment="1">
      <alignment horizontal="center" vertical="center"/>
    </xf>
    <xf numFmtId="0" fontId="13" fillId="5" borderId="54" xfId="0" applyFont="1" applyFill="1" applyBorder="1" applyAlignment="1">
      <alignment horizontal="center" vertical="center"/>
    </xf>
    <xf numFmtId="0" fontId="13" fillId="4" borderId="29" xfId="0" applyFont="1" applyFill="1" applyBorder="1" applyAlignment="1">
      <alignment horizontal="center" vertical="center"/>
    </xf>
    <xf numFmtId="0" fontId="13" fillId="4" borderId="54" xfId="0" applyFont="1" applyFill="1" applyBorder="1" applyAlignment="1">
      <alignment horizontal="center" vertical="center"/>
    </xf>
    <xf numFmtId="0" fontId="13" fillId="6" borderId="54" xfId="0" applyFont="1" applyFill="1" applyBorder="1" applyAlignment="1">
      <alignment horizontal="center" vertical="center"/>
    </xf>
    <xf numFmtId="0" fontId="13" fillId="6" borderId="36" xfId="0" applyFont="1" applyFill="1" applyBorder="1" applyAlignment="1">
      <alignment horizontal="center" vertical="center"/>
    </xf>
    <xf numFmtId="49" fontId="13" fillId="3" borderId="54" xfId="0" applyNumberFormat="1" applyFont="1" applyFill="1" applyBorder="1" applyAlignment="1">
      <alignment horizontal="center" vertical="center"/>
    </xf>
    <xf numFmtId="0" fontId="18" fillId="3" borderId="54" xfId="0" applyFont="1" applyFill="1" applyBorder="1" applyAlignment="1">
      <alignment horizontal="center" vertical="center"/>
    </xf>
    <xf numFmtId="49" fontId="13" fillId="5" borderId="30" xfId="0" applyNumberFormat="1" applyFont="1" applyFill="1" applyBorder="1" applyAlignment="1">
      <alignment horizontal="center" vertical="center"/>
    </xf>
    <xf numFmtId="49" fontId="13" fillId="5" borderId="54" xfId="0" applyNumberFormat="1" applyFont="1" applyFill="1" applyBorder="1" applyAlignment="1">
      <alignment horizontal="center" vertical="center"/>
    </xf>
    <xf numFmtId="0" fontId="18" fillId="5" borderId="54" xfId="0" applyFont="1" applyFill="1" applyBorder="1" applyAlignment="1">
      <alignment horizontal="center" vertical="center"/>
    </xf>
    <xf numFmtId="49" fontId="18" fillId="5" borderId="57" xfId="0" applyNumberFormat="1" applyFont="1" applyFill="1" applyBorder="1" applyAlignment="1">
      <alignment horizontal="center" vertical="center"/>
    </xf>
    <xf numFmtId="49" fontId="13" fillId="4" borderId="54" xfId="0" applyNumberFormat="1" applyFont="1" applyFill="1" applyBorder="1" applyAlignment="1">
      <alignment horizontal="center" vertical="center"/>
    </xf>
    <xf numFmtId="49" fontId="18" fillId="4" borderId="54" xfId="0" applyNumberFormat="1" applyFont="1" applyFill="1" applyBorder="1" applyAlignment="1">
      <alignment horizontal="center" vertical="center"/>
    </xf>
    <xf numFmtId="49" fontId="13" fillId="4" borderId="36" xfId="0" applyNumberFormat="1" applyFont="1" applyFill="1" applyBorder="1" applyAlignment="1">
      <alignment horizontal="center" vertical="center"/>
    </xf>
    <xf numFmtId="49" fontId="13" fillId="6" borderId="29" xfId="0" applyNumberFormat="1" applyFont="1" applyFill="1" applyBorder="1" applyAlignment="1">
      <alignment horizontal="center" vertical="center"/>
    </xf>
    <xf numFmtId="49" fontId="13" fillId="6" borderId="54" xfId="0" applyNumberFormat="1" applyFont="1" applyFill="1" applyBorder="1" applyAlignment="1">
      <alignment horizontal="center" vertical="center"/>
    </xf>
    <xf numFmtId="49" fontId="18" fillId="6" borderId="54" xfId="0" applyNumberFormat="1" applyFont="1" applyFill="1" applyBorder="1" applyAlignment="1">
      <alignment horizontal="center" vertical="center"/>
    </xf>
    <xf numFmtId="0" fontId="11" fillId="3" borderId="58" xfId="0" applyFont="1" applyFill="1" applyBorder="1" applyAlignment="1">
      <alignment horizontal="left" textRotation="90" wrapText="1"/>
    </xf>
    <xf numFmtId="0" fontId="11" fillId="3" borderId="48" xfId="0" applyFont="1" applyFill="1" applyBorder="1" applyAlignment="1">
      <alignment horizontal="left" textRotation="90" wrapText="1"/>
    </xf>
    <xf numFmtId="0" fontId="11" fillId="3" borderId="59" xfId="0" applyFont="1" applyFill="1" applyBorder="1" applyAlignment="1">
      <alignment horizontal="left" textRotation="90" wrapText="1"/>
    </xf>
    <xf numFmtId="0" fontId="11" fillId="5" borderId="60" xfId="0" applyFont="1" applyFill="1" applyBorder="1" applyAlignment="1">
      <alignment horizontal="left" textRotation="90" wrapText="1"/>
    </xf>
    <xf numFmtId="0" fontId="11" fillId="5" borderId="48" xfId="0" applyFont="1" applyFill="1" applyBorder="1" applyAlignment="1">
      <alignment horizontal="left" textRotation="90" wrapText="1"/>
    </xf>
    <xf numFmtId="0" fontId="11" fillId="5" borderId="51" xfId="0" applyFont="1" applyFill="1" applyBorder="1" applyAlignment="1">
      <alignment horizontal="left" textRotation="90" wrapText="1"/>
    </xf>
    <xf numFmtId="0" fontId="11" fillId="4" borderId="60" xfId="0" applyFont="1" applyFill="1" applyBorder="1" applyAlignment="1">
      <alignment horizontal="left" textRotation="90" wrapText="1"/>
    </xf>
    <xf numFmtId="0" fontId="11" fillId="4" borderId="48" xfId="0" applyFont="1" applyFill="1" applyBorder="1" applyAlignment="1">
      <alignment horizontal="left" textRotation="90" wrapText="1"/>
    </xf>
    <xf numFmtId="0" fontId="11" fillId="6" borderId="58" xfId="0" applyFont="1" applyFill="1" applyBorder="1" applyAlignment="1">
      <alignment horizontal="left" textRotation="90" wrapText="1"/>
    </xf>
    <xf numFmtId="0" fontId="11" fillId="6" borderId="48" xfId="0" applyFont="1" applyFill="1" applyBorder="1" applyAlignment="1">
      <alignment horizontal="left" textRotation="90" wrapText="1"/>
    </xf>
    <xf numFmtId="0" fontId="11" fillId="6" borderId="51" xfId="0" applyFont="1" applyFill="1" applyBorder="1" applyAlignment="1">
      <alignment horizontal="left" textRotation="90" wrapText="1"/>
    </xf>
    <xf numFmtId="0" fontId="11" fillId="6" borderId="60" xfId="0" applyFont="1" applyFill="1" applyBorder="1" applyAlignment="1">
      <alignment horizontal="left" textRotation="90" wrapText="1"/>
    </xf>
    <xf numFmtId="0" fontId="11" fillId="6" borderId="59" xfId="0" applyFont="1" applyFill="1" applyBorder="1" applyAlignment="1">
      <alignment horizontal="left" textRotation="90" wrapText="1"/>
    </xf>
    <xf numFmtId="0" fontId="11" fillId="3" borderId="29" xfId="0" applyFont="1" applyFill="1" applyBorder="1" applyAlignment="1">
      <alignment horizontal="left" textRotation="90" wrapText="1"/>
    </xf>
    <xf numFmtId="0" fontId="11" fillId="3" borderId="54" xfId="0" applyFont="1" applyFill="1" applyBorder="1" applyAlignment="1">
      <alignment horizontal="left" textRotation="90" wrapText="1"/>
    </xf>
    <xf numFmtId="0" fontId="11" fillId="3" borderId="36" xfId="0" applyFont="1" applyFill="1" applyBorder="1" applyAlignment="1">
      <alignment horizontal="left" textRotation="90" wrapText="1"/>
    </xf>
    <xf numFmtId="0" fontId="11" fillId="5" borderId="30" xfId="0" applyFont="1" applyFill="1" applyBorder="1" applyAlignment="1">
      <alignment horizontal="left" textRotation="90" wrapText="1"/>
    </xf>
    <xf numFmtId="0" fontId="11" fillId="5" borderId="54" xfId="0" applyFont="1" applyFill="1" applyBorder="1" applyAlignment="1">
      <alignment horizontal="left" textRotation="90" wrapText="1"/>
    </xf>
    <xf numFmtId="0" fontId="11" fillId="5" borderId="57" xfId="0" applyFont="1" applyFill="1" applyBorder="1" applyAlignment="1">
      <alignment horizontal="left" textRotation="90" wrapText="1"/>
    </xf>
    <xf numFmtId="0" fontId="11" fillId="4" borderId="29" xfId="0" applyFont="1" applyFill="1" applyBorder="1" applyAlignment="1">
      <alignment horizontal="left" textRotation="90" wrapText="1"/>
    </xf>
    <xf numFmtId="0" fontId="11" fillId="4" borderId="54" xfId="0" applyFont="1" applyFill="1" applyBorder="1" applyAlignment="1">
      <alignment horizontal="left" textRotation="90" wrapText="1"/>
    </xf>
    <xf numFmtId="0" fontId="11" fillId="4" borderId="36" xfId="0" applyFont="1" applyFill="1" applyBorder="1" applyAlignment="1">
      <alignment horizontal="left" textRotation="90" wrapText="1"/>
    </xf>
    <xf numFmtId="0" fontId="11" fillId="6" borderId="29" xfId="0" applyFont="1" applyFill="1" applyBorder="1" applyAlignment="1">
      <alignment horizontal="left" textRotation="90" wrapText="1"/>
    </xf>
    <xf numFmtId="0" fontId="11" fillId="6" borderId="54" xfId="0" applyFont="1" applyFill="1" applyBorder="1" applyAlignment="1">
      <alignment horizontal="left" textRotation="90" wrapText="1"/>
    </xf>
    <xf numFmtId="0" fontId="11" fillId="6" borderId="36" xfId="0" applyFont="1" applyFill="1" applyBorder="1" applyAlignment="1">
      <alignment horizontal="left" textRotation="90" wrapText="1"/>
    </xf>
    <xf numFmtId="0" fontId="28" fillId="14" borderId="36" xfId="0" applyFont="1" applyFill="1" applyBorder="1" applyAlignment="1">
      <alignment horizontal="center" vertical="center" wrapText="1"/>
    </xf>
    <xf numFmtId="0" fontId="12" fillId="3" borderId="58" xfId="0" applyFont="1" applyFill="1" applyBorder="1" applyAlignment="1">
      <alignment horizontal="center" vertical="center" textRotation="90" wrapText="1"/>
    </xf>
    <xf numFmtId="0" fontId="12" fillId="5" borderId="48" xfId="0" applyFont="1" applyFill="1" applyBorder="1" applyAlignment="1">
      <alignment horizontal="center" vertical="center" textRotation="90" wrapText="1"/>
    </xf>
    <xf numFmtId="0" fontId="12" fillId="2" borderId="48" xfId="0" applyFont="1" applyFill="1" applyBorder="1" applyAlignment="1">
      <alignment horizontal="center" vertical="center" textRotation="90" wrapText="1"/>
    </xf>
    <xf numFmtId="0" fontId="12" fillId="6" borderId="48" xfId="0" applyFont="1" applyFill="1" applyBorder="1" applyAlignment="1">
      <alignment horizontal="center" vertical="center" textRotation="90" wrapText="1"/>
    </xf>
    <xf numFmtId="1" fontId="14" fillId="3" borderId="19" xfId="0" applyNumberFormat="1" applyFont="1" applyFill="1" applyBorder="1" applyAlignment="1">
      <alignment horizontal="center" vertical="center"/>
    </xf>
    <xf numFmtId="1" fontId="14" fillId="5" borderId="7" xfId="0" applyNumberFormat="1" applyFont="1" applyFill="1" applyBorder="1" applyAlignment="1">
      <alignment horizontal="center" vertical="center"/>
    </xf>
    <xf numFmtId="1" fontId="14" fillId="2" borderId="7" xfId="0" applyNumberFormat="1" applyFont="1" applyFill="1" applyBorder="1" applyAlignment="1">
      <alignment horizontal="center" vertical="center"/>
    </xf>
    <xf numFmtId="1" fontId="14" fillId="3" borderId="10" xfId="0" applyNumberFormat="1" applyFont="1" applyFill="1" applyBorder="1" applyAlignment="1">
      <alignment horizontal="center" vertical="center"/>
    </xf>
    <xf numFmtId="1" fontId="14" fillId="5" borderId="21" xfId="0" applyNumberFormat="1" applyFont="1" applyFill="1" applyBorder="1" applyAlignment="1">
      <alignment horizontal="center" vertical="center"/>
    </xf>
    <xf numFmtId="1" fontId="14" fillId="2" borderId="21" xfId="0" applyNumberFormat="1" applyFont="1" applyFill="1" applyBorder="1" applyAlignment="1">
      <alignment horizontal="center" vertical="center"/>
    </xf>
    <xf numFmtId="0" fontId="14" fillId="3" borderId="8" xfId="0" applyFont="1" applyFill="1" applyBorder="1" applyAlignment="1">
      <alignment horizontal="center"/>
    </xf>
    <xf numFmtId="0" fontId="14" fillId="4" borderId="8" xfId="0" applyFont="1" applyFill="1" applyBorder="1" applyAlignment="1">
      <alignment horizontal="center"/>
    </xf>
    <xf numFmtId="49" fontId="14" fillId="4" borderId="8" xfId="0" applyNumberFormat="1" applyFont="1" applyFill="1" applyBorder="1" applyAlignment="1">
      <alignment horizontal="center"/>
    </xf>
    <xf numFmtId="0" fontId="14" fillId="6" borderId="8" xfId="0" applyFont="1" applyFill="1" applyBorder="1" applyAlignment="1">
      <alignment horizontal="center"/>
    </xf>
    <xf numFmtId="1" fontId="14" fillId="6" borderId="8" xfId="0" applyNumberFormat="1" applyFont="1" applyFill="1" applyBorder="1" applyAlignment="1">
      <alignment horizontal="center"/>
    </xf>
    <xf numFmtId="0" fontId="13" fillId="17" borderId="8" xfId="0" applyFont="1" applyFill="1" applyBorder="1" applyAlignment="1">
      <alignment horizontal="center" vertical="center"/>
    </xf>
    <xf numFmtId="0" fontId="23" fillId="18" borderId="0" xfId="0" applyFont="1" applyFill="1"/>
    <xf numFmtId="0" fontId="11" fillId="7" borderId="8" xfId="0" applyFont="1" applyFill="1" applyBorder="1" applyAlignment="1">
      <alignment vertical="top" wrapText="1"/>
    </xf>
    <xf numFmtId="0" fontId="11" fillId="6" borderId="8" xfId="0" applyFont="1" applyFill="1" applyBorder="1" applyAlignment="1">
      <alignment vertical="top" wrapText="1"/>
    </xf>
    <xf numFmtId="0" fontId="11" fillId="13" borderId="8" xfId="0" applyFont="1" applyFill="1" applyBorder="1" applyAlignment="1">
      <alignment vertical="center" wrapText="1"/>
    </xf>
    <xf numFmtId="0" fontId="30" fillId="8" borderId="8" xfId="0" applyFont="1" applyFill="1" applyBorder="1" applyAlignment="1">
      <alignment vertical="center"/>
    </xf>
    <xf numFmtId="0" fontId="15" fillId="9" borderId="8" xfId="0" applyFont="1" applyFill="1" applyBorder="1" applyAlignment="1">
      <alignment vertical="center"/>
    </xf>
    <xf numFmtId="0" fontId="15" fillId="4" borderId="8" xfId="0" applyFont="1" applyFill="1" applyBorder="1" applyAlignment="1">
      <alignment vertical="center"/>
    </xf>
    <xf numFmtId="0" fontId="15" fillId="0" borderId="0" xfId="0" applyFont="1"/>
    <xf numFmtId="0" fontId="15" fillId="19" borderId="9" xfId="0" applyFont="1" applyFill="1" applyBorder="1" applyAlignment="1">
      <alignment vertical="center"/>
    </xf>
    <xf numFmtId="0" fontId="24" fillId="18" borderId="18" xfId="0" applyFont="1" applyFill="1" applyBorder="1" applyAlignment="1">
      <alignment vertical="center"/>
    </xf>
    <xf numFmtId="0" fontId="25" fillId="18" borderId="5" xfId="0" applyFont="1" applyFill="1" applyBorder="1"/>
    <xf numFmtId="0" fontId="11" fillId="14" borderId="10" xfId="0" applyFont="1" applyFill="1" applyBorder="1" applyAlignment="1">
      <alignment vertical="top" wrapText="1"/>
    </xf>
    <xf numFmtId="0" fontId="11" fillId="14" borderId="21" xfId="0" applyFont="1" applyFill="1" applyBorder="1" applyAlignment="1">
      <alignment vertical="top" wrapText="1"/>
    </xf>
    <xf numFmtId="0" fontId="30" fillId="8" borderId="12" xfId="0" applyFont="1" applyFill="1" applyBorder="1" applyAlignment="1">
      <alignment vertical="center"/>
    </xf>
    <xf numFmtId="0" fontId="11" fillId="7" borderId="12" xfId="0" applyFont="1" applyFill="1" applyBorder="1" applyAlignment="1">
      <alignment vertical="top" wrapText="1"/>
    </xf>
    <xf numFmtId="0" fontId="15" fillId="4" borderId="12" xfId="0" applyFont="1" applyFill="1" applyBorder="1" applyAlignment="1">
      <alignment vertical="center"/>
    </xf>
    <xf numFmtId="0" fontId="11" fillId="13" borderId="12" xfId="0" applyFont="1" applyFill="1" applyBorder="1" applyAlignment="1">
      <alignment vertical="center" wrapText="1"/>
    </xf>
    <xf numFmtId="0" fontId="15" fillId="9" borderId="12" xfId="0" applyFont="1" applyFill="1" applyBorder="1" applyAlignment="1">
      <alignment vertical="center"/>
    </xf>
    <xf numFmtId="0" fontId="11" fillId="6" borderId="12" xfId="0" applyFont="1" applyFill="1" applyBorder="1" applyAlignment="1">
      <alignment vertical="top" wrapText="1"/>
    </xf>
    <xf numFmtId="0" fontId="30" fillId="0" borderId="0" xfId="0" applyFont="1" applyAlignment="1">
      <alignment horizontal="center" vertical="center"/>
    </xf>
    <xf numFmtId="16" fontId="19" fillId="0" borderId="0" xfId="0" applyNumberFormat="1" applyFont="1" applyAlignment="1">
      <alignment vertical="center" wrapText="1"/>
    </xf>
    <xf numFmtId="0" fontId="11" fillId="14" borderId="52" xfId="0" applyFont="1" applyFill="1" applyBorder="1" applyAlignment="1">
      <alignment vertical="top" wrapText="1"/>
    </xf>
    <xf numFmtId="0" fontId="27" fillId="20" borderId="8" xfId="0" applyFont="1" applyFill="1" applyBorder="1" applyAlignment="1">
      <alignment horizontal="center" vertical="center"/>
    </xf>
    <xf numFmtId="0" fontId="27" fillId="21" borderId="8" xfId="0" applyFont="1" applyFill="1" applyBorder="1" applyAlignment="1">
      <alignment horizontal="center" vertical="center"/>
    </xf>
    <xf numFmtId="0" fontId="20" fillId="14" borderId="55" xfId="0" applyFont="1" applyFill="1" applyBorder="1" applyAlignment="1">
      <alignment horizontal="center" vertical="center"/>
    </xf>
    <xf numFmtId="0" fontId="20" fillId="14" borderId="56" xfId="0" applyFont="1" applyFill="1" applyBorder="1" applyAlignment="1">
      <alignment horizontal="center" vertical="center"/>
    </xf>
    <xf numFmtId="0" fontId="27" fillId="20" borderId="12" xfId="0" applyFont="1" applyFill="1" applyBorder="1" applyAlignment="1">
      <alignment horizontal="center" vertical="center"/>
    </xf>
    <xf numFmtId="0" fontId="27" fillId="21" borderId="13" xfId="0" applyFont="1" applyFill="1" applyBorder="1" applyAlignment="1">
      <alignment horizontal="center" vertical="center"/>
    </xf>
    <xf numFmtId="0" fontId="27" fillId="21" borderId="9" xfId="0" applyFont="1" applyFill="1" applyBorder="1" applyAlignment="1">
      <alignment horizontal="center" vertical="center"/>
    </xf>
    <xf numFmtId="0" fontId="27" fillId="20" borderId="13" xfId="0" applyFont="1" applyFill="1" applyBorder="1" applyAlignment="1">
      <alignment horizontal="center" vertical="center"/>
    </xf>
    <xf numFmtId="0" fontId="15" fillId="0" borderId="0" xfId="0" applyFont="1" applyAlignment="1">
      <alignment horizontal="center" vertical="center"/>
    </xf>
    <xf numFmtId="0" fontId="13" fillId="14" borderId="21" xfId="0" applyFont="1" applyFill="1" applyBorder="1" applyAlignment="1">
      <alignment horizontal="center" vertical="center" wrapText="1"/>
    </xf>
    <xf numFmtId="0" fontId="13" fillId="14" borderId="22" xfId="0" applyFont="1" applyFill="1" applyBorder="1" applyAlignment="1">
      <alignment horizontal="center" vertical="center" wrapText="1"/>
    </xf>
    <xf numFmtId="164" fontId="14" fillId="14" borderId="20" xfId="0" applyNumberFormat="1" applyFont="1" applyFill="1" applyBorder="1" applyAlignment="1">
      <alignment horizontal="center" vertical="center"/>
    </xf>
    <xf numFmtId="164" fontId="14" fillId="14" borderId="13" xfId="0" applyNumberFormat="1" applyFont="1" applyFill="1" applyBorder="1" applyAlignment="1">
      <alignment horizontal="center" vertical="center"/>
    </xf>
    <xf numFmtId="164" fontId="14" fillId="14" borderId="24" xfId="0" applyNumberFormat="1" applyFont="1" applyFill="1" applyBorder="1" applyAlignment="1">
      <alignment horizontal="center" vertical="center"/>
    </xf>
    <xf numFmtId="164" fontId="14" fillId="14" borderId="11" xfId="0" applyNumberFormat="1" applyFont="1" applyFill="1" applyBorder="1" applyAlignment="1">
      <alignment horizontal="center" vertical="center"/>
    </xf>
    <xf numFmtId="164" fontId="14" fillId="14" borderId="15" xfId="0" applyNumberFormat="1" applyFont="1" applyFill="1" applyBorder="1" applyAlignment="1">
      <alignment horizontal="center" vertical="center"/>
    </xf>
    <xf numFmtId="9" fontId="14" fillId="16" borderId="8" xfId="5" applyFont="1" applyFill="1" applyBorder="1" applyAlignment="1">
      <alignment horizontal="center" vertical="center"/>
    </xf>
    <xf numFmtId="9" fontId="14" fillId="4" borderId="8" xfId="5" applyFont="1" applyFill="1" applyBorder="1" applyAlignment="1">
      <alignment horizontal="center" vertical="center"/>
    </xf>
    <xf numFmtId="9" fontId="14" fillId="3" borderId="8" xfId="5" applyFont="1" applyFill="1" applyBorder="1" applyAlignment="1">
      <alignment horizontal="center" vertical="center"/>
    </xf>
    <xf numFmtId="9" fontId="14" fillId="17" borderId="8" xfId="5" applyFont="1" applyFill="1" applyBorder="1" applyAlignment="1">
      <alignment horizontal="center" vertical="center"/>
    </xf>
    <xf numFmtId="9" fontId="13" fillId="14" borderId="8" xfId="5" applyFont="1" applyFill="1" applyBorder="1" applyAlignment="1">
      <alignment horizontal="center" vertical="center"/>
    </xf>
    <xf numFmtId="0" fontId="13" fillId="3" borderId="16" xfId="0" applyFont="1" applyFill="1" applyBorder="1" applyAlignment="1">
      <alignment horizontal="center" vertical="center"/>
    </xf>
    <xf numFmtId="0" fontId="13" fillId="5" borderId="62" xfId="0" applyFont="1" applyFill="1" applyBorder="1" applyAlignment="1">
      <alignment horizontal="center" vertical="center"/>
    </xf>
    <xf numFmtId="0" fontId="13" fillId="6" borderId="62" xfId="0" applyFont="1" applyFill="1" applyBorder="1" applyAlignment="1">
      <alignment horizontal="center" vertical="center"/>
    </xf>
    <xf numFmtId="0" fontId="14" fillId="0" borderId="43" xfId="0" applyFont="1" applyBorder="1" applyAlignment="1">
      <alignment horizontal="center" vertical="center"/>
    </xf>
    <xf numFmtId="0" fontId="14" fillId="0" borderId="37" xfId="0" applyFont="1" applyBorder="1" applyAlignment="1">
      <alignment horizontal="left" vertical="center" wrapText="1"/>
    </xf>
    <xf numFmtId="0" fontId="14" fillId="0" borderId="38" xfId="0" applyFont="1" applyBorder="1" applyAlignment="1">
      <alignment horizontal="left" vertical="center" wrapText="1"/>
    </xf>
    <xf numFmtId="0" fontId="14" fillId="0" borderId="40" xfId="0" applyFont="1" applyBorder="1" applyAlignment="1">
      <alignment horizontal="left" vertical="center" wrapText="1"/>
    </xf>
    <xf numFmtId="0" fontId="14" fillId="0" borderId="65" xfId="0" applyFont="1" applyBorder="1" applyAlignment="1">
      <alignment horizontal="left" vertical="center" wrapText="1"/>
    </xf>
    <xf numFmtId="0" fontId="14" fillId="0" borderId="33" xfId="0" applyFont="1" applyBorder="1" applyAlignment="1">
      <alignment horizontal="left" vertical="center" wrapText="1"/>
    </xf>
    <xf numFmtId="0" fontId="14" fillId="0" borderId="66" xfId="0" applyFont="1" applyBorder="1" applyAlignment="1">
      <alignment horizontal="left" vertical="center" wrapText="1"/>
    </xf>
    <xf numFmtId="0" fontId="14" fillId="0" borderId="39" xfId="0" applyFont="1" applyBorder="1" applyAlignment="1">
      <alignment horizontal="left" vertical="center" wrapText="1"/>
    </xf>
    <xf numFmtId="0" fontId="13" fillId="3" borderId="62" xfId="0" applyFont="1" applyFill="1" applyBorder="1" applyAlignment="1">
      <alignment horizontal="center" vertical="center"/>
    </xf>
    <xf numFmtId="0" fontId="13" fillId="3" borderId="17" xfId="0" applyFont="1" applyFill="1" applyBorder="1" applyAlignment="1">
      <alignment horizontal="center" vertical="center"/>
    </xf>
    <xf numFmtId="0" fontId="13" fillId="5" borderId="67" xfId="0" applyFont="1" applyFill="1" applyBorder="1" applyAlignment="1">
      <alignment horizontal="center" vertical="center"/>
    </xf>
    <xf numFmtId="0" fontId="13" fillId="5" borderId="68" xfId="0" applyFont="1" applyFill="1" applyBorder="1" applyAlignment="1">
      <alignment horizontal="center" vertical="center"/>
    </xf>
    <xf numFmtId="0" fontId="13" fillId="4" borderId="16" xfId="0" applyFont="1" applyFill="1" applyBorder="1" applyAlignment="1">
      <alignment horizontal="center" vertical="center"/>
    </xf>
    <xf numFmtId="0" fontId="13" fillId="4" borderId="62" xfId="0" applyFont="1" applyFill="1" applyBorder="1" applyAlignment="1">
      <alignment horizontal="center" vertical="center"/>
    </xf>
    <xf numFmtId="0" fontId="13" fillId="4" borderId="17" xfId="0" applyFont="1" applyFill="1" applyBorder="1" applyAlignment="1">
      <alignment horizontal="center" vertical="center"/>
    </xf>
    <xf numFmtId="0" fontId="13" fillId="6" borderId="16" xfId="0" applyFont="1" applyFill="1" applyBorder="1" applyAlignment="1">
      <alignment horizontal="center" vertical="center"/>
    </xf>
    <xf numFmtId="0" fontId="13" fillId="6" borderId="17" xfId="0" applyFont="1" applyFill="1" applyBorder="1" applyAlignment="1">
      <alignment horizontal="center" vertical="center"/>
    </xf>
    <xf numFmtId="1" fontId="14" fillId="6" borderId="6" xfId="0" applyNumberFormat="1" applyFont="1" applyFill="1" applyBorder="1" applyAlignment="1">
      <alignment horizontal="center" vertical="center"/>
    </xf>
    <xf numFmtId="1" fontId="14" fillId="6" borderId="1" xfId="0" applyNumberFormat="1" applyFont="1" applyFill="1" applyBorder="1" applyAlignment="1">
      <alignment horizontal="center" vertical="center"/>
    </xf>
    <xf numFmtId="1" fontId="14" fillId="14" borderId="10" xfId="0" applyNumberFormat="1" applyFont="1" applyFill="1" applyBorder="1" applyAlignment="1">
      <alignment horizontal="center" vertical="center"/>
    </xf>
    <xf numFmtId="0" fontId="14" fillId="14" borderId="12" xfId="0" applyFont="1" applyFill="1" applyBorder="1" applyAlignment="1">
      <alignment horizontal="center" vertical="center"/>
    </xf>
    <xf numFmtId="0" fontId="14" fillId="14" borderId="23" xfId="0" applyFont="1" applyFill="1" applyBorder="1" applyAlignment="1">
      <alignment horizontal="center" vertical="center"/>
    </xf>
    <xf numFmtId="0" fontId="14" fillId="14" borderId="10" xfId="0" applyFont="1" applyFill="1" applyBorder="1" applyAlignment="1">
      <alignment horizontal="center" vertical="center"/>
    </xf>
    <xf numFmtId="0" fontId="14" fillId="14" borderId="14" xfId="0" applyFont="1" applyFill="1" applyBorder="1" applyAlignment="1">
      <alignment horizontal="center" vertical="center"/>
    </xf>
    <xf numFmtId="0" fontId="14" fillId="14" borderId="19" xfId="0" applyFont="1" applyFill="1" applyBorder="1" applyAlignment="1">
      <alignment horizontal="center" vertical="center"/>
    </xf>
    <xf numFmtId="0" fontId="28" fillId="14" borderId="17" xfId="0" applyFont="1" applyFill="1" applyBorder="1" applyAlignment="1">
      <alignment horizontal="center" vertical="center" wrapText="1"/>
    </xf>
    <xf numFmtId="16" fontId="20" fillId="0" borderId="0" xfId="0" applyNumberFormat="1" applyFont="1" applyAlignment="1">
      <alignment vertical="center" textRotation="90"/>
    </xf>
    <xf numFmtId="0" fontId="20" fillId="0" borderId="0" xfId="0" applyFont="1" applyAlignment="1">
      <alignment vertical="center" textRotation="90"/>
    </xf>
    <xf numFmtId="0" fontId="27" fillId="20" borderId="2" xfId="0" applyFont="1" applyFill="1" applyBorder="1" applyAlignment="1">
      <alignment horizontal="center" vertical="center"/>
    </xf>
    <xf numFmtId="0" fontId="27" fillId="21" borderId="2" xfId="0" applyFont="1" applyFill="1" applyBorder="1" applyAlignment="1">
      <alignment horizontal="center" vertical="center"/>
    </xf>
    <xf numFmtId="0" fontId="31" fillId="0" borderId="0" xfId="0" applyFont="1" applyAlignment="1" applyProtection="1">
      <alignment horizontal="left" vertical="top" wrapText="1"/>
      <protection locked="0"/>
    </xf>
    <xf numFmtId="0" fontId="31" fillId="0" borderId="0" xfId="0" applyFont="1" applyAlignment="1" applyProtection="1">
      <alignment horizontal="center" vertical="center"/>
      <protection locked="0"/>
    </xf>
    <xf numFmtId="0" fontId="20" fillId="0" borderId="0" xfId="0" applyFont="1" applyAlignment="1" applyProtection="1">
      <alignment horizontal="center" vertical="center" wrapText="1"/>
      <protection locked="0"/>
    </xf>
    <xf numFmtId="0" fontId="20" fillId="0" borderId="0" xfId="0" applyFont="1" applyAlignment="1" applyProtection="1">
      <alignment horizontal="center" vertical="center"/>
      <protection locked="0"/>
    </xf>
    <xf numFmtId="0" fontId="31" fillId="23" borderId="34" xfId="0" applyFont="1" applyFill="1" applyBorder="1" applyAlignment="1" applyProtection="1">
      <alignment horizontal="center" vertical="center" wrapText="1"/>
      <protection locked="0"/>
    </xf>
    <xf numFmtId="0" fontId="32" fillId="0" borderId="3" xfId="0" applyFont="1" applyBorder="1" applyProtection="1">
      <protection locked="0"/>
    </xf>
    <xf numFmtId="0" fontId="0" fillId="0" borderId="0" xfId="0" applyProtection="1">
      <protection locked="0"/>
    </xf>
    <xf numFmtId="0" fontId="13" fillId="16" borderId="8" xfId="0" applyFont="1" applyFill="1" applyBorder="1" applyAlignment="1">
      <alignment horizontal="center" vertical="center"/>
    </xf>
    <xf numFmtId="0" fontId="0" fillId="0" borderId="0" xfId="0" applyAlignment="1">
      <alignment horizontal="center" wrapText="1"/>
    </xf>
    <xf numFmtId="1" fontId="14" fillId="3" borderId="58" xfId="0" applyNumberFormat="1" applyFont="1" applyFill="1" applyBorder="1" applyAlignment="1">
      <alignment horizontal="center" vertical="center"/>
    </xf>
    <xf numFmtId="1" fontId="14" fillId="5" borderId="48" xfId="0" applyNumberFormat="1" applyFont="1" applyFill="1" applyBorder="1" applyAlignment="1">
      <alignment horizontal="center" vertical="center"/>
    </xf>
    <xf numFmtId="1" fontId="14" fillId="2" borderId="48" xfId="0" applyNumberFormat="1" applyFont="1" applyFill="1" applyBorder="1" applyAlignment="1">
      <alignment horizontal="center" vertical="center"/>
    </xf>
    <xf numFmtId="1" fontId="14" fillId="6" borderId="51" xfId="0" applyNumberFormat="1" applyFont="1" applyFill="1" applyBorder="1" applyAlignment="1">
      <alignment horizontal="center" vertical="center"/>
    </xf>
    <xf numFmtId="1" fontId="14" fillId="3" borderId="63" xfId="0" applyNumberFormat="1" applyFont="1" applyFill="1" applyBorder="1" applyAlignment="1">
      <alignment horizontal="center" vertical="center"/>
    </xf>
    <xf numFmtId="1" fontId="14" fillId="5" borderId="64" xfId="0" applyNumberFormat="1" applyFont="1" applyFill="1" applyBorder="1" applyAlignment="1">
      <alignment horizontal="center" vertical="center"/>
    </xf>
    <xf numFmtId="1" fontId="14" fillId="2" borderId="64" xfId="0" applyNumberFormat="1" applyFont="1" applyFill="1" applyBorder="1" applyAlignment="1">
      <alignment horizontal="center" vertical="center"/>
    </xf>
    <xf numFmtId="1" fontId="14" fillId="6" borderId="70" xfId="0" applyNumberFormat="1" applyFont="1" applyFill="1" applyBorder="1" applyAlignment="1">
      <alignment horizontal="center" vertical="center"/>
    </xf>
    <xf numFmtId="1" fontId="14" fillId="4" borderId="8" xfId="0" applyNumberFormat="1" applyFont="1" applyFill="1" applyBorder="1" applyAlignment="1">
      <alignment horizontal="center" vertical="center"/>
    </xf>
    <xf numFmtId="1" fontId="14" fillId="3" borderId="8" xfId="0" applyNumberFormat="1" applyFont="1" applyFill="1" applyBorder="1" applyAlignment="1">
      <alignment horizontal="center" vertical="center"/>
    </xf>
    <xf numFmtId="0" fontId="15" fillId="4" borderId="9" xfId="0" applyFont="1" applyFill="1" applyBorder="1" applyAlignment="1">
      <alignment vertical="center"/>
    </xf>
    <xf numFmtId="0" fontId="14" fillId="0" borderId="39" xfId="0" applyFont="1" applyBorder="1" applyAlignment="1">
      <alignment horizontal="center" vertical="center"/>
    </xf>
    <xf numFmtId="0" fontId="14" fillId="0" borderId="49" xfId="0" applyFont="1" applyBorder="1" applyAlignment="1">
      <alignment horizontal="left" vertical="center" wrapText="1"/>
    </xf>
    <xf numFmtId="0" fontId="14" fillId="0" borderId="3" xfId="0" applyFont="1" applyBorder="1" applyAlignment="1">
      <alignment horizontal="left" vertical="center" wrapText="1"/>
    </xf>
    <xf numFmtId="0" fontId="14" fillId="0" borderId="50" xfId="0" applyFont="1" applyBorder="1" applyAlignment="1">
      <alignment horizontal="left" vertical="center" wrapText="1"/>
    </xf>
    <xf numFmtId="0" fontId="11" fillId="3" borderId="8" xfId="0" applyFont="1" applyFill="1" applyBorder="1" applyAlignment="1">
      <alignment vertical="center" wrapText="1"/>
    </xf>
    <xf numFmtId="0" fontId="11" fillId="14" borderId="21" xfId="0" applyFont="1" applyFill="1" applyBorder="1" applyAlignment="1">
      <alignment vertical="top"/>
    </xf>
    <xf numFmtId="0" fontId="30" fillId="8" borderId="9" xfId="0" applyFont="1" applyFill="1" applyBorder="1" applyAlignment="1">
      <alignment vertical="center"/>
    </xf>
    <xf numFmtId="0" fontId="11" fillId="7" borderId="9" xfId="0" applyFont="1" applyFill="1" applyBorder="1" applyAlignment="1">
      <alignment vertical="top" wrapText="1"/>
    </xf>
    <xf numFmtId="9" fontId="12" fillId="0" borderId="0" xfId="5" applyFont="1" applyAlignment="1">
      <alignment horizontal="center" vertical="center"/>
    </xf>
    <xf numFmtId="0" fontId="33" fillId="0" borderId="0" xfId="0" applyFont="1" applyAlignment="1">
      <alignment horizontal="center" vertical="center"/>
    </xf>
    <xf numFmtId="1" fontId="35" fillId="0" borderId="0" xfId="0" applyNumberFormat="1" applyFont="1" applyAlignment="1">
      <alignment horizontal="center" vertical="center"/>
    </xf>
    <xf numFmtId="1" fontId="34" fillId="0" borderId="0" xfId="0" applyNumberFormat="1" applyFont="1" applyAlignment="1">
      <alignment horizontal="center" vertical="center"/>
    </xf>
    <xf numFmtId="1" fontId="36" fillId="0" borderId="0" xfId="0" applyNumberFormat="1" applyFont="1" applyAlignment="1">
      <alignment horizontal="center" vertical="center"/>
    </xf>
    <xf numFmtId="9" fontId="37" fillId="0" borderId="0" xfId="5" applyFont="1" applyAlignment="1">
      <alignment horizontal="center" vertical="center"/>
    </xf>
    <xf numFmtId="9" fontId="38" fillId="0" borderId="0" xfId="5" applyFont="1" applyAlignment="1">
      <alignment horizontal="center" vertical="center"/>
    </xf>
    <xf numFmtId="9" fontId="39" fillId="0" borderId="0" xfId="5" applyFont="1" applyAlignment="1">
      <alignment horizontal="center" vertical="center"/>
    </xf>
    <xf numFmtId="9" fontId="40" fillId="0" borderId="0" xfId="5" applyFont="1" applyAlignment="1">
      <alignment horizontal="center" vertical="center"/>
    </xf>
    <xf numFmtId="0" fontId="14" fillId="0" borderId="71" xfId="0" applyFont="1" applyBorder="1" applyAlignment="1">
      <alignment horizontal="left" vertical="center" wrapText="1"/>
    </xf>
    <xf numFmtId="0" fontId="14" fillId="0" borderId="72" xfId="0" applyFont="1" applyBorder="1" applyAlignment="1">
      <alignment horizontal="left" vertical="center" wrapText="1"/>
    </xf>
    <xf numFmtId="0" fontId="14" fillId="0" borderId="74" xfId="0" applyFont="1" applyBorder="1" applyAlignment="1">
      <alignment horizontal="center" vertical="center"/>
    </xf>
    <xf numFmtId="0" fontId="14" fillId="0" borderId="42" xfId="0" applyFont="1" applyBorder="1" applyAlignment="1">
      <alignment horizontal="left" vertical="center" wrapText="1"/>
    </xf>
    <xf numFmtId="0" fontId="14" fillId="0" borderId="35" xfId="0" applyFont="1" applyBorder="1" applyAlignment="1">
      <alignment horizontal="left" vertical="center" wrapText="1"/>
    </xf>
    <xf numFmtId="0" fontId="11" fillId="3" borderId="9" xfId="0" applyFont="1" applyFill="1" applyBorder="1" applyAlignment="1">
      <alignment vertical="center" wrapText="1"/>
    </xf>
    <xf numFmtId="0" fontId="41" fillId="0" borderId="18" xfId="0" applyFont="1" applyBorder="1" applyAlignment="1">
      <alignment vertical="center"/>
    </xf>
    <xf numFmtId="0" fontId="42" fillId="0" borderId="5" xfId="0" applyFont="1" applyBorder="1"/>
    <xf numFmtId="0" fontId="42" fillId="0" borderId="0" xfId="0" applyFont="1"/>
    <xf numFmtId="0" fontId="41" fillId="0" borderId="0" xfId="0" applyFont="1"/>
    <xf numFmtId="0" fontId="43" fillId="0" borderId="0" xfId="0" applyFont="1"/>
    <xf numFmtId="0" fontId="44" fillId="0" borderId="0" xfId="0" applyFont="1" applyAlignment="1">
      <alignment horizontal="right"/>
    </xf>
    <xf numFmtId="0" fontId="44" fillId="0" borderId="0" xfId="0" applyFont="1" applyAlignment="1">
      <alignment horizontal="right" vertical="center"/>
    </xf>
    <xf numFmtId="0" fontId="45" fillId="0" borderId="0" xfId="0" applyFont="1" applyAlignment="1">
      <alignment horizontal="right"/>
    </xf>
    <xf numFmtId="0" fontId="45" fillId="0" borderId="0" xfId="0" applyFont="1" applyAlignment="1">
      <alignment horizontal="right" vertical="center"/>
    </xf>
    <xf numFmtId="1" fontId="0" fillId="0" borderId="10" xfId="0" applyNumberFormat="1" applyBorder="1" applyAlignment="1">
      <alignment horizontal="center" vertical="center"/>
    </xf>
    <xf numFmtId="1" fontId="0" fillId="0" borderId="21" xfId="0" applyNumberFormat="1" applyBorder="1" applyAlignment="1">
      <alignment horizontal="center" vertical="center"/>
    </xf>
    <xf numFmtId="1" fontId="0" fillId="0" borderId="11" xfId="0" applyNumberFormat="1" applyBorder="1" applyAlignment="1">
      <alignment horizontal="center" vertical="center"/>
    </xf>
    <xf numFmtId="1" fontId="0" fillId="0" borderId="12" xfId="0" applyNumberFormat="1" applyBorder="1" applyAlignment="1">
      <alignment horizontal="center" vertical="center"/>
    </xf>
    <xf numFmtId="1" fontId="0" fillId="0" borderId="8" xfId="0" applyNumberFormat="1" applyBorder="1" applyAlignment="1">
      <alignment horizontal="center" vertical="center"/>
    </xf>
    <xf numFmtId="1" fontId="0" fillId="0" borderId="13" xfId="0" applyNumberFormat="1" applyBorder="1" applyAlignment="1">
      <alignment horizontal="center" vertical="center"/>
    </xf>
    <xf numFmtId="1" fontId="0" fillId="0" borderId="14" xfId="0" applyNumberFormat="1" applyBorder="1" applyAlignment="1">
      <alignment horizontal="center" vertical="center"/>
    </xf>
    <xf numFmtId="1" fontId="0" fillId="0" borderId="22" xfId="0" applyNumberFormat="1" applyBorder="1" applyAlignment="1">
      <alignment horizontal="center" vertical="center"/>
    </xf>
    <xf numFmtId="1" fontId="0" fillId="0" borderId="15" xfId="0" applyNumberFormat="1" applyBorder="1" applyAlignment="1">
      <alignment horizontal="center" vertical="center"/>
    </xf>
    <xf numFmtId="1" fontId="0" fillId="0" borderId="49" xfId="0" applyNumberFormat="1" applyBorder="1" applyAlignment="1">
      <alignment horizontal="center" vertical="center"/>
    </xf>
    <xf numFmtId="1" fontId="0" fillId="0" borderId="3" xfId="0" applyNumberFormat="1" applyBorder="1" applyAlignment="1">
      <alignment horizontal="center" vertical="center"/>
    </xf>
    <xf numFmtId="1" fontId="0" fillId="0" borderId="50" xfId="0" applyNumberFormat="1" applyBorder="1" applyAlignment="1">
      <alignment horizontal="center" vertical="center"/>
    </xf>
    <xf numFmtId="1" fontId="0" fillId="0" borderId="23" xfId="0" applyNumberFormat="1" applyBorder="1" applyAlignment="1">
      <alignment horizontal="center" vertical="center"/>
    </xf>
    <xf numFmtId="1" fontId="0" fillId="0" borderId="18" xfId="0" applyNumberFormat="1" applyBorder="1" applyAlignment="1">
      <alignment horizontal="center" vertical="center"/>
    </xf>
    <xf numFmtId="1" fontId="0" fillId="0" borderId="24" xfId="0" applyNumberFormat="1" applyBorder="1" applyAlignment="1">
      <alignment horizontal="center" vertical="center"/>
    </xf>
    <xf numFmtId="1" fontId="0" fillId="0" borderId="71" xfId="0" applyNumberFormat="1" applyBorder="1" applyAlignment="1">
      <alignment horizontal="center" vertical="center"/>
    </xf>
    <xf numFmtId="1" fontId="0" fillId="0" borderId="19" xfId="0" applyNumberFormat="1" applyBorder="1" applyAlignment="1">
      <alignment horizontal="center" vertical="center"/>
    </xf>
    <xf numFmtId="1" fontId="0" fillId="0" borderId="7" xfId="0" applyNumberFormat="1" applyBorder="1" applyAlignment="1">
      <alignment horizontal="center" vertical="center"/>
    </xf>
    <xf numFmtId="1" fontId="0" fillId="0" borderId="20" xfId="0" applyNumberFormat="1" applyBorder="1" applyAlignment="1">
      <alignment horizontal="center" vertical="center"/>
    </xf>
    <xf numFmtId="1" fontId="0" fillId="0" borderId="72" xfId="0" applyNumberFormat="1" applyBorder="1" applyAlignment="1">
      <alignment horizontal="center" vertical="center"/>
    </xf>
    <xf numFmtId="0" fontId="14" fillId="0" borderId="25" xfId="0" applyFont="1" applyBorder="1" applyAlignment="1">
      <alignment horizontal="left" vertical="center" wrapText="1"/>
    </xf>
    <xf numFmtId="0" fontId="14" fillId="0" borderId="10" xfId="0" applyFont="1" applyBorder="1" applyAlignment="1">
      <alignment horizontal="center" vertical="center" wrapText="1"/>
    </xf>
    <xf numFmtId="0" fontId="14" fillId="0" borderId="21" xfId="0" applyFont="1" applyBorder="1" applyAlignment="1">
      <alignment horizontal="center" vertical="center" wrapText="1"/>
    </xf>
    <xf numFmtId="0" fontId="14" fillId="0" borderId="11" xfId="0" applyFont="1" applyBorder="1" applyAlignment="1">
      <alignment horizontal="center" vertical="center" wrapText="1"/>
    </xf>
    <xf numFmtId="0" fontId="14" fillId="0" borderId="12" xfId="0" applyFont="1" applyBorder="1" applyAlignment="1">
      <alignment horizontal="center" vertical="center" wrapText="1"/>
    </xf>
    <xf numFmtId="0" fontId="14" fillId="0" borderId="8" xfId="0" applyFont="1" applyBorder="1" applyAlignment="1">
      <alignment horizontal="center" vertical="center" wrapText="1"/>
    </xf>
    <xf numFmtId="0" fontId="14" fillId="0" borderId="13" xfId="0" applyFont="1" applyBorder="1" applyAlignment="1">
      <alignment horizontal="center" vertical="center" wrapText="1"/>
    </xf>
    <xf numFmtId="0" fontId="14" fillId="0" borderId="23" xfId="0" applyFont="1" applyBorder="1" applyAlignment="1">
      <alignment horizontal="center" vertical="center" wrapText="1"/>
    </xf>
    <xf numFmtId="0" fontId="14" fillId="0" borderId="18" xfId="0" applyFont="1" applyBorder="1" applyAlignment="1">
      <alignment horizontal="center" vertical="center" wrapText="1"/>
    </xf>
    <xf numFmtId="0" fontId="14" fillId="0" borderId="24" xfId="0" applyFont="1" applyBorder="1" applyAlignment="1">
      <alignment horizontal="center" vertical="center" wrapText="1"/>
    </xf>
    <xf numFmtId="0" fontId="14" fillId="0" borderId="14" xfId="0" applyFont="1" applyBorder="1" applyAlignment="1">
      <alignment horizontal="center" vertical="center" wrapText="1"/>
    </xf>
    <xf numFmtId="0" fontId="14" fillId="0" borderId="22" xfId="0" applyFont="1" applyBorder="1" applyAlignment="1">
      <alignment horizontal="center" vertical="center" wrapText="1"/>
    </xf>
    <xf numFmtId="0" fontId="14" fillId="0" borderId="15" xfId="0" applyFont="1" applyBorder="1" applyAlignment="1">
      <alignment horizontal="center" vertical="center" wrapText="1"/>
    </xf>
    <xf numFmtId="0" fontId="14" fillId="0" borderId="19" xfId="0" applyFont="1" applyBorder="1" applyAlignment="1">
      <alignment horizontal="center" vertical="center" wrapText="1"/>
    </xf>
    <xf numFmtId="0" fontId="14" fillId="0" borderId="7" xfId="0" applyFont="1" applyBorder="1" applyAlignment="1">
      <alignment horizontal="center" vertical="center" wrapText="1"/>
    </xf>
    <xf numFmtId="0" fontId="14" fillId="0" borderId="20" xfId="0" applyFont="1" applyBorder="1" applyAlignment="1">
      <alignment horizontal="center" vertical="center" wrapText="1"/>
    </xf>
    <xf numFmtId="9" fontId="14" fillId="3" borderId="8" xfId="5" applyFont="1" applyFill="1" applyBorder="1" applyAlignment="1">
      <alignment horizontal="center"/>
    </xf>
    <xf numFmtId="9" fontId="14" fillId="11" borderId="8" xfId="5" applyFont="1" applyFill="1" applyBorder="1" applyAlignment="1">
      <alignment horizontal="center"/>
    </xf>
    <xf numFmtId="9" fontId="14" fillId="4" borderId="8" xfId="5" applyFont="1" applyFill="1" applyBorder="1" applyAlignment="1">
      <alignment horizontal="center"/>
    </xf>
    <xf numFmtId="9" fontId="14" fillId="6" borderId="8" xfId="5" applyFont="1" applyFill="1" applyBorder="1" applyAlignment="1">
      <alignment horizontal="center"/>
    </xf>
    <xf numFmtId="1" fontId="14" fillId="6" borderId="11" xfId="0" applyNumberFormat="1" applyFont="1" applyFill="1" applyBorder="1" applyAlignment="1">
      <alignment horizontal="center" vertical="center"/>
    </xf>
    <xf numFmtId="1" fontId="14" fillId="17" borderId="8" xfId="0" applyNumberFormat="1" applyFont="1" applyFill="1" applyBorder="1" applyAlignment="1">
      <alignment horizontal="center" vertical="center"/>
    </xf>
    <xf numFmtId="0" fontId="11" fillId="4" borderId="51" xfId="0" applyFont="1" applyFill="1" applyBorder="1" applyAlignment="1">
      <alignment horizontal="left" textRotation="90" wrapText="1"/>
    </xf>
    <xf numFmtId="0" fontId="14" fillId="14" borderId="8" xfId="0" applyFont="1" applyFill="1" applyBorder="1" applyAlignment="1">
      <alignment horizontal="center" vertical="center"/>
    </xf>
    <xf numFmtId="0" fontId="13" fillId="28" borderId="8" xfId="0" applyFont="1" applyFill="1" applyBorder="1" applyAlignment="1">
      <alignment horizontal="right" vertical="center"/>
    </xf>
    <xf numFmtId="0" fontId="13" fillId="28" borderId="8" xfId="0" applyFont="1" applyFill="1" applyBorder="1" applyAlignment="1">
      <alignment horizontal="center" vertical="center"/>
    </xf>
    <xf numFmtId="9" fontId="14" fillId="14" borderId="8" xfId="5" applyFont="1" applyFill="1" applyBorder="1" applyAlignment="1">
      <alignment horizontal="center" vertical="center"/>
    </xf>
    <xf numFmtId="9" fontId="13" fillId="28" borderId="8" xfId="5" applyFont="1" applyFill="1" applyBorder="1" applyAlignment="1">
      <alignment horizontal="center" vertical="center"/>
    </xf>
    <xf numFmtId="164" fontId="14" fillId="14" borderId="8" xfId="0" applyNumberFormat="1" applyFont="1" applyFill="1" applyBorder="1" applyAlignment="1">
      <alignment horizontal="center" vertical="center"/>
    </xf>
    <xf numFmtId="0" fontId="14" fillId="0" borderId="41" xfId="0" applyFont="1" applyBorder="1" applyAlignment="1">
      <alignment horizontal="left" vertical="center" wrapText="1"/>
    </xf>
    <xf numFmtId="9" fontId="46" fillId="0" borderId="0" xfId="0" applyNumberFormat="1" applyFont="1" applyAlignment="1">
      <alignment horizontal="center" vertical="center"/>
    </xf>
    <xf numFmtId="9" fontId="14" fillId="0" borderId="0" xfId="0" applyNumberFormat="1" applyFont="1" applyAlignment="1">
      <alignment horizontal="center" vertical="center"/>
    </xf>
    <xf numFmtId="0" fontId="46" fillId="0" borderId="0" xfId="0" applyFont="1" applyAlignment="1">
      <alignment horizontal="center" vertical="center"/>
    </xf>
    <xf numFmtId="0" fontId="46" fillId="0" borderId="0" xfId="0" applyFont="1"/>
    <xf numFmtId="49" fontId="20" fillId="14" borderId="56" xfId="0" applyNumberFormat="1" applyFont="1" applyFill="1" applyBorder="1" applyAlignment="1">
      <alignment horizontal="center" vertical="center"/>
    </xf>
    <xf numFmtId="49" fontId="11" fillId="3" borderId="8" xfId="0" applyNumberFormat="1" applyFont="1" applyFill="1" applyBorder="1" applyAlignment="1">
      <alignment vertical="center" wrapText="1"/>
    </xf>
    <xf numFmtId="49" fontId="11" fillId="3" borderId="9" xfId="0" applyNumberFormat="1" applyFont="1" applyFill="1" applyBorder="1" applyAlignment="1">
      <alignment vertical="center" wrapText="1"/>
    </xf>
    <xf numFmtId="49" fontId="11" fillId="7" borderId="12" xfId="0" applyNumberFormat="1" applyFont="1" applyFill="1" applyBorder="1" applyAlignment="1">
      <alignment vertical="top" wrapText="1"/>
    </xf>
    <xf numFmtId="49" fontId="11" fillId="7" borderId="9" xfId="0" applyNumberFormat="1" applyFont="1" applyFill="1" applyBorder="1" applyAlignment="1">
      <alignment vertical="top" wrapText="1"/>
    </xf>
    <xf numFmtId="49" fontId="11" fillId="7" borderId="8" xfId="0" applyNumberFormat="1" applyFont="1" applyFill="1" applyBorder="1" applyAlignment="1">
      <alignment vertical="top" wrapText="1"/>
    </xf>
    <xf numFmtId="49" fontId="11" fillId="13" borderId="12" xfId="0" applyNumberFormat="1" applyFont="1" applyFill="1" applyBorder="1" applyAlignment="1">
      <alignment vertical="center" wrapText="1"/>
    </xf>
    <xf numFmtId="49" fontId="11" fillId="13" borderId="8" xfId="0" applyNumberFormat="1" applyFont="1" applyFill="1" applyBorder="1" applyAlignment="1">
      <alignment vertical="center" wrapText="1"/>
    </xf>
    <xf numFmtId="49" fontId="11" fillId="6" borderId="12" xfId="0" applyNumberFormat="1" applyFont="1" applyFill="1" applyBorder="1" applyAlignment="1">
      <alignment vertical="top" wrapText="1"/>
    </xf>
    <xf numFmtId="49" fontId="11" fillId="6" borderId="8" xfId="0" applyNumberFormat="1" applyFont="1" applyFill="1" applyBorder="1" applyAlignment="1">
      <alignment vertical="top" wrapText="1"/>
    </xf>
    <xf numFmtId="49" fontId="19" fillId="0" borderId="0" xfId="0" applyNumberFormat="1" applyFont="1" applyAlignment="1">
      <alignment vertical="center" wrapText="1"/>
    </xf>
    <xf numFmtId="49" fontId="0" fillId="0" borderId="0" xfId="0" applyNumberFormat="1"/>
    <xf numFmtId="49" fontId="11" fillId="13" borderId="9" xfId="0" applyNumberFormat="1" applyFont="1" applyFill="1" applyBorder="1" applyAlignment="1">
      <alignment vertical="center" wrapText="1"/>
    </xf>
    <xf numFmtId="49" fontId="11" fillId="3" borderId="9" xfId="0" applyNumberFormat="1" applyFont="1" applyFill="1" applyBorder="1" applyAlignment="1">
      <alignment vertical="top" wrapText="1"/>
    </xf>
    <xf numFmtId="49" fontId="29" fillId="14" borderId="76" xfId="0" applyNumberFormat="1" applyFont="1" applyFill="1" applyBorder="1" applyAlignment="1">
      <alignment horizontal="center" vertical="center" wrapText="1"/>
    </xf>
    <xf numFmtId="49" fontId="11" fillId="3" borderId="18" xfId="0" applyNumberFormat="1" applyFont="1" applyFill="1" applyBorder="1" applyAlignment="1">
      <alignment horizontal="center" vertical="top" wrapText="1"/>
    </xf>
    <xf numFmtId="49" fontId="11" fillId="3" borderId="46" xfId="0" applyNumberFormat="1" applyFont="1" applyFill="1" applyBorder="1" applyAlignment="1">
      <alignment horizontal="center" vertical="top" wrapText="1"/>
    </xf>
    <xf numFmtId="49" fontId="11" fillId="10" borderId="23" xfId="0" applyNumberFormat="1" applyFont="1" applyFill="1" applyBorder="1" applyAlignment="1">
      <alignment vertical="top" wrapText="1"/>
    </xf>
    <xf numFmtId="49" fontId="11" fillId="10" borderId="18" xfId="0" applyNumberFormat="1" applyFont="1" applyFill="1" applyBorder="1" applyAlignment="1">
      <alignment vertical="top" wrapText="1"/>
    </xf>
    <xf numFmtId="49" fontId="11" fillId="13" borderId="23" xfId="0" applyNumberFormat="1" applyFont="1" applyFill="1" applyBorder="1" applyAlignment="1">
      <alignment horizontal="center" vertical="top" wrapText="1"/>
    </xf>
    <xf numFmtId="49" fontId="11" fillId="13" borderId="18" xfId="0" applyNumberFormat="1" applyFont="1" applyFill="1" applyBorder="1" applyAlignment="1">
      <alignment horizontal="center" vertical="top" wrapText="1"/>
    </xf>
    <xf numFmtId="49" fontId="11" fillId="13" borderId="18" xfId="0" applyNumberFormat="1" applyFont="1" applyFill="1" applyBorder="1" applyAlignment="1">
      <alignment vertical="top" wrapText="1"/>
    </xf>
    <xf numFmtId="49" fontId="11" fillId="6" borderId="23" xfId="0" applyNumberFormat="1" applyFont="1" applyFill="1" applyBorder="1" applyAlignment="1">
      <alignment vertical="top" wrapText="1"/>
    </xf>
    <xf numFmtId="49" fontId="11" fillId="6" borderId="18" xfId="0" applyNumberFormat="1" applyFont="1" applyFill="1" applyBorder="1" applyAlignment="1">
      <alignment horizontal="left" vertical="top" wrapText="1"/>
    </xf>
    <xf numFmtId="49" fontId="47" fillId="7" borderId="8" xfId="0" applyNumberFormat="1" applyFont="1" applyFill="1" applyBorder="1" applyAlignment="1">
      <alignment vertical="top" wrapText="1"/>
    </xf>
    <xf numFmtId="0" fontId="47" fillId="7" borderId="8" xfId="0" applyFont="1" applyFill="1" applyBorder="1" applyAlignment="1">
      <alignment vertical="top" wrapText="1"/>
    </xf>
    <xf numFmtId="49" fontId="47" fillId="10" borderId="18" xfId="0" applyNumberFormat="1" applyFont="1" applyFill="1" applyBorder="1" applyAlignment="1">
      <alignment vertical="top" wrapText="1"/>
    </xf>
    <xf numFmtId="0" fontId="11" fillId="14" borderId="32" xfId="0" applyFont="1" applyFill="1" applyBorder="1" applyAlignment="1">
      <alignment vertical="top" wrapText="1"/>
    </xf>
    <xf numFmtId="0" fontId="15" fillId="19" borderId="33" xfId="0" applyFont="1" applyFill="1" applyBorder="1" applyAlignment="1">
      <alignment vertical="center"/>
    </xf>
    <xf numFmtId="49" fontId="11" fillId="3" borderId="33" xfId="0" applyNumberFormat="1" applyFont="1" applyFill="1" applyBorder="1" applyAlignment="1">
      <alignment vertical="top" wrapText="1"/>
    </xf>
    <xf numFmtId="0" fontId="11" fillId="3" borderId="33" xfId="0" applyFont="1" applyFill="1" applyBorder="1" applyAlignment="1">
      <alignment vertical="center" wrapText="1"/>
    </xf>
    <xf numFmtId="49" fontId="11" fillId="3" borderId="33" xfId="0" applyNumberFormat="1" applyFont="1" applyFill="1" applyBorder="1" applyAlignment="1">
      <alignment vertical="center" wrapText="1"/>
    </xf>
    <xf numFmtId="49" fontId="11" fillId="3" borderId="66" xfId="0" applyNumberFormat="1" applyFont="1" applyFill="1" applyBorder="1" applyAlignment="1">
      <alignment horizontal="center" vertical="top" wrapText="1"/>
    </xf>
    <xf numFmtId="0" fontId="0" fillId="0" borderId="75" xfId="0" applyBorder="1" applyAlignment="1">
      <alignment horizontal="center" vertical="center"/>
    </xf>
    <xf numFmtId="0" fontId="11" fillId="14" borderId="55" xfId="0" applyFont="1" applyFill="1" applyBorder="1" applyAlignment="1">
      <alignment vertical="top" wrapText="1"/>
    </xf>
    <xf numFmtId="0" fontId="15" fillId="19" borderId="12" xfId="0" applyFont="1" applyFill="1" applyBorder="1" applyAlignment="1">
      <alignment vertical="center"/>
    </xf>
    <xf numFmtId="0" fontId="15" fillId="19" borderId="56" xfId="0" applyFont="1" applyFill="1" applyBorder="1" applyAlignment="1">
      <alignment vertical="center"/>
    </xf>
    <xf numFmtId="0" fontId="11" fillId="3" borderId="56" xfId="0" applyFont="1" applyFill="1" applyBorder="1" applyAlignment="1">
      <alignment vertical="center" wrapText="1"/>
    </xf>
    <xf numFmtId="49" fontId="11" fillId="3" borderId="56" xfId="0" applyNumberFormat="1" applyFont="1" applyFill="1" applyBorder="1" applyAlignment="1">
      <alignment vertical="center" wrapText="1"/>
    </xf>
    <xf numFmtId="49" fontId="47" fillId="3" borderId="12" xfId="0" applyNumberFormat="1" applyFont="1" applyFill="1" applyBorder="1" applyAlignment="1">
      <alignment vertical="top" wrapText="1"/>
    </xf>
    <xf numFmtId="0" fontId="47" fillId="3" borderId="12" xfId="0" applyFont="1" applyFill="1" applyBorder="1" applyAlignment="1">
      <alignment vertical="center" wrapText="1"/>
    </xf>
    <xf numFmtId="49" fontId="47" fillId="3" borderId="12" xfId="0" applyNumberFormat="1" applyFont="1" applyFill="1" applyBorder="1" applyAlignment="1">
      <alignment vertical="center" wrapText="1"/>
    </xf>
    <xf numFmtId="49" fontId="47" fillId="3" borderId="23" xfId="0" applyNumberFormat="1" applyFont="1" applyFill="1" applyBorder="1" applyAlignment="1">
      <alignment horizontal="center" vertical="top" wrapText="1"/>
    </xf>
    <xf numFmtId="49" fontId="47" fillId="3" borderId="33" xfId="0" applyNumberFormat="1" applyFont="1" applyFill="1" applyBorder="1" applyAlignment="1">
      <alignment vertical="top" wrapText="1"/>
    </xf>
    <xf numFmtId="0" fontId="47" fillId="3" borderId="33" xfId="0" applyFont="1" applyFill="1" applyBorder="1" applyAlignment="1">
      <alignment vertical="center" wrapText="1"/>
    </xf>
    <xf numFmtId="49" fontId="47" fillId="3" borderId="33" xfId="0" applyNumberFormat="1" applyFont="1" applyFill="1" applyBorder="1" applyAlignment="1">
      <alignment vertical="center" wrapText="1"/>
    </xf>
    <xf numFmtId="49" fontId="47" fillId="3" borderId="66" xfId="0" applyNumberFormat="1" applyFont="1" applyFill="1" applyBorder="1" applyAlignment="1">
      <alignment horizontal="center" vertical="top" wrapText="1"/>
    </xf>
    <xf numFmtId="0" fontId="11" fillId="3" borderId="12" xfId="0" applyFont="1" applyFill="1" applyBorder="1" applyAlignment="1">
      <alignment vertical="center" wrapText="1"/>
    </xf>
    <xf numFmtId="49" fontId="11" fillId="3" borderId="12" xfId="0" applyNumberFormat="1" applyFont="1" applyFill="1" applyBorder="1" applyAlignment="1">
      <alignment vertical="center" wrapText="1"/>
    </xf>
    <xf numFmtId="49" fontId="11" fillId="3" borderId="23" xfId="0" applyNumberFormat="1" applyFont="1" applyFill="1" applyBorder="1" applyAlignment="1">
      <alignment horizontal="center" vertical="top" wrapText="1"/>
    </xf>
    <xf numFmtId="49" fontId="13" fillId="3" borderId="12" xfId="0" applyNumberFormat="1" applyFont="1" applyFill="1" applyBorder="1" applyAlignment="1">
      <alignment horizontal="center" vertical="center" wrapText="1"/>
    </xf>
    <xf numFmtId="49" fontId="13" fillId="3" borderId="9" xfId="0" applyNumberFormat="1" applyFont="1" applyFill="1" applyBorder="1" applyAlignment="1">
      <alignment horizontal="center" vertical="center" wrapText="1"/>
    </xf>
    <xf numFmtId="49" fontId="13" fillId="3" borderId="56" xfId="0" applyNumberFormat="1" applyFont="1" applyFill="1" applyBorder="1" applyAlignment="1">
      <alignment horizontal="center" vertical="center" wrapText="1"/>
    </xf>
    <xf numFmtId="0" fontId="30" fillId="8" borderId="33" xfId="0" applyFont="1" applyFill="1" applyBorder="1" applyAlignment="1">
      <alignment vertical="center"/>
    </xf>
    <xf numFmtId="49" fontId="11" fillId="7" borderId="33" xfId="0" applyNumberFormat="1" applyFont="1" applyFill="1" applyBorder="1" applyAlignment="1">
      <alignment vertical="top" wrapText="1"/>
    </xf>
    <xf numFmtId="0" fontId="11" fillId="7" borderId="33" xfId="0" applyFont="1" applyFill="1" applyBorder="1" applyAlignment="1">
      <alignment vertical="top" wrapText="1"/>
    </xf>
    <xf numFmtId="49" fontId="11" fillId="10" borderId="66" xfId="0" applyNumberFormat="1" applyFont="1" applyFill="1" applyBorder="1" applyAlignment="1">
      <alignment vertical="top" wrapText="1"/>
    </xf>
    <xf numFmtId="0" fontId="11" fillId="14" borderId="11" xfId="0" applyFont="1" applyFill="1" applyBorder="1" applyAlignment="1">
      <alignment vertical="top" wrapText="1"/>
    </xf>
    <xf numFmtId="0" fontId="30" fillId="8" borderId="13" xfId="0" applyFont="1" applyFill="1" applyBorder="1" applyAlignment="1">
      <alignment vertical="center"/>
    </xf>
    <xf numFmtId="49" fontId="47" fillId="7" borderId="12" xfId="0" applyNumberFormat="1" applyFont="1" applyFill="1" applyBorder="1" applyAlignment="1">
      <alignment vertical="top" wrapText="1"/>
    </xf>
    <xf numFmtId="49" fontId="47" fillId="7" borderId="13" xfId="0" applyNumberFormat="1" applyFont="1" applyFill="1" applyBorder="1" applyAlignment="1">
      <alignment vertical="top" wrapText="1"/>
    </xf>
    <xf numFmtId="0" fontId="47" fillId="7" borderId="13" xfId="0" applyFont="1" applyFill="1" applyBorder="1" applyAlignment="1">
      <alignment vertical="top" wrapText="1"/>
    </xf>
    <xf numFmtId="49" fontId="47" fillId="10" borderId="24" xfId="0" applyNumberFormat="1" applyFont="1" applyFill="1" applyBorder="1" applyAlignment="1">
      <alignment vertical="top" wrapText="1"/>
    </xf>
    <xf numFmtId="49" fontId="15" fillId="7" borderId="8" xfId="0" applyNumberFormat="1" applyFont="1" applyFill="1" applyBorder="1" applyAlignment="1">
      <alignment horizontal="center" vertical="center" wrapText="1"/>
    </xf>
    <xf numFmtId="0" fontId="0" fillId="0" borderId="32" xfId="0" applyBorder="1" applyAlignment="1">
      <alignment horizontal="center" vertical="center"/>
    </xf>
    <xf numFmtId="0" fontId="0" fillId="0" borderId="33" xfId="0" applyBorder="1" applyAlignment="1">
      <alignment horizontal="center" vertical="center"/>
    </xf>
    <xf numFmtId="0" fontId="0" fillId="0" borderId="66" xfId="0" applyBorder="1" applyAlignment="1">
      <alignment horizontal="center" vertical="center"/>
    </xf>
    <xf numFmtId="0" fontId="0" fillId="0" borderId="65" xfId="0" applyBorder="1" applyAlignment="1">
      <alignment horizontal="center" vertical="center"/>
    </xf>
    <xf numFmtId="0" fontId="0" fillId="14" borderId="32" xfId="0" applyFill="1" applyBorder="1" applyAlignment="1">
      <alignment horizontal="center" vertical="center"/>
    </xf>
    <xf numFmtId="0" fontId="0" fillId="14" borderId="33" xfId="0" applyFill="1" applyBorder="1" applyAlignment="1">
      <alignment horizontal="center" vertical="center"/>
    </xf>
    <xf numFmtId="0" fontId="0" fillId="14" borderId="66" xfId="0" applyFill="1" applyBorder="1" applyAlignment="1">
      <alignment horizontal="center" vertical="center"/>
    </xf>
    <xf numFmtId="0" fontId="0" fillId="14" borderId="75" xfId="0" applyFill="1" applyBorder="1" applyAlignment="1">
      <alignment horizontal="center" vertical="center"/>
    </xf>
    <xf numFmtId="0" fontId="0" fillId="14" borderId="65" xfId="0" applyFill="1" applyBorder="1" applyAlignment="1">
      <alignment horizontal="center" vertical="center"/>
    </xf>
    <xf numFmtId="0" fontId="0" fillId="0" borderId="55" xfId="0" applyBorder="1" applyAlignment="1">
      <alignment horizontal="center" vertical="center"/>
    </xf>
    <xf numFmtId="0" fontId="0" fillId="0" borderId="56" xfId="0" applyBorder="1" applyAlignment="1">
      <alignment horizontal="center" vertical="center"/>
    </xf>
    <xf numFmtId="0" fontId="0" fillId="0" borderId="76" xfId="0" applyBorder="1" applyAlignment="1">
      <alignment horizontal="center" vertical="center"/>
    </xf>
    <xf numFmtId="0" fontId="0" fillId="0" borderId="77" xfId="0" applyBorder="1" applyAlignment="1">
      <alignment horizontal="center" vertical="center"/>
    </xf>
    <xf numFmtId="0" fontId="0" fillId="0" borderId="73" xfId="0" applyBorder="1" applyAlignment="1">
      <alignment horizontal="center" vertical="center"/>
    </xf>
    <xf numFmtId="0" fontId="0" fillId="14" borderId="11" xfId="0" applyFill="1" applyBorder="1" applyAlignment="1">
      <alignment horizontal="center" vertical="center"/>
    </xf>
    <xf numFmtId="0" fontId="0" fillId="14" borderId="13" xfId="0" applyFill="1" applyBorder="1" applyAlignment="1">
      <alignment horizontal="center" vertical="center"/>
    </xf>
    <xf numFmtId="0" fontId="0" fillId="14" borderId="24" xfId="0" applyFill="1" applyBorder="1" applyAlignment="1">
      <alignment horizontal="center" vertical="center"/>
    </xf>
    <xf numFmtId="0" fontId="0" fillId="14" borderId="15" xfId="0" applyFill="1" applyBorder="1" applyAlignment="1">
      <alignment horizontal="center" vertical="center"/>
    </xf>
    <xf numFmtId="0" fontId="0" fillId="14" borderId="20" xfId="0" applyFill="1" applyBorder="1" applyAlignment="1">
      <alignment horizontal="center" vertical="center"/>
    </xf>
    <xf numFmtId="49" fontId="47" fillId="7" borderId="33" xfId="0" applyNumberFormat="1" applyFont="1" applyFill="1" applyBorder="1" applyAlignment="1">
      <alignment vertical="top" wrapText="1"/>
    </xf>
    <xf numFmtId="0" fontId="0" fillId="14" borderId="6" xfId="0" applyFill="1" applyBorder="1" applyAlignment="1">
      <alignment horizontal="center" vertical="center"/>
    </xf>
    <xf numFmtId="0" fontId="0" fillId="14" borderId="2" xfId="0" applyFill="1" applyBorder="1" applyAlignment="1">
      <alignment horizontal="center" vertical="center"/>
    </xf>
    <xf numFmtId="0" fontId="0" fillId="14" borderId="5" xfId="0" applyFill="1" applyBorder="1" applyAlignment="1">
      <alignment horizontal="center" vertical="center"/>
    </xf>
    <xf numFmtId="0" fontId="0" fillId="29" borderId="8" xfId="0" applyFill="1" applyBorder="1" applyAlignment="1">
      <alignment horizontal="center" vertical="center"/>
    </xf>
    <xf numFmtId="49" fontId="47" fillId="13" borderId="8" xfId="0" applyNumberFormat="1" applyFont="1" applyFill="1" applyBorder="1" applyAlignment="1">
      <alignment vertical="center" wrapText="1"/>
    </xf>
    <xf numFmtId="0" fontId="47" fillId="13" borderId="8" xfId="0" applyFont="1" applyFill="1" applyBorder="1" applyAlignment="1">
      <alignment vertical="center" wrapText="1"/>
    </xf>
    <xf numFmtId="49" fontId="47" fillId="13" borderId="18" xfId="0" applyNumberFormat="1" applyFont="1" applyFill="1" applyBorder="1" applyAlignment="1">
      <alignment horizontal="center" vertical="top" wrapText="1"/>
    </xf>
    <xf numFmtId="49" fontId="15" fillId="13" borderId="8" xfId="0" applyNumberFormat="1" applyFont="1" applyFill="1" applyBorder="1" applyAlignment="1">
      <alignment horizontal="center" vertical="center" wrapText="1"/>
    </xf>
    <xf numFmtId="49" fontId="15" fillId="13" borderId="9" xfId="0" applyNumberFormat="1" applyFont="1" applyFill="1" applyBorder="1" applyAlignment="1">
      <alignment horizontal="center" vertical="center" wrapText="1"/>
    </xf>
    <xf numFmtId="0" fontId="11" fillId="14" borderId="1" xfId="0" applyFont="1" applyFill="1" applyBorder="1" applyAlignment="1">
      <alignment vertical="top" wrapText="1"/>
    </xf>
    <xf numFmtId="0" fontId="0" fillId="14" borderId="1" xfId="0" applyFill="1" applyBorder="1" applyAlignment="1">
      <alignment horizontal="center" vertical="center"/>
    </xf>
    <xf numFmtId="0" fontId="0" fillId="14" borderId="4" xfId="0" applyFill="1" applyBorder="1" applyAlignment="1">
      <alignment horizontal="center" vertical="center"/>
    </xf>
    <xf numFmtId="49" fontId="15" fillId="6" borderId="8" xfId="0" applyNumberFormat="1" applyFont="1" applyFill="1" applyBorder="1" applyAlignment="1">
      <alignment horizontal="center" vertical="center" wrapText="1"/>
    </xf>
    <xf numFmtId="49" fontId="11" fillId="10" borderId="8" xfId="0" applyNumberFormat="1" applyFont="1" applyFill="1" applyBorder="1" applyAlignment="1">
      <alignment vertical="top" wrapText="1"/>
    </xf>
    <xf numFmtId="49" fontId="47" fillId="6" borderId="8" xfId="0" applyNumberFormat="1" applyFont="1" applyFill="1" applyBorder="1" applyAlignment="1">
      <alignment vertical="top" wrapText="1"/>
    </xf>
    <xf numFmtId="0" fontId="47" fillId="6" borderId="8" xfId="0" applyFont="1" applyFill="1" applyBorder="1" applyAlignment="1">
      <alignment vertical="top" wrapText="1"/>
    </xf>
    <xf numFmtId="49" fontId="47" fillId="6" borderId="18" xfId="0" applyNumberFormat="1" applyFont="1" applyFill="1" applyBorder="1" applyAlignment="1">
      <alignment horizontal="left" vertical="top" wrapText="1"/>
    </xf>
    <xf numFmtId="0" fontId="0" fillId="14" borderId="21" xfId="0" applyFill="1" applyBorder="1" applyAlignment="1">
      <alignment horizontal="center" vertical="center"/>
    </xf>
    <xf numFmtId="0" fontId="0" fillId="14" borderId="8" xfId="0" applyFill="1" applyBorder="1" applyAlignment="1">
      <alignment horizontal="center" vertical="center"/>
    </xf>
    <xf numFmtId="0" fontId="0" fillId="14" borderId="18" xfId="0" applyFill="1" applyBorder="1" applyAlignment="1">
      <alignment horizontal="center" vertical="center"/>
    </xf>
    <xf numFmtId="0" fontId="0" fillId="14" borderId="22" xfId="0" applyFill="1" applyBorder="1" applyAlignment="1">
      <alignment horizontal="center" vertical="center"/>
    </xf>
    <xf numFmtId="0" fontId="0" fillId="14" borderId="7" xfId="0" applyFill="1" applyBorder="1" applyAlignment="1">
      <alignment horizontal="center" vertical="center"/>
    </xf>
    <xf numFmtId="0" fontId="11" fillId="13" borderId="9" xfId="0" applyFont="1" applyFill="1" applyBorder="1" applyAlignment="1">
      <alignment vertical="center" wrapText="1"/>
    </xf>
    <xf numFmtId="0" fontId="15" fillId="9" borderId="2" xfId="0" applyFont="1" applyFill="1" applyBorder="1" applyAlignment="1">
      <alignment vertical="center"/>
    </xf>
    <xf numFmtId="49" fontId="15" fillId="6" borderId="2" xfId="0" applyNumberFormat="1" applyFont="1" applyFill="1" applyBorder="1" applyAlignment="1">
      <alignment horizontal="center" vertical="center" wrapText="1"/>
    </xf>
    <xf numFmtId="0" fontId="11" fillId="6" borderId="2" xfId="0" applyFont="1" applyFill="1" applyBorder="1" applyAlignment="1">
      <alignment vertical="top" wrapText="1"/>
    </xf>
    <xf numFmtId="49" fontId="11" fillId="6" borderId="2" xfId="0" applyNumberFormat="1" applyFont="1" applyFill="1" applyBorder="1" applyAlignment="1">
      <alignment vertical="top" wrapText="1"/>
    </xf>
    <xf numFmtId="0" fontId="15" fillId="4" borderId="2" xfId="0" applyFont="1" applyFill="1" applyBorder="1" applyAlignment="1">
      <alignment vertical="center"/>
    </xf>
    <xf numFmtId="49" fontId="11" fillId="13" borderId="2" xfId="0" applyNumberFormat="1" applyFont="1" applyFill="1" applyBorder="1" applyAlignment="1">
      <alignment vertical="center" wrapText="1"/>
    </xf>
    <xf numFmtId="0" fontId="11" fillId="13" borderId="2" xfId="0" applyFont="1" applyFill="1" applyBorder="1" applyAlignment="1">
      <alignment vertical="center" wrapText="1"/>
    </xf>
    <xf numFmtId="0" fontId="15" fillId="9" borderId="9" xfId="0" applyFont="1" applyFill="1" applyBorder="1" applyAlignment="1">
      <alignment vertical="center"/>
    </xf>
    <xf numFmtId="49" fontId="11" fillId="6" borderId="9" xfId="0" applyNumberFormat="1" applyFont="1" applyFill="1" applyBorder="1" applyAlignment="1">
      <alignment vertical="top" wrapText="1"/>
    </xf>
    <xf numFmtId="0" fontId="11" fillId="6" borderId="9" xfId="0" applyFont="1" applyFill="1" applyBorder="1" applyAlignment="1">
      <alignment vertical="top" wrapText="1"/>
    </xf>
    <xf numFmtId="0" fontId="11" fillId="14" borderId="45" xfId="0" applyFont="1" applyFill="1" applyBorder="1" applyAlignment="1">
      <alignment vertical="top" wrapText="1"/>
    </xf>
    <xf numFmtId="0" fontId="11" fillId="14" borderId="67" xfId="0" applyFont="1" applyFill="1" applyBorder="1" applyAlignment="1">
      <alignment vertical="top"/>
    </xf>
    <xf numFmtId="0" fontId="0" fillId="14" borderId="0" xfId="0" applyFill="1" applyAlignment="1">
      <alignment horizontal="center" vertical="center"/>
    </xf>
    <xf numFmtId="1" fontId="48" fillId="0" borderId="8" xfId="0" applyNumberFormat="1" applyFont="1" applyBorder="1" applyAlignment="1">
      <alignment horizontal="left" vertical="center" wrapText="1"/>
    </xf>
    <xf numFmtId="0" fontId="0" fillId="0" borderId="0" xfId="0" applyAlignment="1">
      <alignment horizontal="left" vertical="center"/>
    </xf>
    <xf numFmtId="0" fontId="43" fillId="0" borderId="0" xfId="0" applyFont="1" applyAlignment="1">
      <alignment horizontal="center" vertical="center"/>
    </xf>
    <xf numFmtId="49" fontId="0" fillId="0" borderId="0" xfId="0" applyNumberFormat="1" applyAlignment="1">
      <alignment horizontal="center" vertical="center"/>
    </xf>
    <xf numFmtId="0" fontId="43" fillId="0" borderId="0" xfId="0" applyFont="1" applyAlignment="1">
      <alignment horizontal="left" vertical="center"/>
    </xf>
    <xf numFmtId="0" fontId="15" fillId="0" borderId="0" xfId="0" applyFont="1" applyAlignment="1">
      <alignment horizontal="left" vertical="center"/>
    </xf>
    <xf numFmtId="49" fontId="0" fillId="0" borderId="0" xfId="0" applyNumberFormat="1" applyAlignment="1">
      <alignment horizontal="left" vertical="center"/>
    </xf>
    <xf numFmtId="0" fontId="0" fillId="0" borderId="8" xfId="0" applyBorder="1" applyAlignment="1">
      <alignment horizontal="left" vertical="center"/>
    </xf>
    <xf numFmtId="0" fontId="43" fillId="0" borderId="0" xfId="0" applyFont="1" applyAlignment="1">
      <alignment horizontal="left" vertical="center" wrapText="1"/>
    </xf>
    <xf numFmtId="0" fontId="0" fillId="0" borderId="0" xfId="0" applyAlignment="1">
      <alignment horizontal="left" vertical="center" wrapText="1"/>
    </xf>
    <xf numFmtId="0" fontId="15" fillId="0" borderId="0" xfId="0" applyFont="1" applyAlignment="1">
      <alignment horizontal="left" vertical="center" wrapText="1"/>
    </xf>
    <xf numFmtId="49" fontId="0" fillId="0" borderId="0" xfId="0" applyNumberFormat="1" applyAlignment="1">
      <alignment horizontal="left" vertical="center" wrapText="1"/>
    </xf>
    <xf numFmtId="0" fontId="0" fillId="0" borderId="8" xfId="0" applyBorder="1" applyAlignment="1">
      <alignment horizontal="left" vertical="center" wrapText="1"/>
    </xf>
    <xf numFmtId="1" fontId="48" fillId="0" borderId="7" xfId="0" applyNumberFormat="1" applyFont="1" applyBorder="1" applyAlignment="1">
      <alignment horizontal="left" vertical="center" wrapText="1"/>
    </xf>
    <xf numFmtId="1" fontId="48" fillId="0" borderId="20" xfId="0" applyNumberFormat="1" applyFont="1" applyBorder="1" applyAlignment="1">
      <alignment horizontal="left" vertical="center" wrapText="1"/>
    </xf>
    <xf numFmtId="1" fontId="14" fillId="14" borderId="19" xfId="0" applyNumberFormat="1" applyFont="1" applyFill="1" applyBorder="1" applyAlignment="1">
      <alignment horizontal="center" vertical="center"/>
    </xf>
    <xf numFmtId="1" fontId="14" fillId="14" borderId="12" xfId="0" applyNumberFormat="1" applyFont="1" applyFill="1" applyBorder="1" applyAlignment="1">
      <alignment horizontal="center" vertical="center"/>
    </xf>
    <xf numFmtId="1" fontId="14" fillId="14" borderId="23" xfId="0" applyNumberFormat="1" applyFont="1" applyFill="1" applyBorder="1" applyAlignment="1">
      <alignment horizontal="center" vertical="center"/>
    </xf>
    <xf numFmtId="9" fontId="49" fillId="3" borderId="8" xfId="5" applyFont="1" applyFill="1" applyBorder="1" applyAlignment="1">
      <alignment horizontal="center"/>
    </xf>
    <xf numFmtId="9" fontId="49" fillId="11" borderId="8" xfId="5" applyFont="1" applyFill="1" applyBorder="1" applyAlignment="1">
      <alignment horizontal="center"/>
    </xf>
    <xf numFmtId="9" fontId="49" fillId="4" borderId="8" xfId="5" applyFont="1" applyFill="1" applyBorder="1" applyAlignment="1">
      <alignment horizontal="center"/>
    </xf>
    <xf numFmtId="9" fontId="49" fillId="6" borderId="8" xfId="5" applyFont="1" applyFill="1" applyBorder="1" applyAlignment="1">
      <alignment horizontal="center"/>
    </xf>
    <xf numFmtId="1" fontId="48" fillId="0" borderId="9" xfId="0" applyNumberFormat="1" applyFont="1" applyBorder="1" applyAlignment="1">
      <alignment horizontal="left" vertical="center" wrapText="1"/>
    </xf>
    <xf numFmtId="1" fontId="48" fillId="0" borderId="47" xfId="0" applyNumberFormat="1" applyFont="1" applyBorder="1" applyAlignment="1">
      <alignment horizontal="left" vertical="center" wrapText="1"/>
    </xf>
    <xf numFmtId="15" fontId="0" fillId="0" borderId="0" xfId="0" applyNumberFormat="1"/>
    <xf numFmtId="0" fontId="50" fillId="0" borderId="28" xfId="0" applyFont="1" applyBorder="1" applyAlignment="1">
      <alignment vertical="center" wrapText="1"/>
    </xf>
    <xf numFmtId="0" fontId="51" fillId="0" borderId="37" xfId="0" applyFont="1" applyBorder="1" applyAlignment="1">
      <alignment horizontal="center" vertical="center"/>
    </xf>
    <xf numFmtId="0" fontId="51" fillId="0" borderId="37" xfId="0" applyFont="1" applyBorder="1" applyAlignment="1">
      <alignment horizontal="left" vertical="center" wrapText="1"/>
    </xf>
    <xf numFmtId="0" fontId="51" fillId="0" borderId="38" xfId="0" applyFont="1" applyBorder="1" applyAlignment="1">
      <alignment horizontal="center" vertical="center"/>
    </xf>
    <xf numFmtId="0" fontId="51" fillId="0" borderId="38" xfId="0" applyFont="1" applyBorder="1" applyAlignment="1">
      <alignment horizontal="left" vertical="center" wrapText="1"/>
    </xf>
    <xf numFmtId="0" fontId="51" fillId="0" borderId="40" xfId="0" applyFont="1" applyBorder="1" applyAlignment="1">
      <alignment horizontal="center" vertical="center"/>
    </xf>
    <xf numFmtId="0" fontId="51" fillId="0" borderId="40" xfId="0" applyFont="1" applyBorder="1" applyAlignment="1">
      <alignment horizontal="left" vertical="center" wrapText="1"/>
    </xf>
    <xf numFmtId="0" fontId="51" fillId="0" borderId="49" xfId="0" applyFont="1" applyBorder="1" applyAlignment="1">
      <alignment horizontal="center" vertical="center"/>
    </xf>
    <xf numFmtId="0" fontId="51" fillId="0" borderId="65" xfId="0" applyFont="1" applyBorder="1" applyAlignment="1">
      <alignment horizontal="left" vertical="center" wrapText="1"/>
    </xf>
    <xf numFmtId="0" fontId="51" fillId="0" borderId="3" xfId="0" applyFont="1" applyBorder="1" applyAlignment="1">
      <alignment horizontal="center" vertical="center"/>
    </xf>
    <xf numFmtId="0" fontId="51" fillId="0" borderId="33" xfId="0" applyFont="1" applyBorder="1" applyAlignment="1">
      <alignment horizontal="left" vertical="center" wrapText="1"/>
    </xf>
    <xf numFmtId="0" fontId="51" fillId="0" borderId="50" xfId="0" applyFont="1" applyBorder="1" applyAlignment="1">
      <alignment horizontal="center" vertical="center"/>
    </xf>
    <xf numFmtId="0" fontId="51" fillId="0" borderId="66" xfId="0" applyFont="1" applyBorder="1" applyAlignment="1">
      <alignment horizontal="left" vertical="center" wrapText="1"/>
    </xf>
    <xf numFmtId="0" fontId="51" fillId="0" borderId="39" xfId="0" applyFont="1" applyBorder="1" applyAlignment="1">
      <alignment horizontal="left" vertical="center" wrapText="1"/>
    </xf>
    <xf numFmtId="0" fontId="51" fillId="0" borderId="41" xfId="0" applyFont="1" applyBorder="1" applyAlignment="1">
      <alignment horizontal="center" vertical="center"/>
    </xf>
    <xf numFmtId="0" fontId="51" fillId="0" borderId="43" xfId="0" applyFont="1" applyBorder="1" applyAlignment="1">
      <alignment horizontal="center" vertical="center"/>
    </xf>
    <xf numFmtId="0" fontId="51" fillId="0" borderId="0" xfId="0" applyFont="1"/>
    <xf numFmtId="0" fontId="50" fillId="30" borderId="26" xfId="0" applyFont="1" applyFill="1" applyBorder="1" applyAlignment="1">
      <alignment horizontal="center" vertical="center" wrapText="1"/>
    </xf>
    <xf numFmtId="16" fontId="53" fillId="3" borderId="8" xfId="0" applyNumberFormat="1" applyFont="1" applyFill="1" applyBorder="1" applyAlignment="1">
      <alignment vertical="top" wrapText="1"/>
    </xf>
    <xf numFmtId="16" fontId="53" fillId="7" borderId="8" xfId="0" applyNumberFormat="1" applyFont="1" applyFill="1" applyBorder="1" applyAlignment="1">
      <alignment vertical="top" wrapText="1"/>
    </xf>
    <xf numFmtId="16" fontId="53" fillId="13" borderId="8" xfId="0" applyNumberFormat="1" applyFont="1" applyFill="1" applyBorder="1" applyAlignment="1">
      <alignment vertical="top" wrapText="1"/>
    </xf>
    <xf numFmtId="16" fontId="53" fillId="6" borderId="8" xfId="0" applyNumberFormat="1" applyFont="1" applyFill="1" applyBorder="1" applyAlignment="1">
      <alignment vertical="top" wrapText="1"/>
    </xf>
    <xf numFmtId="1" fontId="0" fillId="0" borderId="6" xfId="0" applyNumberFormat="1" applyBorder="1" applyAlignment="1">
      <alignment horizontal="left" vertical="center"/>
    </xf>
    <xf numFmtId="0" fontId="0" fillId="0" borderId="6" xfId="0" applyBorder="1" applyAlignment="1">
      <alignment horizontal="left" vertical="center"/>
    </xf>
    <xf numFmtId="1" fontId="0" fillId="0" borderId="2" xfId="0" applyNumberFormat="1" applyBorder="1" applyAlignment="1">
      <alignment horizontal="left" vertical="center"/>
    </xf>
    <xf numFmtId="0" fontId="0" fillId="0" borderId="2" xfId="0" applyBorder="1" applyAlignment="1">
      <alignment horizontal="left" vertical="center"/>
    </xf>
    <xf numFmtId="1" fontId="0" fillId="0" borderId="5" xfId="0" applyNumberFormat="1" applyBorder="1" applyAlignment="1">
      <alignment horizontal="left" vertical="center"/>
    </xf>
    <xf numFmtId="0" fontId="0" fillId="0" borderId="5" xfId="0" applyBorder="1" applyAlignment="1">
      <alignment horizontal="left" vertical="center"/>
    </xf>
    <xf numFmtId="1" fontId="0" fillId="0" borderId="1" xfId="0" applyNumberFormat="1" applyBorder="1" applyAlignment="1">
      <alignment horizontal="left" vertical="center"/>
    </xf>
    <xf numFmtId="0" fontId="0" fillId="0" borderId="1" xfId="0" applyBorder="1" applyAlignment="1">
      <alignment horizontal="left" vertical="center"/>
    </xf>
    <xf numFmtId="1" fontId="0" fillId="0" borderId="58" xfId="0" applyNumberFormat="1" applyBorder="1" applyAlignment="1">
      <alignment horizontal="center" vertical="center"/>
    </xf>
    <xf numFmtId="1" fontId="0" fillId="0" borderId="48" xfId="0" applyNumberFormat="1" applyBorder="1" applyAlignment="1">
      <alignment horizontal="center" vertical="center"/>
    </xf>
    <xf numFmtId="1" fontId="0" fillId="0" borderId="59" xfId="0" applyNumberFormat="1" applyBorder="1" applyAlignment="1">
      <alignment horizontal="center" vertical="center"/>
    </xf>
    <xf numFmtId="0" fontId="0" fillId="0" borderId="59" xfId="0" applyBorder="1" applyAlignment="1">
      <alignment horizontal="center" vertical="center"/>
    </xf>
    <xf numFmtId="1" fontId="0" fillId="0" borderId="63" xfId="0" applyNumberFormat="1" applyBorder="1" applyAlignment="1">
      <alignment horizontal="center" vertical="center"/>
    </xf>
    <xf numFmtId="1" fontId="0" fillId="0" borderId="64" xfId="0" applyNumberFormat="1" applyBorder="1" applyAlignment="1">
      <alignment horizontal="center" vertical="center"/>
    </xf>
    <xf numFmtId="1" fontId="0" fillId="0" borderId="4" xfId="0" applyNumberFormat="1" applyBorder="1" applyAlignment="1">
      <alignment horizontal="left" vertical="center"/>
    </xf>
    <xf numFmtId="1" fontId="0" fillId="0" borderId="69" xfId="0" applyNumberFormat="1" applyBorder="1" applyAlignment="1">
      <alignment horizontal="center" vertical="center"/>
    </xf>
    <xf numFmtId="0" fontId="0" fillId="0" borderId="4" xfId="0" applyBorder="1" applyAlignment="1">
      <alignment horizontal="left" vertical="center"/>
    </xf>
    <xf numFmtId="0" fontId="0" fillId="0" borderId="69" xfId="0" applyBorder="1" applyAlignment="1">
      <alignment horizontal="center" vertical="center"/>
    </xf>
    <xf numFmtId="0" fontId="0" fillId="27" borderId="32" xfId="0" applyFill="1" applyBorder="1" applyAlignment="1">
      <alignment horizontal="center" vertical="center"/>
    </xf>
    <xf numFmtId="0" fontId="0" fillId="27" borderId="33" xfId="0" applyFill="1" applyBorder="1" applyAlignment="1">
      <alignment horizontal="center" vertical="center"/>
    </xf>
    <xf numFmtId="0" fontId="0" fillId="27" borderId="66" xfId="0" applyFill="1" applyBorder="1" applyAlignment="1">
      <alignment horizontal="center" vertical="center"/>
    </xf>
    <xf numFmtId="0" fontId="0" fillId="27" borderId="75" xfId="0" applyFill="1" applyBorder="1" applyAlignment="1">
      <alignment horizontal="center" vertical="center"/>
    </xf>
    <xf numFmtId="0" fontId="0" fillId="27" borderId="65" xfId="0" applyFill="1" applyBorder="1" applyAlignment="1">
      <alignment horizontal="center" vertical="center"/>
    </xf>
    <xf numFmtId="0" fontId="47" fillId="7" borderId="9" xfId="0" applyFont="1" applyFill="1" applyBorder="1" applyAlignment="1">
      <alignment vertical="top" wrapText="1"/>
    </xf>
    <xf numFmtId="0" fontId="47" fillId="13" borderId="2" xfId="0" applyFont="1" applyFill="1" applyBorder="1" applyAlignment="1">
      <alignment vertical="center" wrapText="1"/>
    </xf>
    <xf numFmtId="165" fontId="0" fillId="0" borderId="7" xfId="0" applyNumberFormat="1" applyBorder="1" applyAlignment="1">
      <alignment horizontal="center" vertical="center"/>
    </xf>
    <xf numFmtId="165" fontId="0" fillId="0" borderId="8" xfId="0" applyNumberFormat="1" applyBorder="1" applyAlignment="1">
      <alignment horizontal="center" vertical="center"/>
    </xf>
    <xf numFmtId="165" fontId="0" fillId="0" borderId="18" xfId="0" applyNumberFormat="1" applyBorder="1" applyAlignment="1">
      <alignment horizontal="center" vertical="center"/>
    </xf>
    <xf numFmtId="165" fontId="0" fillId="0" borderId="21" xfId="0" applyNumberFormat="1" applyBorder="1" applyAlignment="1">
      <alignment horizontal="center" vertical="center"/>
    </xf>
    <xf numFmtId="165" fontId="0" fillId="0" borderId="22" xfId="0" applyNumberFormat="1" applyBorder="1" applyAlignment="1">
      <alignment horizontal="center" vertical="center"/>
    </xf>
    <xf numFmtId="0" fontId="11" fillId="14" borderId="31" xfId="0" applyFont="1" applyFill="1" applyBorder="1" applyAlignment="1">
      <alignment vertical="top" wrapText="1"/>
    </xf>
    <xf numFmtId="49" fontId="11" fillId="3" borderId="12" xfId="0" applyNumberFormat="1" applyFont="1" applyFill="1" applyBorder="1" applyAlignment="1">
      <alignment vertical="top" wrapText="1"/>
    </xf>
    <xf numFmtId="49" fontId="11" fillId="3" borderId="14" xfId="0" applyNumberFormat="1" applyFont="1" applyFill="1" applyBorder="1" applyAlignment="1">
      <alignment horizontal="center" vertical="top" wrapText="1"/>
    </xf>
    <xf numFmtId="49" fontId="11" fillId="3" borderId="53" xfId="0" applyNumberFormat="1" applyFont="1" applyFill="1" applyBorder="1" applyAlignment="1">
      <alignment horizontal="center" vertical="top" wrapText="1"/>
    </xf>
    <xf numFmtId="49" fontId="11" fillId="3" borderId="75" xfId="0" applyNumberFormat="1" applyFont="1" applyFill="1" applyBorder="1" applyAlignment="1">
      <alignment horizontal="center" vertical="top" wrapText="1"/>
    </xf>
    <xf numFmtId="49" fontId="11" fillId="10" borderId="14" xfId="0" applyNumberFormat="1" applyFont="1" applyFill="1" applyBorder="1" applyAlignment="1">
      <alignment vertical="top" wrapText="1"/>
    </xf>
    <xf numFmtId="49" fontId="11" fillId="10" borderId="53" xfId="0" applyNumberFormat="1" applyFont="1" applyFill="1" applyBorder="1" applyAlignment="1">
      <alignment vertical="top" wrapText="1"/>
    </xf>
    <xf numFmtId="49" fontId="11" fillId="10" borderId="22" xfId="0" applyNumberFormat="1" applyFont="1" applyFill="1" applyBorder="1" applyAlignment="1">
      <alignment vertical="top" wrapText="1"/>
    </xf>
    <xf numFmtId="49" fontId="11" fillId="13" borderId="53" xfId="0" applyNumberFormat="1" applyFont="1" applyFill="1" applyBorder="1" applyAlignment="1">
      <alignment horizontal="center" vertical="top" wrapText="1"/>
    </xf>
    <xf numFmtId="49" fontId="11" fillId="13" borderId="22" xfId="0" applyNumberFormat="1" applyFont="1" applyFill="1" applyBorder="1" applyAlignment="1">
      <alignment horizontal="center" vertical="top" wrapText="1"/>
    </xf>
    <xf numFmtId="49" fontId="11" fillId="13" borderId="4" xfId="0" applyNumberFormat="1" applyFont="1" applyFill="1" applyBorder="1" applyAlignment="1">
      <alignment horizontal="center" vertical="top" wrapText="1"/>
    </xf>
    <xf numFmtId="49" fontId="11" fillId="6" borderId="53" xfId="0" applyNumberFormat="1" applyFont="1" applyFill="1" applyBorder="1" applyAlignment="1">
      <alignment vertical="top" wrapText="1"/>
    </xf>
    <xf numFmtId="49" fontId="11" fillId="6" borderId="22" xfId="0" applyNumberFormat="1" applyFont="1" applyFill="1" applyBorder="1" applyAlignment="1">
      <alignment horizontal="left" vertical="top" wrapText="1"/>
    </xf>
    <xf numFmtId="49" fontId="11" fillId="6" borderId="4" xfId="0" applyNumberFormat="1" applyFont="1" applyFill="1" applyBorder="1" applyAlignment="1">
      <alignment horizontal="left" vertical="top" wrapText="1"/>
    </xf>
    <xf numFmtId="165" fontId="0" fillId="3" borderId="7" xfId="0" applyNumberFormat="1" applyFill="1" applyBorder="1" applyAlignment="1">
      <alignment horizontal="center" vertical="center"/>
    </xf>
    <xf numFmtId="165" fontId="0" fillId="3" borderId="8" xfId="0" applyNumberFormat="1" applyFill="1" applyBorder="1" applyAlignment="1">
      <alignment horizontal="center" vertical="center"/>
    </xf>
    <xf numFmtId="165" fontId="0" fillId="3" borderId="18" xfId="0" applyNumberFormat="1" applyFill="1" applyBorder="1" applyAlignment="1">
      <alignment horizontal="center" vertical="center"/>
    </xf>
    <xf numFmtId="165" fontId="0" fillId="3" borderId="21" xfId="0" applyNumberFormat="1" applyFill="1" applyBorder="1" applyAlignment="1">
      <alignment horizontal="center" vertical="center"/>
    </xf>
    <xf numFmtId="165" fontId="0" fillId="3" borderId="22" xfId="0" applyNumberFormat="1" applyFill="1" applyBorder="1" applyAlignment="1">
      <alignment horizontal="center" vertical="center"/>
    </xf>
    <xf numFmtId="0" fontId="0" fillId="3" borderId="56" xfId="0" applyFill="1" applyBorder="1" applyAlignment="1">
      <alignment horizontal="center" vertical="center"/>
    </xf>
    <xf numFmtId="0" fontId="0" fillId="3" borderId="77" xfId="0" applyFill="1" applyBorder="1" applyAlignment="1">
      <alignment horizontal="center" vertical="center"/>
    </xf>
    <xf numFmtId="0" fontId="0" fillId="3" borderId="32" xfId="0" applyFill="1" applyBorder="1" applyAlignment="1">
      <alignment horizontal="center" vertical="center"/>
    </xf>
    <xf numFmtId="0" fontId="0" fillId="3" borderId="33" xfId="0" applyFill="1" applyBorder="1" applyAlignment="1">
      <alignment horizontal="center" vertical="center"/>
    </xf>
    <xf numFmtId="0" fontId="0" fillId="3" borderId="66" xfId="0" applyFill="1" applyBorder="1" applyAlignment="1">
      <alignment horizontal="center" vertical="center"/>
    </xf>
    <xf numFmtId="0" fontId="0" fillId="3" borderId="75" xfId="0" applyFill="1" applyBorder="1" applyAlignment="1">
      <alignment horizontal="center" vertical="center"/>
    </xf>
    <xf numFmtId="0" fontId="0" fillId="3" borderId="65" xfId="0" applyFill="1" applyBorder="1" applyAlignment="1">
      <alignment horizontal="center" vertical="center"/>
    </xf>
    <xf numFmtId="0" fontId="0" fillId="3" borderId="0" xfId="0" applyFill="1"/>
    <xf numFmtId="0" fontId="47" fillId="6" borderId="2" xfId="0" applyFont="1" applyFill="1" applyBorder="1" applyAlignment="1">
      <alignment vertical="top" wrapText="1"/>
    </xf>
    <xf numFmtId="0" fontId="41" fillId="0" borderId="0" xfId="0" applyFont="1" applyAlignment="1">
      <alignment horizontal="center"/>
    </xf>
    <xf numFmtId="0" fontId="11" fillId="14" borderId="52" xfId="0" applyFont="1" applyFill="1" applyBorder="1" applyAlignment="1">
      <alignment horizontal="center" vertical="top" wrapText="1"/>
    </xf>
    <xf numFmtId="1" fontId="48" fillId="0" borderId="7" xfId="0" applyNumberFormat="1" applyFont="1" applyBorder="1" applyAlignment="1">
      <alignment horizontal="center" vertical="center" wrapText="1"/>
    </xf>
    <xf numFmtId="1" fontId="48" fillId="0" borderId="8" xfId="0" applyNumberFormat="1" applyFont="1" applyBorder="1" applyAlignment="1">
      <alignment horizontal="center" vertical="center" wrapText="1"/>
    </xf>
    <xf numFmtId="0" fontId="0" fillId="0" borderId="0" xfId="0" applyAlignment="1">
      <alignment horizontal="center"/>
    </xf>
    <xf numFmtId="1" fontId="0" fillId="0" borderId="65" xfId="0" applyNumberFormat="1" applyBorder="1" applyAlignment="1">
      <alignment horizontal="center" vertical="center"/>
    </xf>
    <xf numFmtId="1" fontId="0" fillId="0" borderId="33" xfId="0" applyNumberFormat="1" applyBorder="1" applyAlignment="1">
      <alignment horizontal="center" vertical="center"/>
    </xf>
    <xf numFmtId="1" fontId="0" fillId="0" borderId="73" xfId="0" applyNumberFormat="1" applyBorder="1" applyAlignment="1">
      <alignment horizontal="center" vertical="center"/>
    </xf>
    <xf numFmtId="1" fontId="0" fillId="0" borderId="56" xfId="0" applyNumberFormat="1" applyBorder="1" applyAlignment="1">
      <alignment horizontal="center" vertical="center"/>
    </xf>
    <xf numFmtId="1" fontId="0" fillId="0" borderId="77" xfId="0" applyNumberFormat="1" applyBorder="1" applyAlignment="1">
      <alignment horizontal="center" vertical="center"/>
    </xf>
    <xf numFmtId="1" fontId="48" fillId="0" borderId="18" xfId="0" applyNumberFormat="1" applyFont="1" applyBorder="1" applyAlignment="1">
      <alignment horizontal="center" vertical="center" wrapText="1"/>
    </xf>
    <xf numFmtId="0" fontId="0" fillId="3" borderId="8" xfId="0" applyFill="1" applyBorder="1" applyAlignment="1">
      <alignment horizontal="center" vertical="center"/>
    </xf>
    <xf numFmtId="1" fontId="48" fillId="0" borderId="10" xfId="0" applyNumberFormat="1" applyFont="1" applyBorder="1" applyAlignment="1">
      <alignment horizontal="center" vertical="center" wrapText="1"/>
    </xf>
    <xf numFmtId="1" fontId="48" fillId="0" borderId="12" xfId="0" applyNumberFormat="1" applyFont="1" applyBorder="1" applyAlignment="1">
      <alignment horizontal="center" vertical="center" wrapText="1"/>
    </xf>
    <xf numFmtId="1" fontId="48" fillId="0" borderId="14" xfId="0" applyNumberFormat="1" applyFont="1" applyBorder="1" applyAlignment="1">
      <alignment horizontal="center" vertical="center" wrapText="1"/>
    </xf>
    <xf numFmtId="0" fontId="0" fillId="3" borderId="55" xfId="0" applyFill="1" applyBorder="1" applyAlignment="1">
      <alignment horizontal="center" vertical="center"/>
    </xf>
    <xf numFmtId="1" fontId="0" fillId="0" borderId="76" xfId="0" applyNumberFormat="1" applyBorder="1" applyAlignment="1">
      <alignment horizontal="center" vertical="center"/>
    </xf>
    <xf numFmtId="1" fontId="0" fillId="0" borderId="55" xfId="0" applyNumberFormat="1" applyBorder="1" applyAlignment="1">
      <alignment horizontal="center" vertical="center"/>
    </xf>
    <xf numFmtId="1" fontId="0" fillId="0" borderId="75" xfId="0" applyNumberFormat="1" applyBorder="1" applyAlignment="1">
      <alignment horizontal="center" vertical="center"/>
    </xf>
    <xf numFmtId="0" fontId="0" fillId="3" borderId="7" xfId="0" applyFill="1" applyBorder="1" applyAlignment="1">
      <alignment horizontal="center" vertical="center"/>
    </xf>
    <xf numFmtId="0" fontId="47" fillId="14" borderId="21" xfId="0" applyFont="1" applyFill="1" applyBorder="1" applyAlignment="1">
      <alignment vertical="top" wrapText="1"/>
    </xf>
    <xf numFmtId="0" fontId="11" fillId="14" borderId="67" xfId="0" applyFont="1" applyFill="1" applyBorder="1" applyAlignment="1">
      <alignment vertical="top" wrapText="1"/>
    </xf>
    <xf numFmtId="0" fontId="47" fillId="14" borderId="52" xfId="0" applyFont="1" applyFill="1" applyBorder="1" applyAlignment="1">
      <alignment vertical="top" wrapText="1"/>
    </xf>
    <xf numFmtId="49" fontId="47" fillId="6" borderId="9" xfId="0" applyNumberFormat="1" applyFont="1" applyFill="1" applyBorder="1" applyAlignment="1">
      <alignment vertical="top" wrapText="1"/>
    </xf>
    <xf numFmtId="0" fontId="29" fillId="14" borderId="76" xfId="0" applyFont="1" applyFill="1" applyBorder="1" applyAlignment="1">
      <alignment horizontal="center" vertical="center" wrapText="1"/>
    </xf>
    <xf numFmtId="49" fontId="47" fillId="10" borderId="22" xfId="0" applyNumberFormat="1" applyFont="1" applyFill="1" applyBorder="1" applyAlignment="1">
      <alignment vertical="top" wrapText="1"/>
    </xf>
    <xf numFmtId="49" fontId="11" fillId="13" borderId="14" xfId="0" applyNumberFormat="1" applyFont="1" applyFill="1" applyBorder="1" applyAlignment="1">
      <alignment horizontal="center" vertical="top" wrapText="1"/>
    </xf>
    <xf numFmtId="49" fontId="47" fillId="6" borderId="53" xfId="0" applyNumberFormat="1" applyFont="1" applyFill="1" applyBorder="1" applyAlignment="1">
      <alignment vertical="top" wrapText="1"/>
    </xf>
    <xf numFmtId="165" fontId="0" fillId="0" borderId="19" xfId="0" applyNumberFormat="1" applyBorder="1" applyAlignment="1">
      <alignment horizontal="center" vertical="center"/>
    </xf>
    <xf numFmtId="165" fontId="0" fillId="0" borderId="47" xfId="0" applyNumberFormat="1" applyBorder="1" applyAlignment="1">
      <alignment horizontal="center" vertical="center"/>
    </xf>
    <xf numFmtId="49" fontId="0" fillId="0" borderId="7" xfId="0" quotePrefix="1" applyNumberFormat="1" applyBorder="1" applyAlignment="1">
      <alignment horizontal="center" vertical="center"/>
    </xf>
    <xf numFmtId="165" fontId="0" fillId="0" borderId="6" xfId="0" applyNumberFormat="1" applyBorder="1" applyAlignment="1">
      <alignment horizontal="center" vertical="center"/>
    </xf>
    <xf numFmtId="165" fontId="0" fillId="0" borderId="12" xfId="0" applyNumberFormat="1" applyBorder="1" applyAlignment="1">
      <alignment horizontal="center" vertical="center"/>
    </xf>
    <xf numFmtId="165" fontId="0" fillId="0" borderId="9" xfId="0" applyNumberFormat="1" applyBorder="1" applyAlignment="1">
      <alignment horizontal="center" vertical="center"/>
    </xf>
    <xf numFmtId="49" fontId="0" fillId="0" borderId="8" xfId="0" applyNumberFormat="1" applyBorder="1" applyAlignment="1">
      <alignment horizontal="center" vertical="center"/>
    </xf>
    <xf numFmtId="165" fontId="0" fillId="0" borderId="2" xfId="0" applyNumberFormat="1" applyBorder="1" applyAlignment="1">
      <alignment horizontal="center" vertical="center"/>
    </xf>
    <xf numFmtId="165" fontId="0" fillId="0" borderId="8" xfId="0" quotePrefix="1" applyNumberFormat="1" applyBorder="1" applyAlignment="1">
      <alignment horizontal="center" vertical="center"/>
    </xf>
    <xf numFmtId="165" fontId="0" fillId="0" borderId="23" xfId="0" applyNumberFormat="1" applyBorder="1" applyAlignment="1">
      <alignment horizontal="center" vertical="center"/>
    </xf>
    <xf numFmtId="165" fontId="0" fillId="0" borderId="46" xfId="0" applyNumberFormat="1" applyBorder="1" applyAlignment="1">
      <alignment horizontal="center" vertical="center"/>
    </xf>
    <xf numFmtId="49" fontId="0" fillId="0" borderId="18" xfId="0" applyNumberFormat="1" applyBorder="1" applyAlignment="1">
      <alignment horizontal="center" vertical="center"/>
    </xf>
    <xf numFmtId="165" fontId="0" fillId="0" borderId="5" xfId="0" applyNumberFormat="1" applyBorder="1" applyAlignment="1">
      <alignment horizontal="center" vertical="center"/>
    </xf>
    <xf numFmtId="165" fontId="0" fillId="0" borderId="53" xfId="0" applyNumberFormat="1" applyBorder="1" applyAlignment="1">
      <alignment horizontal="center" vertical="center"/>
    </xf>
    <xf numFmtId="165" fontId="0" fillId="0" borderId="10" xfId="0" applyNumberFormat="1" applyBorder="1" applyAlignment="1">
      <alignment horizontal="center" vertical="center"/>
    </xf>
    <xf numFmtId="165" fontId="0" fillId="0" borderId="52" xfId="0" applyNumberFormat="1" applyBorder="1" applyAlignment="1">
      <alignment horizontal="center" vertical="center"/>
    </xf>
    <xf numFmtId="49" fontId="0" fillId="0" borderId="21" xfId="0" applyNumberFormat="1" applyBorder="1" applyAlignment="1">
      <alignment horizontal="center" vertical="center"/>
    </xf>
    <xf numFmtId="165" fontId="0" fillId="0" borderId="1" xfId="0" applyNumberFormat="1" applyBorder="1" applyAlignment="1">
      <alignment horizontal="center" vertical="center"/>
    </xf>
    <xf numFmtId="165" fontId="0" fillId="0" borderId="4" xfId="0" applyNumberFormat="1" applyBorder="1" applyAlignment="1">
      <alignment horizontal="center" vertical="center"/>
    </xf>
    <xf numFmtId="165" fontId="0" fillId="0" borderId="14" xfId="0" applyNumberFormat="1" applyBorder="1" applyAlignment="1">
      <alignment horizontal="center" vertical="center"/>
    </xf>
    <xf numFmtId="49" fontId="0" fillId="0" borderId="22" xfId="0" applyNumberFormat="1" applyBorder="1" applyAlignment="1">
      <alignment horizontal="center" vertical="center"/>
    </xf>
    <xf numFmtId="49" fontId="0" fillId="0" borderId="7" xfId="0" applyNumberFormat="1" applyBorder="1" applyAlignment="1">
      <alignment horizontal="center" vertical="center"/>
    </xf>
    <xf numFmtId="165" fontId="0" fillId="0" borderId="54" xfId="0" applyNumberFormat="1" applyBorder="1" applyAlignment="1">
      <alignment horizontal="center" vertical="center"/>
    </xf>
    <xf numFmtId="165" fontId="0" fillId="0" borderId="57" xfId="0" applyNumberFormat="1" applyBorder="1" applyAlignment="1">
      <alignment horizontal="center" vertical="center"/>
    </xf>
    <xf numFmtId="1" fontId="0" fillId="0" borderId="34" xfId="0" applyNumberFormat="1" applyBorder="1" applyAlignment="1">
      <alignment horizontal="center" vertical="center"/>
    </xf>
    <xf numFmtId="1" fontId="48" fillId="0" borderId="50" xfId="0" applyNumberFormat="1" applyFont="1" applyBorder="1" applyAlignment="1">
      <alignment horizontal="left" vertical="center" wrapText="1"/>
    </xf>
    <xf numFmtId="165" fontId="0" fillId="0" borderId="7" xfId="0" quotePrefix="1" applyNumberFormat="1" applyBorder="1" applyAlignment="1">
      <alignment horizontal="center" vertical="center"/>
    </xf>
    <xf numFmtId="0" fontId="11" fillId="3" borderId="12" xfId="0" applyFont="1" applyFill="1" applyBorder="1" applyAlignment="1">
      <alignment horizontal="center" vertical="center" wrapText="1"/>
    </xf>
    <xf numFmtId="0" fontId="11" fillId="3" borderId="9" xfId="0" applyFont="1" applyFill="1" applyBorder="1" applyAlignment="1">
      <alignment horizontal="center" vertical="center" wrapText="1"/>
    </xf>
    <xf numFmtId="0" fontId="11" fillId="6" borderId="9" xfId="0" applyFont="1" applyFill="1" applyBorder="1" applyAlignment="1">
      <alignment horizontal="center" vertical="top" wrapText="1"/>
    </xf>
    <xf numFmtId="0" fontId="47" fillId="6" borderId="7" xfId="0" applyFont="1" applyFill="1" applyBorder="1" applyAlignment="1">
      <alignment vertical="top" wrapText="1"/>
    </xf>
    <xf numFmtId="0" fontId="11" fillId="6" borderId="18" xfId="0" applyFont="1" applyFill="1" applyBorder="1" applyAlignment="1">
      <alignment vertical="top" wrapText="1"/>
    </xf>
    <xf numFmtId="1" fontId="0" fillId="0" borderId="0" xfId="0" applyNumberFormat="1" applyAlignment="1">
      <alignment horizontal="center" vertical="center"/>
    </xf>
    <xf numFmtId="0" fontId="54" fillId="0" borderId="37" xfId="0" applyFont="1" applyBorder="1" applyAlignment="1">
      <alignment horizontal="center" vertical="center"/>
    </xf>
    <xf numFmtId="0" fontId="54" fillId="0" borderId="37" xfId="0" applyFont="1" applyBorder="1" applyAlignment="1">
      <alignment horizontal="left" vertical="center"/>
    </xf>
    <xf numFmtId="0" fontId="54" fillId="0" borderId="38" xfId="0" applyFont="1" applyBorder="1" applyAlignment="1">
      <alignment horizontal="center" vertical="center"/>
    </xf>
    <xf numFmtId="0" fontId="54" fillId="0" borderId="38" xfId="0" applyFont="1" applyBorder="1" applyAlignment="1">
      <alignment horizontal="left" vertical="center"/>
    </xf>
    <xf numFmtId="0" fontId="54" fillId="0" borderId="39" xfId="0" applyFont="1" applyBorder="1" applyAlignment="1">
      <alignment horizontal="center" vertical="center"/>
    </xf>
    <xf numFmtId="0" fontId="54" fillId="0" borderId="39" xfId="0" applyFont="1" applyBorder="1" applyAlignment="1">
      <alignment horizontal="left" vertical="center"/>
    </xf>
    <xf numFmtId="0" fontId="54" fillId="0" borderId="40" xfId="0" applyFont="1" applyBorder="1" applyAlignment="1">
      <alignment horizontal="center" vertical="center"/>
    </xf>
    <xf numFmtId="0" fontId="54" fillId="0" borderId="40" xfId="0" applyFont="1" applyBorder="1" applyAlignment="1">
      <alignment horizontal="left" vertical="center"/>
    </xf>
    <xf numFmtId="0" fontId="54" fillId="0" borderId="41" xfId="0" applyFont="1" applyBorder="1" applyAlignment="1">
      <alignment horizontal="center" vertical="center"/>
    </xf>
    <xf numFmtId="0" fontId="54" fillId="0" borderId="41" xfId="0" applyFont="1" applyBorder="1" applyAlignment="1">
      <alignment horizontal="left" vertical="center"/>
    </xf>
    <xf numFmtId="1" fontId="55" fillId="0" borderId="8" xfId="0" applyNumberFormat="1" applyFont="1" applyBorder="1" applyAlignment="1">
      <alignment horizontal="center" vertical="center"/>
    </xf>
    <xf numFmtId="0" fontId="57" fillId="26" borderId="1" xfId="0" applyFont="1" applyFill="1" applyBorder="1" applyAlignment="1">
      <alignment horizontal="center" vertical="center"/>
    </xf>
    <xf numFmtId="0" fontId="59" fillId="26" borderId="2" xfId="0" applyFont="1" applyFill="1" applyBorder="1" applyAlignment="1">
      <alignment horizontal="center" vertical="center" wrapText="1"/>
    </xf>
    <xf numFmtId="16" fontId="60" fillId="3" borderId="12" xfId="0" applyNumberFormat="1" applyFont="1" applyFill="1" applyBorder="1" applyAlignment="1">
      <alignment horizontal="left" vertical="top" wrapText="1"/>
    </xf>
    <xf numFmtId="16" fontId="60" fillId="3" borderId="8" xfId="0" applyNumberFormat="1" applyFont="1" applyFill="1" applyBorder="1" applyAlignment="1">
      <alignment horizontal="left" vertical="top" wrapText="1"/>
    </xf>
    <xf numFmtId="16" fontId="60" fillId="3" borderId="2" xfId="0" applyNumberFormat="1" applyFont="1" applyFill="1" applyBorder="1" applyAlignment="1">
      <alignment horizontal="left" vertical="top" wrapText="1"/>
    </xf>
    <xf numFmtId="16" fontId="60" fillId="3" borderId="13" xfId="0" applyNumberFormat="1" applyFont="1" applyFill="1" applyBorder="1" applyAlignment="1">
      <alignment horizontal="left" vertical="top" wrapText="1"/>
    </xf>
    <xf numFmtId="16" fontId="60" fillId="7" borderId="12" xfId="0" applyNumberFormat="1" applyFont="1" applyFill="1" applyBorder="1" applyAlignment="1">
      <alignment horizontal="left" vertical="top" wrapText="1"/>
    </xf>
    <xf numFmtId="16" fontId="60" fillId="7" borderId="8" xfId="0" applyNumberFormat="1" applyFont="1" applyFill="1" applyBorder="1" applyAlignment="1">
      <alignment horizontal="left" vertical="top" wrapText="1"/>
    </xf>
    <xf numFmtId="16" fontId="60" fillId="7" borderId="2" xfId="0" applyNumberFormat="1" applyFont="1" applyFill="1" applyBorder="1" applyAlignment="1">
      <alignment horizontal="left" vertical="top" wrapText="1"/>
    </xf>
    <xf numFmtId="16" fontId="60" fillId="7" borderId="13" xfId="0" applyNumberFormat="1" applyFont="1" applyFill="1" applyBorder="1" applyAlignment="1">
      <alignment horizontal="left" vertical="top" wrapText="1"/>
    </xf>
    <xf numFmtId="16" fontId="60" fillId="13" borderId="12" xfId="0" applyNumberFormat="1" applyFont="1" applyFill="1" applyBorder="1" applyAlignment="1">
      <alignment horizontal="left" vertical="top" wrapText="1"/>
    </xf>
    <xf numFmtId="16" fontId="60" fillId="13" borderId="2" xfId="0" applyNumberFormat="1" applyFont="1" applyFill="1" applyBorder="1" applyAlignment="1">
      <alignment horizontal="left" vertical="top" wrapText="1"/>
    </xf>
    <xf numFmtId="16" fontId="60" fillId="13" borderId="13" xfId="0" applyNumberFormat="1" applyFont="1" applyFill="1" applyBorder="1" applyAlignment="1">
      <alignment horizontal="left" vertical="top" wrapText="1"/>
    </xf>
    <xf numFmtId="16" fontId="60" fillId="6" borderId="12" xfId="0" applyNumberFormat="1" applyFont="1" applyFill="1" applyBorder="1" applyAlignment="1">
      <alignment horizontal="left" vertical="top" wrapText="1"/>
    </xf>
    <xf numFmtId="16" fontId="60" fillId="6" borderId="8" xfId="0" applyNumberFormat="1" applyFont="1" applyFill="1" applyBorder="1" applyAlignment="1">
      <alignment horizontal="left" vertical="top" wrapText="1"/>
    </xf>
    <xf numFmtId="16" fontId="60" fillId="6" borderId="2" xfId="0" applyNumberFormat="1" applyFont="1" applyFill="1" applyBorder="1" applyAlignment="1">
      <alignment horizontal="left" vertical="top" wrapText="1"/>
    </xf>
    <xf numFmtId="0" fontId="57" fillId="26" borderId="5" xfId="0" applyFont="1" applyFill="1" applyBorder="1" applyAlignment="1">
      <alignment horizontal="center" vertical="center"/>
    </xf>
    <xf numFmtId="0" fontId="61" fillId="12" borderId="23" xfId="0" applyFont="1" applyFill="1" applyBorder="1" applyAlignment="1">
      <alignment horizontal="center" vertical="center"/>
    </xf>
    <xf numFmtId="0" fontId="61" fillId="12" borderId="18" xfId="0" applyFont="1" applyFill="1" applyBorder="1" applyAlignment="1">
      <alignment horizontal="center" vertical="center"/>
    </xf>
    <xf numFmtId="0" fontId="61" fillId="12" borderId="24" xfId="0" applyFont="1" applyFill="1" applyBorder="1" applyAlignment="1">
      <alignment horizontal="center" vertical="center"/>
    </xf>
    <xf numFmtId="0" fontId="61" fillId="22" borderId="23" xfId="0" applyFont="1" applyFill="1" applyBorder="1" applyAlignment="1">
      <alignment horizontal="center" vertical="center"/>
    </xf>
    <xf numFmtId="0" fontId="61" fillId="22" borderId="18" xfId="0" applyFont="1" applyFill="1" applyBorder="1" applyAlignment="1">
      <alignment horizontal="center" vertical="center"/>
    </xf>
    <xf numFmtId="0" fontId="61" fillId="22" borderId="24" xfId="0" applyFont="1" applyFill="1" applyBorder="1" applyAlignment="1">
      <alignment horizontal="center" vertical="center"/>
    </xf>
    <xf numFmtId="0" fontId="61" fillId="4" borderId="23" xfId="0" applyFont="1" applyFill="1" applyBorder="1" applyAlignment="1">
      <alignment horizontal="center" vertical="center"/>
    </xf>
    <xf numFmtId="0" fontId="61" fillId="4" borderId="18" xfId="0" applyFont="1" applyFill="1" applyBorder="1" applyAlignment="1">
      <alignment horizontal="center" vertical="center"/>
    </xf>
    <xf numFmtId="0" fontId="61" fillId="4" borderId="24" xfId="0" applyFont="1" applyFill="1" applyBorder="1" applyAlignment="1">
      <alignment horizontal="center" vertical="center"/>
    </xf>
    <xf numFmtId="0" fontId="61" fillId="17" borderId="23" xfId="0" applyFont="1" applyFill="1" applyBorder="1" applyAlignment="1">
      <alignment horizontal="center" vertical="center"/>
    </xf>
    <xf numFmtId="0" fontId="61" fillId="17" borderId="18" xfId="0" applyFont="1" applyFill="1" applyBorder="1" applyAlignment="1">
      <alignment horizontal="center" vertical="center"/>
    </xf>
    <xf numFmtId="16" fontId="58" fillId="3" borderId="45" xfId="0" applyNumberFormat="1" applyFont="1" applyFill="1" applyBorder="1" applyAlignment="1">
      <alignment horizontal="center" vertical="center" wrapText="1"/>
    </xf>
    <xf numFmtId="16" fontId="58" fillId="7" borderId="45" xfId="0" applyNumberFormat="1" applyFont="1" applyFill="1" applyBorder="1" applyAlignment="1">
      <alignment horizontal="center" vertical="center" wrapText="1"/>
    </xf>
    <xf numFmtId="16" fontId="58" fillId="13" borderId="45" xfId="0" applyNumberFormat="1" applyFont="1" applyFill="1" applyBorder="1" applyAlignment="1">
      <alignment horizontal="center" vertical="center" wrapText="1"/>
    </xf>
    <xf numFmtId="0" fontId="11" fillId="7" borderId="38" xfId="0" applyFont="1" applyFill="1" applyBorder="1" applyAlignment="1">
      <alignment horizontal="center" vertical="center" wrapText="1"/>
    </xf>
    <xf numFmtId="49" fontId="11" fillId="7" borderId="38" xfId="0" applyNumberFormat="1" applyFont="1" applyFill="1" applyBorder="1" applyAlignment="1">
      <alignment vertical="top" wrapText="1"/>
    </xf>
    <xf numFmtId="0" fontId="11" fillId="7" borderId="8" xfId="0" applyFont="1" applyFill="1" applyBorder="1" applyAlignment="1">
      <alignment horizontal="center" vertical="center" wrapText="1"/>
    </xf>
    <xf numFmtId="16" fontId="60" fillId="7" borderId="33" xfId="0" applyNumberFormat="1" applyFont="1" applyFill="1" applyBorder="1" applyAlignment="1">
      <alignment horizontal="left" vertical="top" wrapText="1"/>
    </xf>
    <xf numFmtId="0" fontId="61" fillId="22" borderId="66" xfId="0" applyFont="1" applyFill="1" applyBorder="1" applyAlignment="1">
      <alignment horizontal="center" vertical="center"/>
    </xf>
    <xf numFmtId="16" fontId="60" fillId="13" borderId="33" xfId="0" applyNumberFormat="1" applyFont="1" applyFill="1" applyBorder="1" applyAlignment="1">
      <alignment horizontal="left" vertical="top" wrapText="1"/>
    </xf>
    <xf numFmtId="0" fontId="61" fillId="4" borderId="66" xfId="0" applyFont="1" applyFill="1" applyBorder="1" applyAlignment="1">
      <alignment horizontal="center" vertical="center"/>
    </xf>
    <xf numFmtId="0" fontId="61" fillId="17" borderId="5" xfId="0" applyFont="1" applyFill="1" applyBorder="1" applyAlignment="1">
      <alignment horizontal="center" vertical="center"/>
    </xf>
    <xf numFmtId="1" fontId="0" fillId="0" borderId="2" xfId="0" applyNumberFormat="1" applyBorder="1" applyAlignment="1">
      <alignment horizontal="center" vertical="center"/>
    </xf>
    <xf numFmtId="16" fontId="58" fillId="6" borderId="8" xfId="0" applyNumberFormat="1" applyFont="1" applyFill="1" applyBorder="1" applyAlignment="1">
      <alignment horizontal="center" vertical="center" wrapText="1"/>
    </xf>
    <xf numFmtId="0" fontId="61" fillId="17" borderId="8" xfId="0" applyFont="1" applyFill="1" applyBorder="1" applyAlignment="1">
      <alignment horizontal="center" vertical="center"/>
    </xf>
    <xf numFmtId="49" fontId="11" fillId="13" borderId="8" xfId="0" applyNumberFormat="1" applyFont="1" applyFill="1" applyBorder="1" applyAlignment="1">
      <alignment horizontal="center" vertical="top" wrapText="1"/>
    </xf>
    <xf numFmtId="49" fontId="11" fillId="13" borderId="7" xfId="0" applyNumberFormat="1" applyFont="1" applyFill="1" applyBorder="1" applyAlignment="1">
      <alignment horizontal="center" vertical="top" wrapText="1"/>
    </xf>
    <xf numFmtId="0" fontId="30" fillId="12" borderId="23" xfId="0" applyFont="1" applyFill="1" applyBorder="1" applyAlignment="1">
      <alignment vertical="center"/>
    </xf>
    <xf numFmtId="0" fontId="30" fillId="12" borderId="58" xfId="0" applyFont="1" applyFill="1" applyBorder="1" applyAlignment="1">
      <alignment vertical="center"/>
    </xf>
    <xf numFmtId="0" fontId="30" fillId="8" borderId="18" xfId="0" applyFont="1" applyFill="1" applyBorder="1" applyAlignment="1">
      <alignment vertical="center"/>
    </xf>
    <xf numFmtId="0" fontId="30" fillId="8" borderId="48" xfId="0" applyFont="1" applyFill="1" applyBorder="1" applyAlignment="1">
      <alignment vertical="center"/>
    </xf>
    <xf numFmtId="0" fontId="30" fillId="4" borderId="18" xfId="0" applyFont="1" applyFill="1" applyBorder="1" applyAlignment="1">
      <alignment vertical="center"/>
    </xf>
    <xf numFmtId="0" fontId="30" fillId="4" borderId="48" xfId="0" applyFont="1" applyFill="1" applyBorder="1" applyAlignment="1">
      <alignment vertical="center"/>
    </xf>
    <xf numFmtId="0" fontId="30" fillId="9" borderId="24" xfId="0" applyFont="1" applyFill="1" applyBorder="1" applyAlignment="1">
      <alignment vertical="center"/>
    </xf>
    <xf numFmtId="0" fontId="30" fillId="9" borderId="59" xfId="0" applyFont="1" applyFill="1" applyBorder="1" applyAlignment="1">
      <alignment vertical="center"/>
    </xf>
    <xf numFmtId="0" fontId="27" fillId="12" borderId="23" xfId="0" applyFont="1" applyFill="1" applyBorder="1" applyAlignment="1">
      <alignment horizontal="center" vertical="center"/>
    </xf>
    <xf numFmtId="0" fontId="27" fillId="8" borderId="18" xfId="0" applyFont="1" applyFill="1" applyBorder="1" applyAlignment="1">
      <alignment horizontal="center" vertical="center"/>
    </xf>
    <xf numFmtId="0" fontId="27" fillId="4" borderId="18" xfId="0" applyFont="1" applyFill="1" applyBorder="1" applyAlignment="1">
      <alignment horizontal="center" vertical="center"/>
    </xf>
    <xf numFmtId="0" fontId="27" fillId="9" borderId="24" xfId="0" applyFont="1" applyFill="1" applyBorder="1" applyAlignment="1">
      <alignment horizontal="center" vertical="center"/>
    </xf>
    <xf numFmtId="0" fontId="14" fillId="0" borderId="34" xfId="0" applyFont="1" applyBorder="1" applyAlignment="1">
      <alignment horizontal="left" vertical="center" wrapText="1"/>
    </xf>
    <xf numFmtId="1" fontId="14" fillId="6" borderId="20" xfId="0" applyNumberFormat="1" applyFont="1" applyFill="1" applyBorder="1" applyAlignment="1">
      <alignment horizontal="center" vertical="center"/>
    </xf>
    <xf numFmtId="1" fontId="14" fillId="6" borderId="69" xfId="0" applyNumberFormat="1" applyFont="1" applyFill="1" applyBorder="1" applyAlignment="1">
      <alignment horizontal="center" vertical="center"/>
    </xf>
    <xf numFmtId="1" fontId="14" fillId="6" borderId="59" xfId="0" applyNumberFormat="1" applyFont="1" applyFill="1" applyBorder="1" applyAlignment="1">
      <alignment horizontal="center" vertical="center"/>
    </xf>
    <xf numFmtId="1" fontId="14" fillId="3" borderId="29" xfId="0" applyNumberFormat="1" applyFont="1" applyFill="1" applyBorder="1" applyAlignment="1">
      <alignment horizontal="center" vertical="center"/>
    </xf>
    <xf numFmtId="1" fontId="14" fillId="5" borderId="54" xfId="0" applyNumberFormat="1" applyFont="1" applyFill="1" applyBorder="1" applyAlignment="1">
      <alignment horizontal="center" vertical="center"/>
    </xf>
    <xf numFmtId="1" fontId="14" fillId="2" borderId="54" xfId="0" applyNumberFormat="1" applyFont="1" applyFill="1" applyBorder="1" applyAlignment="1">
      <alignment horizontal="center" vertical="center"/>
    </xf>
    <xf numFmtId="1" fontId="14" fillId="6" borderId="36" xfId="0" applyNumberFormat="1" applyFont="1" applyFill="1" applyBorder="1" applyAlignment="1">
      <alignment horizontal="center" vertical="center"/>
    </xf>
    <xf numFmtId="0" fontId="12" fillId="3" borderId="58" xfId="0" applyFont="1" applyFill="1" applyBorder="1" applyAlignment="1">
      <alignment horizontal="center" vertical="center" wrapText="1"/>
    </xf>
    <xf numFmtId="0" fontId="12" fillId="5" borderId="48" xfId="0" applyFont="1" applyFill="1" applyBorder="1" applyAlignment="1">
      <alignment horizontal="center" vertical="center" wrapText="1"/>
    </xf>
    <xf numFmtId="0" fontId="12" fillId="2" borderId="48" xfId="0" applyFont="1" applyFill="1" applyBorder="1" applyAlignment="1">
      <alignment horizontal="center" vertical="center" wrapText="1"/>
    </xf>
    <xf numFmtId="0" fontId="12" fillId="6" borderId="48" xfId="0" applyFont="1" applyFill="1" applyBorder="1" applyAlignment="1">
      <alignment horizontal="center" vertical="center" wrapText="1"/>
    </xf>
    <xf numFmtId="1" fontId="14" fillId="5" borderId="8" xfId="0" applyNumberFormat="1" applyFont="1" applyFill="1" applyBorder="1" applyAlignment="1">
      <alignment horizontal="center" vertical="center"/>
    </xf>
    <xf numFmtId="0" fontId="12" fillId="3" borderId="29" xfId="0" applyFont="1" applyFill="1" applyBorder="1" applyAlignment="1">
      <alignment horizontal="center" vertical="center" wrapText="1"/>
    </xf>
    <xf numFmtId="0" fontId="12" fillId="5" borderId="54" xfId="0" applyFont="1" applyFill="1" applyBorder="1" applyAlignment="1">
      <alignment horizontal="center" vertical="center" wrapText="1"/>
    </xf>
    <xf numFmtId="0" fontId="12" fillId="2" borderId="54" xfId="0" applyFont="1" applyFill="1" applyBorder="1" applyAlignment="1">
      <alignment horizontal="center" vertical="center" wrapText="1"/>
    </xf>
    <xf numFmtId="0" fontId="12" fillId="6" borderId="36" xfId="0" applyFont="1" applyFill="1" applyBorder="1" applyAlignment="1">
      <alignment horizontal="center" vertical="center" wrapText="1"/>
    </xf>
    <xf numFmtId="1" fontId="14" fillId="5" borderId="18" xfId="0" applyNumberFormat="1" applyFont="1" applyFill="1" applyBorder="1" applyAlignment="1">
      <alignment horizontal="center" vertical="center"/>
    </xf>
    <xf numFmtId="1" fontId="14" fillId="5" borderId="22" xfId="0" applyNumberFormat="1" applyFont="1" applyFill="1" applyBorder="1" applyAlignment="1">
      <alignment horizontal="center" vertical="center"/>
    </xf>
    <xf numFmtId="165" fontId="0" fillId="0" borderId="60" xfId="0" applyNumberFormat="1" applyBorder="1" applyAlignment="1">
      <alignment horizontal="center" vertical="center"/>
    </xf>
    <xf numFmtId="0" fontId="36" fillId="0" borderId="0" xfId="0" applyFont="1" applyAlignment="1">
      <alignment horizontal="center" vertical="center"/>
    </xf>
    <xf numFmtId="1" fontId="64" fillId="0" borderId="0" xfId="0" applyNumberFormat="1" applyFont="1" applyAlignment="1">
      <alignment horizontal="center" vertical="center"/>
    </xf>
    <xf numFmtId="1" fontId="63" fillId="0" borderId="0" xfId="0" applyNumberFormat="1" applyFont="1" applyAlignment="1">
      <alignment horizontal="center" vertical="center"/>
    </xf>
    <xf numFmtId="9" fontId="65" fillId="0" borderId="0" xfId="5" applyFont="1" applyAlignment="1">
      <alignment horizontal="center" vertical="center"/>
    </xf>
    <xf numFmtId="9" fontId="66" fillId="0" borderId="0" xfId="5" applyFont="1" applyAlignment="1">
      <alignment horizontal="center" vertical="center"/>
    </xf>
    <xf numFmtId="0" fontId="47" fillId="6" borderId="18" xfId="0" applyFont="1" applyFill="1" applyBorder="1" applyAlignment="1">
      <alignment vertical="top" wrapText="1"/>
    </xf>
    <xf numFmtId="0" fontId="11" fillId="6" borderId="46" xfId="0" applyFont="1" applyFill="1" applyBorder="1" applyAlignment="1">
      <alignment horizontal="center" vertical="top" wrapText="1"/>
    </xf>
    <xf numFmtId="0" fontId="11" fillId="6" borderId="47" xfId="0" applyFont="1" applyFill="1" applyBorder="1" applyAlignment="1">
      <alignment horizontal="center" vertical="top" wrapText="1"/>
    </xf>
    <xf numFmtId="165" fontId="0" fillId="0" borderId="48" xfId="0" applyNumberFormat="1" applyBorder="1" applyAlignment="1">
      <alignment horizontal="center" vertical="center"/>
    </xf>
    <xf numFmtId="1" fontId="33" fillId="31" borderId="8" xfId="0" applyNumberFormat="1" applyFont="1" applyFill="1" applyBorder="1" applyAlignment="1">
      <alignment horizontal="center" vertical="center"/>
    </xf>
    <xf numFmtId="1" fontId="0" fillId="0" borderId="9" xfId="0" applyNumberFormat="1" applyBorder="1" applyAlignment="1">
      <alignment horizontal="center" vertical="center"/>
    </xf>
    <xf numFmtId="0" fontId="13" fillId="14" borderId="61" xfId="0" applyFont="1" applyFill="1" applyBorder="1" applyAlignment="1">
      <alignment horizontal="center" vertical="center" wrapText="1"/>
    </xf>
    <xf numFmtId="0" fontId="13" fillId="14" borderId="45" xfId="0" applyFont="1" applyFill="1" applyBorder="1" applyAlignment="1">
      <alignment horizontal="center" vertical="center" wrapText="1"/>
    </xf>
    <xf numFmtId="0" fontId="13" fillId="14" borderId="31" xfId="0" applyFont="1" applyFill="1" applyBorder="1" applyAlignment="1">
      <alignment horizontal="center" vertical="center" wrapText="1"/>
    </xf>
    <xf numFmtId="0" fontId="13" fillId="14" borderId="16" xfId="0" applyFont="1" applyFill="1" applyBorder="1" applyAlignment="1">
      <alignment horizontal="center" vertical="center"/>
    </xf>
    <xf numFmtId="0" fontId="13" fillId="14" borderId="17" xfId="0" applyFont="1" applyFill="1" applyBorder="1" applyAlignment="1">
      <alignment horizontal="center" vertical="center"/>
    </xf>
    <xf numFmtId="0" fontId="11" fillId="5" borderId="51" xfId="0" applyFont="1" applyFill="1" applyBorder="1" applyAlignment="1">
      <alignment horizontal="left" textRotation="90" wrapText="1"/>
    </xf>
    <xf numFmtId="0" fontId="11" fillId="5" borderId="0" xfId="0" applyFont="1" applyFill="1" applyAlignment="1">
      <alignment horizontal="left" textRotation="90" wrapText="1"/>
    </xf>
    <xf numFmtId="0" fontId="11" fillId="5" borderId="60" xfId="0" applyFont="1" applyFill="1" applyBorder="1" applyAlignment="1">
      <alignment horizontal="left" textRotation="90" wrapText="1"/>
    </xf>
    <xf numFmtId="0" fontId="11" fillId="4" borderId="58" xfId="0" applyFont="1" applyFill="1" applyBorder="1" applyAlignment="1">
      <alignment horizontal="left" textRotation="90" wrapText="1"/>
    </xf>
    <xf numFmtId="0" fontId="11" fillId="4" borderId="48" xfId="0" applyFont="1" applyFill="1" applyBorder="1" applyAlignment="1">
      <alignment horizontal="left" textRotation="90" wrapText="1"/>
    </xf>
    <xf numFmtId="0" fontId="11" fillId="4" borderId="51" xfId="0" applyFont="1" applyFill="1" applyBorder="1" applyAlignment="1">
      <alignment horizontal="left" textRotation="90" wrapText="1"/>
    </xf>
    <xf numFmtId="0" fontId="11" fillId="4" borderId="44" xfId="0" applyFont="1" applyFill="1" applyBorder="1" applyAlignment="1">
      <alignment horizontal="left" textRotation="90" wrapText="1"/>
    </xf>
    <xf numFmtId="0" fontId="13" fillId="14" borderId="26" xfId="0" applyFont="1" applyFill="1" applyBorder="1" applyAlignment="1">
      <alignment horizontal="center" vertical="center" wrapText="1"/>
    </xf>
    <xf numFmtId="0" fontId="13" fillId="14" borderId="28" xfId="0" applyFont="1" applyFill="1" applyBorder="1" applyAlignment="1">
      <alignment horizontal="center" vertical="center" wrapText="1"/>
    </xf>
    <xf numFmtId="0" fontId="13" fillId="14" borderId="27" xfId="0" applyFont="1" applyFill="1" applyBorder="1" applyAlignment="1">
      <alignment horizontal="center" vertical="center" wrapText="1"/>
    </xf>
    <xf numFmtId="0" fontId="13" fillId="14" borderId="29" xfId="0" applyFont="1" applyFill="1" applyBorder="1" applyAlignment="1">
      <alignment horizontal="center" vertical="center"/>
    </xf>
    <xf numFmtId="0" fontId="13" fillId="14" borderId="57" xfId="0" applyFont="1" applyFill="1" applyBorder="1" applyAlignment="1">
      <alignment horizontal="center" vertical="center"/>
    </xf>
    <xf numFmtId="0" fontId="19" fillId="3" borderId="26" xfId="0" applyFont="1" applyFill="1" applyBorder="1" applyAlignment="1">
      <alignment horizontal="center" vertical="center" wrapText="1"/>
    </xf>
    <xf numFmtId="0" fontId="19" fillId="3" borderId="28" xfId="0" applyFont="1" applyFill="1" applyBorder="1" applyAlignment="1">
      <alignment horizontal="center" vertical="center" wrapText="1"/>
    </xf>
    <xf numFmtId="0" fontId="19" fillId="3" borderId="27" xfId="0" applyFont="1" applyFill="1" applyBorder="1" applyAlignment="1">
      <alignment horizontal="center" vertical="center" wrapText="1"/>
    </xf>
    <xf numFmtId="0" fontId="19" fillId="5" borderId="28" xfId="0" applyFont="1" applyFill="1" applyBorder="1" applyAlignment="1">
      <alignment horizontal="center" vertical="center" wrapText="1"/>
    </xf>
    <xf numFmtId="0" fontId="19" fillId="4" borderId="26" xfId="0" applyFont="1" applyFill="1" applyBorder="1" applyAlignment="1">
      <alignment horizontal="center" vertical="center" wrapText="1"/>
    </xf>
    <xf numFmtId="0" fontId="19" fillId="4" borderId="28" xfId="0" applyFont="1" applyFill="1" applyBorder="1" applyAlignment="1">
      <alignment horizontal="center" vertical="center" wrapText="1"/>
    </xf>
    <xf numFmtId="0" fontId="19" fillId="4" borderId="27" xfId="0" applyFont="1" applyFill="1" applyBorder="1" applyAlignment="1">
      <alignment horizontal="center" vertical="center" wrapText="1"/>
    </xf>
    <xf numFmtId="0" fontId="19" fillId="6" borderId="29" xfId="0" applyFont="1" applyFill="1" applyBorder="1" applyAlignment="1">
      <alignment horizontal="center" vertical="center" wrapText="1"/>
    </xf>
    <xf numFmtId="0" fontId="19" fillId="6" borderId="54" xfId="0" applyFont="1" applyFill="1" applyBorder="1" applyAlignment="1">
      <alignment horizontal="center" vertical="center" wrapText="1"/>
    </xf>
    <xf numFmtId="0" fontId="19" fillId="6" borderId="36" xfId="0" applyFont="1" applyFill="1" applyBorder="1" applyAlignment="1">
      <alignment horizontal="center" vertical="center" wrapText="1"/>
    </xf>
    <xf numFmtId="0" fontId="14" fillId="0" borderId="25" xfId="0" applyFont="1" applyBorder="1" applyAlignment="1" applyProtection="1">
      <alignment horizontal="left" vertical="top" wrapText="1"/>
      <protection locked="0"/>
    </xf>
    <xf numFmtId="0" fontId="14" fillId="0" borderId="42" xfId="0" applyFont="1" applyBorder="1" applyAlignment="1" applyProtection="1">
      <alignment horizontal="left" vertical="top" wrapText="1"/>
      <protection locked="0"/>
    </xf>
    <xf numFmtId="0" fontId="14" fillId="15" borderId="18" xfId="0" applyFont="1" applyFill="1" applyBorder="1" applyAlignment="1" applyProtection="1">
      <alignment horizontal="left" vertical="top" wrapText="1"/>
      <protection locked="0"/>
    </xf>
    <xf numFmtId="0" fontId="14" fillId="15" borderId="48" xfId="0" applyFont="1" applyFill="1" applyBorder="1" applyAlignment="1" applyProtection="1">
      <alignment horizontal="left" vertical="top" wrapText="1"/>
      <protection locked="0"/>
    </xf>
    <xf numFmtId="0" fontId="14" fillId="15" borderId="17" xfId="0" applyFont="1" applyFill="1" applyBorder="1" applyAlignment="1" applyProtection="1">
      <alignment horizontal="left" vertical="top" wrapText="1"/>
      <protection locked="0"/>
    </xf>
    <xf numFmtId="0" fontId="14" fillId="15" borderId="59" xfId="0" applyFont="1" applyFill="1" applyBorder="1" applyAlignment="1" applyProtection="1">
      <alignment horizontal="left" vertical="top" wrapText="1"/>
      <protection locked="0"/>
    </xf>
    <xf numFmtId="0" fontId="14" fillId="15" borderId="20" xfId="0" applyFont="1" applyFill="1" applyBorder="1" applyAlignment="1" applyProtection="1">
      <alignment horizontal="left" vertical="top" wrapText="1"/>
      <protection locked="0"/>
    </xf>
    <xf numFmtId="0" fontId="14" fillId="15" borderId="24" xfId="0" applyFont="1" applyFill="1" applyBorder="1" applyAlignment="1" applyProtection="1">
      <alignment horizontal="left" vertical="top" wrapText="1"/>
      <protection locked="0"/>
    </xf>
    <xf numFmtId="0" fontId="13" fillId="15" borderId="16" xfId="0" applyFont="1" applyFill="1" applyBorder="1" applyAlignment="1" applyProtection="1">
      <alignment horizontal="center" vertical="center" wrapText="1"/>
      <protection locked="0"/>
    </xf>
    <xf numFmtId="0" fontId="13" fillId="15" borderId="58" xfId="0" applyFont="1" applyFill="1" applyBorder="1" applyAlignment="1" applyProtection="1">
      <alignment horizontal="center" vertical="center" wrapText="1"/>
      <protection locked="0"/>
    </xf>
    <xf numFmtId="0" fontId="13" fillId="15" borderId="19" xfId="0" applyFont="1" applyFill="1" applyBorder="1" applyAlignment="1" applyProtection="1">
      <alignment horizontal="center" vertical="center" wrapText="1"/>
      <protection locked="0"/>
    </xf>
    <xf numFmtId="0" fontId="13" fillId="15" borderId="23" xfId="0" applyFont="1" applyFill="1" applyBorder="1" applyAlignment="1" applyProtection="1">
      <alignment horizontal="center" vertical="center" wrapText="1"/>
      <protection locked="0"/>
    </xf>
    <xf numFmtId="0" fontId="14" fillId="15" borderId="62" xfId="0" applyFont="1" applyFill="1" applyBorder="1" applyAlignment="1" applyProtection="1">
      <alignment horizontal="left" vertical="top" wrapText="1"/>
      <protection locked="0"/>
    </xf>
    <xf numFmtId="0" fontId="14" fillId="15" borderId="7" xfId="0" applyFont="1" applyFill="1" applyBorder="1" applyAlignment="1" applyProtection="1">
      <alignment horizontal="left" vertical="top" wrapText="1"/>
      <protection locked="0"/>
    </xf>
    <xf numFmtId="0" fontId="20" fillId="3" borderId="26" xfId="0" applyFont="1" applyFill="1" applyBorder="1" applyAlignment="1">
      <alignment horizontal="center" vertical="center" wrapText="1"/>
    </xf>
    <xf numFmtId="0" fontId="20" fillId="3" borderId="28" xfId="0" applyFont="1" applyFill="1" applyBorder="1" applyAlignment="1">
      <alignment horizontal="center" vertical="center" wrapText="1"/>
    </xf>
    <xf numFmtId="0" fontId="20" fillId="3" borderId="27" xfId="0" applyFont="1" applyFill="1" applyBorder="1" applyAlignment="1">
      <alignment horizontal="center" vertical="center" wrapText="1"/>
    </xf>
    <xf numFmtId="0" fontId="13" fillId="14" borderId="36" xfId="0" applyFont="1" applyFill="1" applyBorder="1" applyAlignment="1">
      <alignment horizontal="center" vertical="center"/>
    </xf>
    <xf numFmtId="0" fontId="13" fillId="14" borderId="48" xfId="0" applyFont="1" applyFill="1" applyBorder="1" applyAlignment="1">
      <alignment horizontal="center" vertical="center" wrapText="1"/>
    </xf>
    <xf numFmtId="0" fontId="13" fillId="14" borderId="59" xfId="0" applyFont="1" applyFill="1" applyBorder="1" applyAlignment="1">
      <alignment horizontal="center" vertical="center" wrapText="1"/>
    </xf>
    <xf numFmtId="0" fontId="13" fillId="3" borderId="16" xfId="0" applyFont="1" applyFill="1" applyBorder="1" applyAlignment="1">
      <alignment horizontal="center" vertical="center"/>
    </xf>
    <xf numFmtId="0" fontId="13" fillId="3" borderId="63" xfId="0" applyFont="1" applyFill="1" applyBorder="1" applyAlignment="1">
      <alignment horizontal="center" vertical="center"/>
    </xf>
    <xf numFmtId="0" fontId="13" fillId="5" borderId="62" xfId="0" applyFont="1" applyFill="1" applyBorder="1" applyAlignment="1">
      <alignment horizontal="center" vertical="center"/>
    </xf>
    <xf numFmtId="0" fontId="13" fillId="5" borderId="64" xfId="0" applyFont="1" applyFill="1" applyBorder="1" applyAlignment="1">
      <alignment horizontal="center" vertical="center"/>
    </xf>
    <xf numFmtId="0" fontId="13" fillId="2" borderId="62" xfId="0" applyFont="1" applyFill="1" applyBorder="1" applyAlignment="1">
      <alignment horizontal="center" vertical="center"/>
    </xf>
    <xf numFmtId="0" fontId="13" fillId="2" borderId="64" xfId="0" applyFont="1" applyFill="1" applyBorder="1" applyAlignment="1">
      <alignment horizontal="center" vertical="center"/>
    </xf>
    <xf numFmtId="0" fontId="13" fillId="6" borderId="62" xfId="0" applyFont="1" applyFill="1" applyBorder="1" applyAlignment="1">
      <alignment horizontal="center" vertical="center"/>
    </xf>
    <xf numFmtId="0" fontId="13" fillId="6" borderId="64" xfId="0" applyFont="1" applyFill="1" applyBorder="1" applyAlignment="1">
      <alignment horizontal="center" vertical="center"/>
    </xf>
    <xf numFmtId="0" fontId="13" fillId="14" borderId="11" xfId="0" applyFont="1" applyFill="1" applyBorder="1" applyAlignment="1">
      <alignment horizontal="center" vertical="center"/>
    </xf>
    <xf numFmtId="0" fontId="13" fillId="14" borderId="15" xfId="0" applyFont="1" applyFill="1" applyBorder="1" applyAlignment="1">
      <alignment horizontal="center" vertical="center"/>
    </xf>
    <xf numFmtId="0" fontId="20" fillId="25" borderId="25" xfId="0" applyFont="1" applyFill="1" applyBorder="1" applyAlignment="1" applyProtection="1">
      <alignment horizontal="center" vertical="center" wrapText="1"/>
      <protection locked="0"/>
    </xf>
    <xf numFmtId="0" fontId="20" fillId="25" borderId="42" xfId="0" applyFont="1" applyFill="1" applyBorder="1" applyAlignment="1" applyProtection="1">
      <alignment horizontal="center" vertical="center" wrapText="1"/>
      <protection locked="0"/>
    </xf>
    <xf numFmtId="0" fontId="20" fillId="25" borderId="35" xfId="0" applyFont="1" applyFill="1" applyBorder="1" applyAlignment="1" applyProtection="1">
      <alignment horizontal="center" vertical="center" wrapText="1"/>
      <protection locked="0"/>
    </xf>
    <xf numFmtId="0" fontId="13" fillId="14" borderId="24" xfId="0" applyFont="1" applyFill="1" applyBorder="1" applyAlignment="1">
      <alignment horizontal="center" vertical="center"/>
    </xf>
    <xf numFmtId="0" fontId="31" fillId="24" borderId="26" xfId="0" applyFont="1" applyFill="1" applyBorder="1" applyAlignment="1" applyProtection="1">
      <alignment horizontal="center" vertical="center"/>
      <protection locked="0"/>
    </xf>
    <xf numFmtId="0" fontId="31" fillId="24" borderId="28" xfId="0" applyFont="1" applyFill="1" applyBorder="1" applyAlignment="1" applyProtection="1">
      <alignment horizontal="center" vertical="center"/>
      <protection locked="0"/>
    </xf>
    <xf numFmtId="0" fontId="31" fillId="24" borderId="27" xfId="0" applyFont="1" applyFill="1" applyBorder="1" applyAlignment="1" applyProtection="1">
      <alignment horizontal="center" vertical="center"/>
      <protection locked="0"/>
    </xf>
    <xf numFmtId="0" fontId="20" fillId="20" borderId="25" xfId="0" applyFont="1" applyFill="1" applyBorder="1" applyAlignment="1" applyProtection="1">
      <alignment horizontal="center" vertical="center" wrapText="1"/>
      <protection locked="0"/>
    </xf>
    <xf numFmtId="0" fontId="20" fillId="20" borderId="42" xfId="0" applyFont="1" applyFill="1" applyBorder="1" applyAlignment="1" applyProtection="1">
      <alignment horizontal="center" vertical="center" wrapText="1"/>
      <protection locked="0"/>
    </xf>
    <xf numFmtId="0" fontId="20" fillId="20" borderId="35" xfId="0" applyFont="1" applyFill="1" applyBorder="1" applyAlignment="1" applyProtection="1">
      <alignment horizontal="center" vertical="center" wrapText="1"/>
      <protection locked="0"/>
    </xf>
    <xf numFmtId="0" fontId="20" fillId="23" borderId="25" xfId="0" applyFont="1" applyFill="1" applyBorder="1" applyAlignment="1" applyProtection="1">
      <alignment horizontal="center" vertical="center" wrapText="1"/>
      <protection locked="0"/>
    </xf>
    <xf numFmtId="0" fontId="20" fillId="23" borderId="35" xfId="0" applyFont="1" applyFill="1" applyBorder="1" applyAlignment="1" applyProtection="1">
      <alignment horizontal="center" vertical="center" wrapText="1"/>
      <protection locked="0"/>
    </xf>
    <xf numFmtId="0" fontId="20" fillId="21" borderId="25" xfId="0" applyFont="1" applyFill="1" applyBorder="1" applyAlignment="1" applyProtection="1">
      <alignment horizontal="center" vertical="center"/>
      <protection locked="0"/>
    </xf>
    <xf numFmtId="0" fontId="20" fillId="21" borderId="42" xfId="0" applyFont="1" applyFill="1" applyBorder="1" applyAlignment="1" applyProtection="1">
      <alignment horizontal="center" vertical="center"/>
      <protection locked="0"/>
    </xf>
    <xf numFmtId="0" fontId="20" fillId="21" borderId="25" xfId="0" applyFont="1" applyFill="1" applyBorder="1" applyAlignment="1" applyProtection="1">
      <alignment horizontal="center" vertical="center" wrapText="1"/>
      <protection locked="0"/>
    </xf>
    <xf numFmtId="0" fontId="20" fillId="21" borderId="42" xfId="0" applyFont="1" applyFill="1" applyBorder="1" applyAlignment="1" applyProtection="1">
      <alignment horizontal="center" vertical="center" wrapText="1"/>
      <protection locked="0"/>
    </xf>
    <xf numFmtId="0" fontId="13" fillId="2" borderId="48" xfId="0" applyFont="1" applyFill="1" applyBorder="1" applyAlignment="1">
      <alignment horizontal="center" vertical="center"/>
    </xf>
    <xf numFmtId="0" fontId="13" fillId="3" borderId="58" xfId="0" applyFont="1" applyFill="1" applyBorder="1" applyAlignment="1">
      <alignment horizontal="center" vertical="center"/>
    </xf>
    <xf numFmtId="0" fontId="13" fillId="5" borderId="48" xfId="0" applyFont="1" applyFill="1" applyBorder="1" applyAlignment="1">
      <alignment horizontal="center" vertical="center"/>
    </xf>
    <xf numFmtId="0" fontId="13" fillId="6" borderId="48" xfId="0" applyFont="1" applyFill="1" applyBorder="1" applyAlignment="1">
      <alignment horizontal="center" vertical="center"/>
    </xf>
    <xf numFmtId="0" fontId="30" fillId="9" borderId="24" xfId="0" applyFont="1" applyFill="1" applyBorder="1" applyAlignment="1">
      <alignment horizontal="center" vertical="center"/>
    </xf>
    <xf numFmtId="0" fontId="30" fillId="9" borderId="59" xfId="0" applyFont="1" applyFill="1" applyBorder="1" applyAlignment="1">
      <alignment horizontal="center" vertical="center"/>
    </xf>
    <xf numFmtId="0" fontId="12" fillId="20" borderId="23" xfId="0" applyFont="1" applyFill="1" applyBorder="1" applyAlignment="1">
      <alignment horizontal="center" vertical="center" wrapText="1"/>
    </xf>
    <xf numFmtId="0" fontId="12" fillId="20" borderId="58" xfId="0" applyFont="1" applyFill="1" applyBorder="1" applyAlignment="1">
      <alignment horizontal="center" vertical="center" wrapText="1"/>
    </xf>
    <xf numFmtId="0" fontId="12" fillId="21" borderId="24" xfId="0" applyFont="1" applyFill="1" applyBorder="1" applyAlignment="1">
      <alignment horizontal="center" vertical="center" wrapText="1"/>
    </xf>
    <xf numFmtId="0" fontId="12" fillId="21" borderId="59" xfId="0" applyFont="1" applyFill="1" applyBorder="1" applyAlignment="1">
      <alignment horizontal="center" vertical="center" wrapText="1"/>
    </xf>
    <xf numFmtId="0" fontId="29" fillId="14" borderId="25" xfId="0" applyFont="1" applyFill="1" applyBorder="1" applyAlignment="1">
      <alignment horizontal="center" wrapText="1"/>
    </xf>
    <xf numFmtId="0" fontId="29" fillId="14" borderId="42" xfId="0" applyFont="1" applyFill="1" applyBorder="1" applyAlignment="1">
      <alignment horizontal="center" wrapText="1"/>
    </xf>
    <xf numFmtId="0" fontId="29" fillId="14" borderId="35" xfId="0" applyFont="1" applyFill="1" applyBorder="1" applyAlignment="1">
      <alignment horizontal="center" wrapText="1"/>
    </xf>
    <xf numFmtId="0" fontId="13" fillId="14" borderId="38" xfId="0" applyFont="1" applyFill="1" applyBorder="1" applyAlignment="1">
      <alignment horizontal="center" vertical="center"/>
    </xf>
    <xf numFmtId="0" fontId="13" fillId="14" borderId="56" xfId="0" applyFont="1" applyFill="1" applyBorder="1" applyAlignment="1">
      <alignment horizontal="center" vertical="center"/>
    </xf>
    <xf numFmtId="0" fontId="13" fillId="14" borderId="37" xfId="0" applyFont="1" applyFill="1" applyBorder="1" applyAlignment="1">
      <alignment horizontal="center" vertical="top"/>
    </xf>
    <xf numFmtId="0" fontId="13" fillId="14" borderId="32" xfId="0" applyFont="1" applyFill="1" applyBorder="1" applyAlignment="1">
      <alignment horizontal="center" vertical="top"/>
    </xf>
    <xf numFmtId="0" fontId="13" fillId="14" borderId="55" xfId="0" applyFont="1" applyFill="1" applyBorder="1" applyAlignment="1">
      <alignment horizontal="center" vertical="top"/>
    </xf>
    <xf numFmtId="0" fontId="30" fillId="12" borderId="23" xfId="0" applyFont="1" applyFill="1" applyBorder="1" applyAlignment="1">
      <alignment horizontal="center" vertical="center"/>
    </xf>
    <xf numFmtId="0" fontId="30" fillId="12" borderId="58" xfId="0" applyFont="1" applyFill="1" applyBorder="1" applyAlignment="1">
      <alignment horizontal="center" vertical="center"/>
    </xf>
    <xf numFmtId="0" fontId="30" fillId="8" borderId="18" xfId="0" applyFont="1" applyFill="1" applyBorder="1" applyAlignment="1">
      <alignment horizontal="center" vertical="center"/>
    </xf>
    <xf numFmtId="0" fontId="30" fillId="8" borderId="48" xfId="0" applyFont="1" applyFill="1" applyBorder="1" applyAlignment="1">
      <alignment horizontal="center" vertical="center"/>
    </xf>
    <xf numFmtId="0" fontId="30" fillId="4" borderId="18" xfId="0" applyFont="1" applyFill="1" applyBorder="1" applyAlignment="1">
      <alignment horizontal="center" vertical="center"/>
    </xf>
    <xf numFmtId="0" fontId="30" fillId="4" borderId="48" xfId="0" applyFont="1" applyFill="1" applyBorder="1" applyAlignment="1">
      <alignment horizontal="center" vertical="center"/>
    </xf>
    <xf numFmtId="0" fontId="13" fillId="14" borderId="37" xfId="0" applyFont="1" applyFill="1" applyBorder="1" applyAlignment="1">
      <alignment horizontal="center" vertical="center"/>
    </xf>
    <xf numFmtId="0" fontId="13" fillId="14" borderId="55" xfId="0" applyFont="1" applyFill="1" applyBorder="1" applyAlignment="1">
      <alignment horizontal="center" vertical="center"/>
    </xf>
    <xf numFmtId="0" fontId="30" fillId="12" borderId="25" xfId="0" applyFont="1" applyFill="1" applyBorder="1" applyAlignment="1">
      <alignment horizontal="center" vertical="center" wrapText="1"/>
    </xf>
    <xf numFmtId="0" fontId="30" fillId="12" borderId="42" xfId="0" applyFont="1" applyFill="1" applyBorder="1" applyAlignment="1">
      <alignment horizontal="center" vertical="center"/>
    </xf>
    <xf numFmtId="0" fontId="30" fillId="12" borderId="35" xfId="0" applyFont="1" applyFill="1" applyBorder="1" applyAlignment="1">
      <alignment horizontal="center" vertical="center"/>
    </xf>
    <xf numFmtId="0" fontId="30" fillId="8" borderId="25" xfId="0" applyFont="1" applyFill="1" applyBorder="1" applyAlignment="1">
      <alignment horizontal="center" vertical="center" wrapText="1"/>
    </xf>
    <xf numFmtId="0" fontId="30" fillId="8" borderId="42" xfId="0" applyFont="1" applyFill="1" applyBorder="1" applyAlignment="1">
      <alignment horizontal="center" vertical="center"/>
    </xf>
    <xf numFmtId="0" fontId="30" fillId="8" borderId="35" xfId="0" applyFont="1" applyFill="1" applyBorder="1" applyAlignment="1">
      <alignment horizontal="center" vertical="center"/>
    </xf>
    <xf numFmtId="0" fontId="30" fillId="4" borderId="25" xfId="0" applyFont="1" applyFill="1" applyBorder="1" applyAlignment="1">
      <alignment horizontal="center" vertical="center" wrapText="1"/>
    </xf>
    <xf numFmtId="0" fontId="30" fillId="4" borderId="42" xfId="0" applyFont="1" applyFill="1" applyBorder="1" applyAlignment="1">
      <alignment horizontal="center" vertical="center"/>
    </xf>
    <xf numFmtId="0" fontId="30" fillId="4" borderId="35" xfId="0" applyFont="1" applyFill="1" applyBorder="1" applyAlignment="1">
      <alignment horizontal="center" vertical="center"/>
    </xf>
    <xf numFmtId="0" fontId="30" fillId="9" borderId="25" xfId="0" applyFont="1" applyFill="1" applyBorder="1" applyAlignment="1">
      <alignment horizontal="center" vertical="center" wrapText="1"/>
    </xf>
    <xf numFmtId="0" fontId="30" fillId="9" borderId="42" xfId="0" applyFont="1" applyFill="1" applyBorder="1" applyAlignment="1">
      <alignment horizontal="center" vertical="center"/>
    </xf>
    <xf numFmtId="0" fontId="30" fillId="9" borderId="35" xfId="0" applyFont="1" applyFill="1" applyBorder="1" applyAlignment="1">
      <alignment horizontal="center" vertical="center"/>
    </xf>
    <xf numFmtId="0" fontId="30" fillId="12" borderId="63" xfId="0" applyFont="1" applyFill="1" applyBorder="1" applyAlignment="1">
      <alignment horizontal="center" vertical="center"/>
    </xf>
    <xf numFmtId="0" fontId="30" fillId="8" borderId="64" xfId="0" applyFont="1" applyFill="1" applyBorder="1" applyAlignment="1">
      <alignment horizontal="center" vertical="center"/>
    </xf>
    <xf numFmtId="0" fontId="30" fillId="4" borderId="64" xfId="0" applyFont="1" applyFill="1" applyBorder="1" applyAlignment="1">
      <alignment horizontal="center" vertical="center"/>
    </xf>
    <xf numFmtId="0" fontId="30" fillId="9" borderId="69" xfId="0" applyFont="1" applyFill="1" applyBorder="1" applyAlignment="1">
      <alignment horizontal="center" vertical="center"/>
    </xf>
    <xf numFmtId="0" fontId="30" fillId="12" borderId="42" xfId="0" applyFont="1" applyFill="1" applyBorder="1" applyAlignment="1">
      <alignment horizontal="center" vertical="center" wrapText="1"/>
    </xf>
    <xf numFmtId="0" fontId="30" fillId="12" borderId="35" xfId="0" applyFont="1" applyFill="1" applyBorder="1" applyAlignment="1">
      <alignment horizontal="center" vertical="center" wrapText="1"/>
    </xf>
    <xf numFmtId="0" fontId="30" fillId="8" borderId="42" xfId="0" applyFont="1" applyFill="1" applyBorder="1" applyAlignment="1">
      <alignment horizontal="center" vertical="center" wrapText="1"/>
    </xf>
    <xf numFmtId="0" fontId="30" fillId="8" borderId="74" xfId="0" applyFont="1" applyFill="1" applyBorder="1" applyAlignment="1">
      <alignment horizontal="center" vertical="center" wrapText="1"/>
    </xf>
    <xf numFmtId="0" fontId="30" fillId="8" borderId="35" xfId="0" applyFont="1" applyFill="1" applyBorder="1" applyAlignment="1">
      <alignment horizontal="center" vertical="center" wrapText="1"/>
    </xf>
    <xf numFmtId="0" fontId="30" fillId="4" borderId="44" xfId="0" applyFont="1" applyFill="1" applyBorder="1" applyAlignment="1">
      <alignment horizontal="center" vertical="center"/>
    </xf>
    <xf numFmtId="0" fontId="30" fillId="4" borderId="42" xfId="0" applyFont="1" applyFill="1" applyBorder="1" applyAlignment="1">
      <alignment horizontal="center" vertical="center" wrapText="1"/>
    </xf>
    <xf numFmtId="0" fontId="30" fillId="4" borderId="35" xfId="0" applyFont="1" applyFill="1" applyBorder="1" applyAlignment="1">
      <alignment horizontal="center" vertical="center" wrapText="1"/>
    </xf>
    <xf numFmtId="0" fontId="30" fillId="9" borderId="42" xfId="0" applyFont="1" applyFill="1" applyBorder="1" applyAlignment="1">
      <alignment horizontal="center" vertical="center" wrapText="1"/>
    </xf>
    <xf numFmtId="0" fontId="30" fillId="9" borderId="35" xfId="0" applyFont="1" applyFill="1" applyBorder="1" applyAlignment="1">
      <alignment horizontal="center" vertical="center" wrapText="1"/>
    </xf>
    <xf numFmtId="0" fontId="11" fillId="7" borderId="18" xfId="0" applyFont="1" applyFill="1" applyBorder="1" applyAlignment="1">
      <alignment horizontal="center" vertical="top" wrapText="1"/>
    </xf>
    <xf numFmtId="0" fontId="11" fillId="7" borderId="7" xfId="0" applyFont="1" applyFill="1" applyBorder="1" applyAlignment="1">
      <alignment horizontal="center" vertical="top" wrapText="1"/>
    </xf>
    <xf numFmtId="0" fontId="47" fillId="7" borderId="24" xfId="0" applyFont="1" applyFill="1" applyBorder="1" applyAlignment="1">
      <alignment horizontal="center" vertical="top" wrapText="1"/>
    </xf>
    <xf numFmtId="0" fontId="47" fillId="7" borderId="20" xfId="0" applyFont="1" applyFill="1" applyBorder="1" applyAlignment="1">
      <alignment horizontal="center" vertical="top" wrapText="1"/>
    </xf>
    <xf numFmtId="0" fontId="11" fillId="13" borderId="8" xfId="0" applyFont="1" applyFill="1" applyBorder="1" applyAlignment="1">
      <alignment horizontal="center" vertical="center" wrapText="1"/>
    </xf>
    <xf numFmtId="0" fontId="47" fillId="6" borderId="76" xfId="0" applyFont="1" applyFill="1" applyBorder="1" applyAlignment="1">
      <alignment horizontal="center" vertical="top" wrapText="1"/>
    </xf>
    <xf numFmtId="0" fontId="47" fillId="6" borderId="73" xfId="0" applyFont="1" applyFill="1" applyBorder="1" applyAlignment="1">
      <alignment horizontal="center" vertical="top" wrapText="1"/>
    </xf>
    <xf numFmtId="0" fontId="11" fillId="13" borderId="18" xfId="0" applyFont="1" applyFill="1" applyBorder="1" applyAlignment="1">
      <alignment horizontal="center" vertical="top" wrapText="1"/>
    </xf>
    <xf numFmtId="0" fontId="11" fillId="13" borderId="7" xfId="0" applyFont="1" applyFill="1" applyBorder="1" applyAlignment="1">
      <alignment horizontal="center" vertical="top" wrapText="1"/>
    </xf>
    <xf numFmtId="0" fontId="47" fillId="13" borderId="18" xfId="0" applyFont="1" applyFill="1" applyBorder="1" applyAlignment="1">
      <alignment horizontal="center" vertical="top" wrapText="1"/>
    </xf>
    <xf numFmtId="0" fontId="47" fillId="13" borderId="7" xfId="0" applyFont="1" applyFill="1" applyBorder="1" applyAlignment="1">
      <alignment horizontal="center" vertical="top" wrapText="1"/>
    </xf>
    <xf numFmtId="0" fontId="30" fillId="8" borderId="43" xfId="0" applyFont="1" applyFill="1" applyBorder="1" applyAlignment="1">
      <alignment horizontal="center" vertical="center" wrapText="1"/>
    </xf>
    <xf numFmtId="0" fontId="7" fillId="14" borderId="37" xfId="0" applyFont="1" applyFill="1" applyBorder="1" applyAlignment="1">
      <alignment horizontal="center" vertical="center" wrapText="1"/>
    </xf>
    <xf numFmtId="0" fontId="7" fillId="14" borderId="32" xfId="0" applyFont="1" applyFill="1" applyBorder="1" applyAlignment="1">
      <alignment horizontal="center" vertical="center" wrapText="1"/>
    </xf>
    <xf numFmtId="0" fontId="7" fillId="14" borderId="55" xfId="0" applyFont="1" applyFill="1" applyBorder="1" applyAlignment="1">
      <alignment horizontal="center" vertical="center" wrapText="1"/>
    </xf>
    <xf numFmtId="0" fontId="56" fillId="26" borderId="16" xfId="0" applyFont="1" applyFill="1" applyBorder="1" applyAlignment="1">
      <alignment horizontal="center"/>
    </xf>
    <xf numFmtId="0" fontId="56" fillId="26" borderId="58" xfId="0" applyFont="1" applyFill="1" applyBorder="1" applyAlignment="1">
      <alignment horizontal="center"/>
    </xf>
    <xf numFmtId="0" fontId="56" fillId="26" borderId="63" xfId="0" applyFont="1" applyFill="1" applyBorder="1" applyAlignment="1">
      <alignment horizontal="center"/>
    </xf>
    <xf numFmtId="0" fontId="13" fillId="14" borderId="29" xfId="0" applyFont="1" applyFill="1" applyBorder="1" applyAlignment="1">
      <alignment horizontal="center" vertical="center" wrapText="1"/>
    </xf>
    <xf numFmtId="0" fontId="13" fillId="14" borderId="54" xfId="0" applyFont="1" applyFill="1" applyBorder="1" applyAlignment="1">
      <alignment horizontal="center" vertical="center" wrapText="1"/>
    </xf>
    <xf numFmtId="0" fontId="13" fillId="14" borderId="57" xfId="0" applyFont="1" applyFill="1" applyBorder="1" applyAlignment="1">
      <alignment horizontal="center" vertical="center" wrapText="1"/>
    </xf>
    <xf numFmtId="0" fontId="13" fillId="14" borderId="36" xfId="0" applyFont="1" applyFill="1" applyBorder="1" applyAlignment="1">
      <alignment horizontal="center" vertical="center" wrapText="1"/>
    </xf>
    <xf numFmtId="0" fontId="12" fillId="20" borderId="37" xfId="0" applyFont="1" applyFill="1" applyBorder="1" applyAlignment="1">
      <alignment horizontal="center" vertical="center" wrapText="1"/>
    </xf>
    <xf numFmtId="0" fontId="12" fillId="20" borderId="32" xfId="0" applyFont="1" applyFill="1" applyBorder="1" applyAlignment="1">
      <alignment horizontal="center" vertical="center" wrapText="1"/>
    </xf>
    <xf numFmtId="0" fontId="12" fillId="20" borderId="55" xfId="0" applyFont="1" applyFill="1" applyBorder="1" applyAlignment="1">
      <alignment horizontal="center" vertical="center" wrapText="1"/>
    </xf>
    <xf numFmtId="0" fontId="12" fillId="21" borderId="47" xfId="0" applyFont="1" applyFill="1" applyBorder="1" applyAlignment="1">
      <alignment horizontal="center" vertical="center" wrapText="1"/>
    </xf>
    <xf numFmtId="0" fontId="12" fillId="21" borderId="7" xfId="0" applyFont="1" applyFill="1" applyBorder="1" applyAlignment="1">
      <alignment horizontal="center" vertical="center" wrapText="1"/>
    </xf>
    <xf numFmtId="0" fontId="12" fillId="21" borderId="6" xfId="0" applyFont="1" applyFill="1" applyBorder="1" applyAlignment="1">
      <alignment horizontal="center" vertical="center" wrapText="1"/>
    </xf>
    <xf numFmtId="0" fontId="12" fillId="21" borderId="20" xfId="0" applyFont="1" applyFill="1" applyBorder="1" applyAlignment="1">
      <alignment horizontal="center" vertical="center" wrapText="1"/>
    </xf>
    <xf numFmtId="16" fontId="58" fillId="3" borderId="61" xfId="0" applyNumberFormat="1" applyFont="1" applyFill="1" applyBorder="1" applyAlignment="1">
      <alignment horizontal="center" vertical="center" wrapText="1"/>
    </xf>
    <xf numFmtId="16" fontId="58" fillId="3" borderId="45" xfId="0" applyNumberFormat="1" applyFont="1" applyFill="1" applyBorder="1" applyAlignment="1">
      <alignment horizontal="center" vertical="center" wrapText="1"/>
    </xf>
    <xf numFmtId="16" fontId="58" fillId="3" borderId="31" xfId="0" applyNumberFormat="1" applyFont="1" applyFill="1" applyBorder="1" applyAlignment="1">
      <alignment horizontal="center" vertical="center" wrapText="1"/>
    </xf>
    <xf numFmtId="16" fontId="58" fillId="7" borderId="61" xfId="0" applyNumberFormat="1" applyFont="1" applyFill="1" applyBorder="1" applyAlignment="1">
      <alignment horizontal="center" vertical="center" wrapText="1"/>
    </xf>
    <xf numFmtId="16" fontId="58" fillId="7" borderId="45" xfId="0" applyNumberFormat="1" applyFont="1" applyFill="1" applyBorder="1" applyAlignment="1">
      <alignment horizontal="center" vertical="center" wrapText="1"/>
    </xf>
    <xf numFmtId="16" fontId="58" fillId="7" borderId="31" xfId="0" applyNumberFormat="1" applyFont="1" applyFill="1" applyBorder="1" applyAlignment="1">
      <alignment horizontal="center" vertical="center" wrapText="1"/>
    </xf>
    <xf numFmtId="16" fontId="58" fillId="13" borderId="61" xfId="0" applyNumberFormat="1" applyFont="1" applyFill="1" applyBorder="1" applyAlignment="1">
      <alignment horizontal="center" vertical="center" wrapText="1"/>
    </xf>
    <xf numFmtId="16" fontId="58" fillId="13" borderId="45" xfId="0" applyNumberFormat="1" applyFont="1" applyFill="1" applyBorder="1" applyAlignment="1">
      <alignment horizontal="center" vertical="center" wrapText="1"/>
    </xf>
    <xf numFmtId="16" fontId="58" fillId="13" borderId="31" xfId="0" applyNumberFormat="1" applyFont="1" applyFill="1" applyBorder="1" applyAlignment="1">
      <alignment horizontal="center" vertical="center" wrapText="1"/>
    </xf>
    <xf numFmtId="16" fontId="58" fillId="6" borderId="61" xfId="0" applyNumberFormat="1" applyFont="1" applyFill="1" applyBorder="1" applyAlignment="1">
      <alignment horizontal="center" vertical="center" wrapText="1"/>
    </xf>
    <xf numFmtId="16" fontId="58" fillId="6" borderId="45" xfId="0" applyNumberFormat="1" applyFont="1" applyFill="1" applyBorder="1" applyAlignment="1">
      <alignment horizontal="center" vertical="center" wrapText="1"/>
    </xf>
    <xf numFmtId="16" fontId="53" fillId="0" borderId="2" xfId="0" applyNumberFormat="1" applyFont="1" applyBorder="1" applyAlignment="1">
      <alignment horizontal="center" vertical="top" wrapText="1"/>
    </xf>
    <xf numFmtId="16" fontId="53" fillId="0" borderId="33" xfId="0" applyNumberFormat="1" applyFont="1" applyBorder="1" applyAlignment="1">
      <alignment horizontal="center" vertical="top" wrapText="1"/>
    </xf>
    <xf numFmtId="16" fontId="53" fillId="0" borderId="9" xfId="0" applyNumberFormat="1" applyFont="1" applyBorder="1" applyAlignment="1">
      <alignment horizontal="center" vertical="top" wrapText="1"/>
    </xf>
    <xf numFmtId="0" fontId="14" fillId="14" borderId="8" xfId="0" applyFont="1" applyFill="1" applyBorder="1" applyAlignment="1">
      <alignment horizontal="center"/>
    </xf>
    <xf numFmtId="0" fontId="52" fillId="14" borderId="8" xfId="0" applyFont="1" applyFill="1" applyBorder="1" applyAlignment="1">
      <alignment horizontal="center" vertical="center" wrapText="1"/>
    </xf>
    <xf numFmtId="0" fontId="7" fillId="14" borderId="74" xfId="0" applyFont="1" applyFill="1" applyBorder="1" applyAlignment="1">
      <alignment horizontal="center" vertical="center" wrapText="1"/>
    </xf>
    <xf numFmtId="0" fontId="7" fillId="14" borderId="0" xfId="0" applyFont="1" applyFill="1" applyBorder="1" applyAlignment="1">
      <alignment horizontal="center" vertical="center" wrapText="1"/>
    </xf>
    <xf numFmtId="0" fontId="7" fillId="14" borderId="44" xfId="0" applyFont="1" applyFill="1" applyBorder="1" applyAlignment="1">
      <alignment horizontal="center" vertical="center" wrapText="1"/>
    </xf>
    <xf numFmtId="0" fontId="7" fillId="14" borderId="41" xfId="0" applyFont="1" applyFill="1" applyBorder="1" applyAlignment="1">
      <alignment horizontal="center" vertical="center" wrapText="1"/>
    </xf>
    <xf numFmtId="0" fontId="7" fillId="14" borderId="65" xfId="0" applyFont="1" applyFill="1" applyBorder="1" applyAlignment="1">
      <alignment horizontal="center" vertical="center" wrapText="1"/>
    </xf>
    <xf numFmtId="0" fontId="7" fillId="14" borderId="73" xfId="0" applyFont="1" applyFill="1" applyBorder="1" applyAlignment="1">
      <alignment horizontal="center" vertical="center" wrapText="1"/>
    </xf>
  </cellXfs>
  <cellStyles count="7">
    <cellStyle name="Normal" xfId="0" builtinId="0"/>
    <cellStyle name="Normal 2" xfId="1" xr:uid="{00000000-0005-0000-0000-000001000000}"/>
    <cellStyle name="Normal 2 2" xfId="4" xr:uid="{00000000-0005-0000-0000-000002000000}"/>
    <cellStyle name="Normal 3" xfId="2" xr:uid="{00000000-0005-0000-0000-000003000000}"/>
    <cellStyle name="Normal 3 2" xfId="6" xr:uid="{00000000-0005-0000-0000-000004000000}"/>
    <cellStyle name="Normal 4" xfId="3" xr:uid="{00000000-0005-0000-0000-000005000000}"/>
    <cellStyle name="Porcentaje" xfId="5" builtinId="5"/>
  </cellStyles>
  <dxfs count="317">
    <dxf>
      <font>
        <b/>
        <i val="0"/>
        <color rgb="FFFF0000"/>
      </font>
    </dxf>
    <dxf>
      <font>
        <b/>
        <i val="0"/>
        <color rgb="FF00B050"/>
      </font>
    </dxf>
    <dxf>
      <font>
        <b/>
        <i val="0"/>
        <color theme="4" tint="-0.24994659260841701"/>
      </font>
    </dxf>
    <dxf>
      <font>
        <b/>
        <i val="0"/>
        <color rgb="FFC00000"/>
      </font>
    </dxf>
    <dxf>
      <font>
        <b/>
        <i val="0"/>
        <color theme="9" tint="-0.24994659260841701"/>
      </font>
    </dxf>
    <dxf>
      <font>
        <b/>
        <i val="0"/>
        <color rgb="FF00A251"/>
      </font>
    </dxf>
    <dxf>
      <font>
        <b/>
        <i val="0"/>
        <color rgb="FF5A299B"/>
      </font>
    </dxf>
    <dxf>
      <font>
        <color theme="1" tint="0.499984740745262"/>
      </font>
      <fill>
        <patternFill>
          <bgColor theme="2" tint="-9.9948118533890809E-2"/>
        </patternFill>
      </fill>
    </dxf>
    <dxf>
      <font>
        <color rgb="FFBA0AA1"/>
      </font>
      <fill>
        <patternFill>
          <bgColor rgb="FFFBC5F7"/>
        </patternFill>
      </fill>
    </dxf>
    <dxf>
      <fill>
        <patternFill>
          <bgColor rgb="FFFF99CC"/>
        </patternFill>
      </fill>
    </dxf>
    <dxf>
      <fill>
        <patternFill>
          <bgColor rgb="FFFFFF99"/>
        </patternFill>
      </fill>
    </dxf>
    <dxf>
      <fill>
        <patternFill>
          <bgColor rgb="FFBEF4C4"/>
        </patternFill>
      </fill>
    </dxf>
    <dxf>
      <fill>
        <patternFill>
          <bgColor rgb="FFCDCDFF"/>
        </patternFill>
      </fill>
    </dxf>
    <dxf>
      <font>
        <color rgb="FF002060"/>
      </font>
      <fill>
        <patternFill>
          <bgColor theme="8" tint="0.59996337778862885"/>
        </patternFill>
      </fill>
    </dxf>
    <dxf>
      <font>
        <color rgb="FFC00000"/>
      </font>
      <fill>
        <patternFill>
          <bgColor theme="9" tint="0.39994506668294322"/>
        </patternFill>
      </fill>
    </dxf>
    <dxf>
      <font>
        <b/>
        <i val="0"/>
        <color rgb="FFC00000"/>
      </font>
    </dxf>
    <dxf>
      <font>
        <b/>
        <i val="0"/>
        <color theme="9" tint="-0.24994659260841701"/>
      </font>
    </dxf>
    <dxf>
      <font>
        <b/>
        <i val="0"/>
        <color rgb="FF00A251"/>
      </font>
    </dxf>
    <dxf>
      <font>
        <b/>
        <i val="0"/>
        <color rgb="FF5A299B"/>
      </font>
    </dxf>
    <dxf>
      <font>
        <color theme="1" tint="0.499984740745262"/>
      </font>
      <fill>
        <patternFill>
          <bgColor theme="2" tint="-9.9948118533890809E-2"/>
        </patternFill>
      </fill>
    </dxf>
    <dxf>
      <font>
        <color rgb="FFBA0AA1"/>
      </font>
      <fill>
        <patternFill>
          <bgColor rgb="FFFBC5F7"/>
        </patternFill>
      </fill>
    </dxf>
    <dxf>
      <fill>
        <patternFill>
          <bgColor rgb="FFFF99CC"/>
        </patternFill>
      </fill>
    </dxf>
    <dxf>
      <fill>
        <patternFill>
          <bgColor rgb="FFFFFF99"/>
        </patternFill>
      </fill>
    </dxf>
    <dxf>
      <fill>
        <patternFill>
          <bgColor rgb="FFBEF4C4"/>
        </patternFill>
      </fill>
    </dxf>
    <dxf>
      <fill>
        <patternFill>
          <bgColor rgb="FFCDCDFF"/>
        </patternFill>
      </fill>
    </dxf>
    <dxf>
      <font>
        <b/>
        <i val="0"/>
        <color rgb="FFC00000"/>
      </font>
    </dxf>
    <dxf>
      <font>
        <b/>
        <i val="0"/>
        <color theme="9" tint="-0.24994659260841701"/>
      </font>
    </dxf>
    <dxf>
      <font>
        <b/>
        <i val="0"/>
        <color rgb="FF00A251"/>
      </font>
    </dxf>
    <dxf>
      <font>
        <b/>
        <i val="0"/>
        <color rgb="FF5A299B"/>
      </font>
    </dxf>
    <dxf>
      <font>
        <color theme="1" tint="0.499984740745262"/>
      </font>
      <fill>
        <patternFill>
          <bgColor theme="2" tint="-9.9948118533890809E-2"/>
        </patternFill>
      </fill>
    </dxf>
    <dxf>
      <font>
        <color rgb="FFBA0AA1"/>
      </font>
      <fill>
        <patternFill>
          <bgColor rgb="FFFBC5F7"/>
        </patternFill>
      </fill>
    </dxf>
    <dxf>
      <fill>
        <patternFill>
          <bgColor rgb="FFFF99CC"/>
        </patternFill>
      </fill>
    </dxf>
    <dxf>
      <fill>
        <patternFill>
          <bgColor rgb="FFFFFF99"/>
        </patternFill>
      </fill>
    </dxf>
    <dxf>
      <fill>
        <patternFill>
          <bgColor rgb="FFBEF4C4"/>
        </patternFill>
      </fill>
    </dxf>
    <dxf>
      <fill>
        <patternFill>
          <bgColor rgb="FFCDCDFF"/>
        </patternFill>
      </fill>
    </dxf>
    <dxf>
      <font>
        <b/>
        <i val="0"/>
        <color rgb="FFC00000"/>
      </font>
    </dxf>
    <dxf>
      <font>
        <b/>
        <i val="0"/>
        <color theme="9" tint="-0.24994659260841701"/>
      </font>
    </dxf>
    <dxf>
      <font>
        <b/>
        <i val="0"/>
        <color rgb="FF00A251"/>
      </font>
    </dxf>
    <dxf>
      <font>
        <b/>
        <i val="0"/>
        <color rgb="FF5A299B"/>
      </font>
    </dxf>
    <dxf>
      <font>
        <color theme="1" tint="0.499984740745262"/>
      </font>
      <fill>
        <patternFill>
          <bgColor theme="2" tint="-9.9948118533890809E-2"/>
        </patternFill>
      </fill>
    </dxf>
    <dxf>
      <font>
        <color rgb="FFBA0AA1"/>
      </font>
      <fill>
        <patternFill>
          <bgColor rgb="FFFBC5F7"/>
        </patternFill>
      </fill>
    </dxf>
    <dxf>
      <fill>
        <patternFill>
          <bgColor rgb="FFFF99CC"/>
        </patternFill>
      </fill>
    </dxf>
    <dxf>
      <fill>
        <patternFill>
          <bgColor rgb="FFFFFF99"/>
        </patternFill>
      </fill>
    </dxf>
    <dxf>
      <fill>
        <patternFill>
          <bgColor rgb="FFBEF4C4"/>
        </patternFill>
      </fill>
    </dxf>
    <dxf>
      <fill>
        <patternFill>
          <bgColor rgb="FFCDCDFF"/>
        </patternFill>
      </fill>
    </dxf>
    <dxf>
      <font>
        <b/>
        <i val="0"/>
        <color rgb="FFC00000"/>
      </font>
    </dxf>
    <dxf>
      <font>
        <b/>
        <i val="0"/>
        <color theme="9" tint="-0.24994659260841701"/>
      </font>
    </dxf>
    <dxf>
      <font>
        <b/>
        <i val="0"/>
        <color rgb="FF00A251"/>
      </font>
    </dxf>
    <dxf>
      <font>
        <b/>
        <i val="0"/>
        <color rgb="FF5A299B"/>
      </font>
    </dxf>
    <dxf>
      <font>
        <color theme="1" tint="0.499984740745262"/>
      </font>
      <fill>
        <patternFill>
          <bgColor theme="2" tint="-9.9948118533890809E-2"/>
        </patternFill>
      </fill>
    </dxf>
    <dxf>
      <font>
        <color rgb="FFBA0AA1"/>
      </font>
      <fill>
        <patternFill>
          <bgColor rgb="FFFBC5F7"/>
        </patternFill>
      </fill>
    </dxf>
    <dxf>
      <fill>
        <patternFill>
          <bgColor rgb="FFFF99CC"/>
        </patternFill>
      </fill>
    </dxf>
    <dxf>
      <fill>
        <patternFill>
          <bgColor rgb="FFFFFF99"/>
        </patternFill>
      </fill>
    </dxf>
    <dxf>
      <fill>
        <patternFill>
          <bgColor rgb="FFBEF4C4"/>
        </patternFill>
      </fill>
    </dxf>
    <dxf>
      <fill>
        <patternFill>
          <bgColor rgb="FFCDCDFF"/>
        </patternFill>
      </fill>
    </dxf>
    <dxf>
      <font>
        <b/>
        <i val="0"/>
        <color rgb="FFC00000"/>
      </font>
    </dxf>
    <dxf>
      <font>
        <b/>
        <i val="0"/>
        <color theme="9" tint="-0.24994659260841701"/>
      </font>
    </dxf>
    <dxf>
      <font>
        <b/>
        <i val="0"/>
        <color rgb="FF00A251"/>
      </font>
    </dxf>
    <dxf>
      <font>
        <b/>
        <i val="0"/>
        <color rgb="FF5A299B"/>
      </font>
    </dxf>
    <dxf>
      <font>
        <color theme="1" tint="0.499984740745262"/>
      </font>
      <fill>
        <patternFill>
          <bgColor theme="2" tint="-9.9948118533890809E-2"/>
        </patternFill>
      </fill>
    </dxf>
    <dxf>
      <font>
        <color rgb="FFBA0AA1"/>
      </font>
      <fill>
        <patternFill>
          <bgColor rgb="FFFBC5F7"/>
        </patternFill>
      </fill>
    </dxf>
    <dxf>
      <fill>
        <patternFill>
          <bgColor rgb="FFFF99CC"/>
        </patternFill>
      </fill>
    </dxf>
    <dxf>
      <fill>
        <patternFill>
          <bgColor rgb="FFFFFF99"/>
        </patternFill>
      </fill>
    </dxf>
    <dxf>
      <fill>
        <patternFill>
          <bgColor rgb="FFBEF4C4"/>
        </patternFill>
      </fill>
    </dxf>
    <dxf>
      <fill>
        <patternFill>
          <bgColor rgb="FFCDCDFF"/>
        </patternFill>
      </fill>
    </dxf>
    <dxf>
      <fill>
        <patternFill>
          <bgColor rgb="FFFF99CC"/>
        </patternFill>
      </fill>
    </dxf>
    <dxf>
      <fill>
        <patternFill>
          <bgColor rgb="FFFFFF99"/>
        </patternFill>
      </fill>
    </dxf>
    <dxf>
      <fill>
        <patternFill>
          <bgColor rgb="FFBEF4C4"/>
        </patternFill>
      </fill>
    </dxf>
    <dxf>
      <fill>
        <patternFill>
          <bgColor rgb="FFCDCDFF"/>
        </patternFill>
      </fill>
    </dxf>
    <dxf>
      <font>
        <b/>
        <i val="0"/>
        <color rgb="FFC00000"/>
      </font>
    </dxf>
    <dxf>
      <font>
        <b/>
        <i val="0"/>
        <color theme="9" tint="-0.24994659260841701"/>
      </font>
    </dxf>
    <dxf>
      <font>
        <b/>
        <i val="0"/>
        <color rgb="FF00A251"/>
      </font>
    </dxf>
    <dxf>
      <font>
        <b/>
        <i val="0"/>
        <color rgb="FF5A299B"/>
      </font>
    </dxf>
    <dxf>
      <font>
        <color theme="1" tint="0.499984740745262"/>
      </font>
      <fill>
        <patternFill>
          <bgColor theme="2" tint="-9.9948118533890809E-2"/>
        </patternFill>
      </fill>
    </dxf>
    <dxf>
      <font>
        <color rgb="FFBA0AA1"/>
      </font>
      <fill>
        <patternFill>
          <bgColor rgb="FFFBC5F7"/>
        </patternFill>
      </fill>
    </dxf>
    <dxf>
      <fill>
        <patternFill>
          <bgColor rgb="FFFF99CC"/>
        </patternFill>
      </fill>
    </dxf>
    <dxf>
      <fill>
        <patternFill>
          <bgColor rgb="FFFFFF99"/>
        </patternFill>
      </fill>
    </dxf>
    <dxf>
      <fill>
        <patternFill>
          <bgColor rgb="FFBEF4C4"/>
        </patternFill>
      </fill>
    </dxf>
    <dxf>
      <fill>
        <patternFill>
          <bgColor rgb="FFCDCDFF"/>
        </patternFill>
      </fill>
    </dxf>
    <dxf>
      <font>
        <b/>
        <i val="0"/>
        <color rgb="FFC00000"/>
      </font>
    </dxf>
    <dxf>
      <font>
        <b/>
        <i val="0"/>
        <color theme="9" tint="-0.24994659260841701"/>
      </font>
    </dxf>
    <dxf>
      <font>
        <b/>
        <i val="0"/>
        <color rgb="FF00A251"/>
      </font>
    </dxf>
    <dxf>
      <font>
        <b/>
        <i val="0"/>
        <color rgb="FF5A299B"/>
      </font>
    </dxf>
    <dxf>
      <font>
        <color theme="1" tint="0.499984740745262"/>
      </font>
      <fill>
        <patternFill>
          <bgColor theme="2" tint="-9.9948118533890809E-2"/>
        </patternFill>
      </fill>
    </dxf>
    <dxf>
      <font>
        <color rgb="FFBA0AA1"/>
      </font>
      <fill>
        <patternFill>
          <bgColor rgb="FFFBC5F7"/>
        </patternFill>
      </fill>
    </dxf>
    <dxf>
      <fill>
        <patternFill>
          <bgColor rgb="FFFF99CC"/>
        </patternFill>
      </fill>
    </dxf>
    <dxf>
      <fill>
        <patternFill>
          <bgColor rgb="FFFFFF99"/>
        </patternFill>
      </fill>
    </dxf>
    <dxf>
      <fill>
        <patternFill>
          <bgColor rgb="FFBEF4C4"/>
        </patternFill>
      </fill>
    </dxf>
    <dxf>
      <fill>
        <patternFill>
          <bgColor rgb="FFCDCDFF"/>
        </patternFill>
      </fill>
    </dxf>
    <dxf>
      <font>
        <b/>
        <i val="0"/>
        <color rgb="FFC00000"/>
      </font>
    </dxf>
    <dxf>
      <font>
        <b/>
        <i val="0"/>
        <color theme="9" tint="-0.24994659260841701"/>
      </font>
    </dxf>
    <dxf>
      <font>
        <b/>
        <i val="0"/>
        <color rgb="FF00A251"/>
      </font>
    </dxf>
    <dxf>
      <font>
        <b/>
        <i val="0"/>
        <color rgb="FF5A299B"/>
      </font>
    </dxf>
    <dxf>
      <font>
        <color theme="1" tint="0.499984740745262"/>
      </font>
      <fill>
        <patternFill>
          <bgColor theme="2" tint="-9.9948118533890809E-2"/>
        </patternFill>
      </fill>
    </dxf>
    <dxf>
      <font>
        <color rgb="FFBA0AA1"/>
      </font>
      <fill>
        <patternFill>
          <bgColor rgb="FFFBC5F7"/>
        </patternFill>
      </fill>
    </dxf>
    <dxf>
      <font>
        <b/>
        <i val="0"/>
        <color rgb="FFFF0000"/>
      </font>
    </dxf>
    <dxf>
      <font>
        <b/>
        <i val="0"/>
        <color theme="9" tint="-0.24994659260841701"/>
      </font>
    </dxf>
    <dxf>
      <font>
        <b/>
        <i val="0"/>
        <color rgb="FF00B050"/>
      </font>
    </dxf>
    <dxf>
      <font>
        <b/>
        <i val="0"/>
        <color rgb="FF7030A0"/>
      </font>
    </dxf>
    <dxf>
      <font>
        <b/>
        <i val="0"/>
        <color rgb="FFC00000"/>
      </font>
    </dxf>
    <dxf>
      <font>
        <b/>
        <i val="0"/>
        <color theme="9" tint="-0.24994659260841701"/>
      </font>
    </dxf>
    <dxf>
      <font>
        <b/>
        <i val="0"/>
        <color rgb="FF00A251"/>
      </font>
    </dxf>
    <dxf>
      <font>
        <b/>
        <i val="0"/>
        <color rgb="FF5A299B"/>
      </font>
    </dxf>
    <dxf>
      <font>
        <color theme="1" tint="0.499984740745262"/>
      </font>
      <fill>
        <patternFill>
          <bgColor theme="2" tint="-9.9948118533890809E-2"/>
        </patternFill>
      </fill>
    </dxf>
    <dxf>
      <font>
        <color rgb="FFBA0AA1"/>
      </font>
      <fill>
        <patternFill>
          <bgColor rgb="FFFBC5F7"/>
        </patternFill>
      </fill>
    </dxf>
    <dxf>
      <fill>
        <patternFill>
          <bgColor rgb="FFFF99CC"/>
        </patternFill>
      </fill>
    </dxf>
    <dxf>
      <fill>
        <patternFill>
          <bgColor rgb="FFFFFF99"/>
        </patternFill>
      </fill>
    </dxf>
    <dxf>
      <fill>
        <patternFill>
          <bgColor rgb="FFBEF4C4"/>
        </patternFill>
      </fill>
    </dxf>
    <dxf>
      <fill>
        <patternFill>
          <bgColor rgb="FFCDCDFF"/>
        </patternFill>
      </fill>
    </dxf>
    <dxf>
      <font>
        <b/>
        <i val="0"/>
        <color rgb="FFC00000"/>
      </font>
    </dxf>
    <dxf>
      <font>
        <b/>
        <i val="0"/>
        <color theme="9" tint="-0.24994659260841701"/>
      </font>
    </dxf>
    <dxf>
      <font>
        <b/>
        <i val="0"/>
        <color rgb="FF00A251"/>
      </font>
    </dxf>
    <dxf>
      <font>
        <b/>
        <i val="0"/>
        <color rgb="FF5A299B"/>
      </font>
    </dxf>
    <dxf>
      <font>
        <color theme="1" tint="0.499984740745262"/>
      </font>
      <fill>
        <patternFill>
          <bgColor theme="2" tint="-9.9948118533890809E-2"/>
        </patternFill>
      </fill>
    </dxf>
    <dxf>
      <font>
        <color rgb="FFBA0AA1"/>
      </font>
      <fill>
        <patternFill>
          <bgColor rgb="FFFBC5F7"/>
        </patternFill>
      </fill>
    </dxf>
    <dxf>
      <font>
        <b/>
        <i val="0"/>
        <color rgb="FFFF0000"/>
      </font>
    </dxf>
    <dxf>
      <font>
        <b/>
        <i val="0"/>
        <color theme="9" tint="-0.24994659260841701"/>
      </font>
    </dxf>
    <dxf>
      <font>
        <b/>
        <i val="0"/>
        <color rgb="FF00B050"/>
      </font>
    </dxf>
    <dxf>
      <font>
        <b/>
        <i val="0"/>
        <color rgb="FF7030A0"/>
      </font>
    </dxf>
    <dxf>
      <font>
        <b/>
        <i val="0"/>
        <color rgb="FFC00000"/>
      </font>
    </dxf>
    <dxf>
      <font>
        <b/>
        <i val="0"/>
        <color theme="9" tint="-0.24994659260841701"/>
      </font>
    </dxf>
    <dxf>
      <font>
        <b/>
        <i val="0"/>
        <color rgb="FF00A251"/>
      </font>
    </dxf>
    <dxf>
      <font>
        <b/>
        <i val="0"/>
        <color rgb="FF5A299B"/>
      </font>
    </dxf>
    <dxf>
      <font>
        <color theme="1" tint="0.499984740745262"/>
      </font>
      <fill>
        <patternFill>
          <bgColor theme="2" tint="-9.9948118533890809E-2"/>
        </patternFill>
      </fill>
    </dxf>
    <dxf>
      <font>
        <color rgb="FFBA0AA1"/>
      </font>
      <fill>
        <patternFill>
          <bgColor rgb="FFFBC5F7"/>
        </patternFill>
      </fill>
    </dxf>
    <dxf>
      <fill>
        <patternFill>
          <bgColor rgb="FFFF99CC"/>
        </patternFill>
      </fill>
    </dxf>
    <dxf>
      <fill>
        <patternFill>
          <bgColor rgb="FFFFFF99"/>
        </patternFill>
      </fill>
    </dxf>
    <dxf>
      <fill>
        <patternFill>
          <bgColor rgb="FFBEF4C4"/>
        </patternFill>
      </fill>
    </dxf>
    <dxf>
      <fill>
        <patternFill>
          <bgColor rgb="FFCDCDFF"/>
        </patternFill>
      </fill>
    </dxf>
    <dxf>
      <font>
        <b/>
        <i val="0"/>
        <color rgb="FFC00000"/>
      </font>
    </dxf>
    <dxf>
      <font>
        <b/>
        <i val="0"/>
        <color theme="9" tint="-0.24994659260841701"/>
      </font>
    </dxf>
    <dxf>
      <font>
        <b/>
        <i val="0"/>
        <color rgb="FF00A251"/>
      </font>
    </dxf>
    <dxf>
      <font>
        <b/>
        <i val="0"/>
        <color rgb="FF5A299B"/>
      </font>
    </dxf>
    <dxf>
      <font>
        <color theme="1" tint="0.499984740745262"/>
      </font>
      <fill>
        <patternFill>
          <bgColor theme="2" tint="-9.9948118533890809E-2"/>
        </patternFill>
      </fill>
    </dxf>
    <dxf>
      <font>
        <color rgb="FFBA0AA1"/>
      </font>
      <fill>
        <patternFill>
          <bgColor rgb="FFFBC5F7"/>
        </patternFill>
      </fill>
    </dxf>
    <dxf>
      <fill>
        <patternFill>
          <bgColor rgb="FFFF99CC"/>
        </patternFill>
      </fill>
    </dxf>
    <dxf>
      <fill>
        <patternFill>
          <bgColor rgb="FFFFFF99"/>
        </patternFill>
      </fill>
    </dxf>
    <dxf>
      <fill>
        <patternFill>
          <bgColor rgb="FFBEF4C4"/>
        </patternFill>
      </fill>
    </dxf>
    <dxf>
      <fill>
        <patternFill>
          <bgColor rgb="FFCDCDFF"/>
        </patternFill>
      </fill>
    </dxf>
    <dxf>
      <fill>
        <patternFill>
          <bgColor rgb="FFFF99CC"/>
        </patternFill>
      </fill>
    </dxf>
    <dxf>
      <fill>
        <patternFill>
          <bgColor rgb="FFFFFF99"/>
        </patternFill>
      </fill>
    </dxf>
    <dxf>
      <fill>
        <patternFill>
          <bgColor rgb="FFBEF4C4"/>
        </patternFill>
      </fill>
    </dxf>
    <dxf>
      <fill>
        <patternFill>
          <bgColor rgb="FFCDCDFF"/>
        </patternFill>
      </fill>
    </dxf>
    <dxf>
      <font>
        <b/>
        <i val="0"/>
        <color rgb="FFC00000"/>
      </font>
    </dxf>
    <dxf>
      <font>
        <b/>
        <i val="0"/>
        <color theme="9" tint="-0.24994659260841701"/>
      </font>
    </dxf>
    <dxf>
      <font>
        <b/>
        <i val="0"/>
        <color rgb="FF00A251"/>
      </font>
    </dxf>
    <dxf>
      <font>
        <b/>
        <i val="0"/>
        <color rgb="FF5A299B"/>
      </font>
    </dxf>
    <dxf>
      <font>
        <color theme="1" tint="0.499984740745262"/>
      </font>
      <fill>
        <patternFill>
          <bgColor theme="2" tint="-9.9948118533890809E-2"/>
        </patternFill>
      </fill>
    </dxf>
    <dxf>
      <font>
        <color rgb="FFBA0AA1"/>
      </font>
      <fill>
        <patternFill>
          <bgColor rgb="FFFBC5F7"/>
        </patternFill>
      </fill>
    </dxf>
    <dxf>
      <fill>
        <patternFill>
          <bgColor rgb="FFFF99CC"/>
        </patternFill>
      </fill>
    </dxf>
    <dxf>
      <fill>
        <patternFill>
          <bgColor rgb="FFFFFF99"/>
        </patternFill>
      </fill>
    </dxf>
    <dxf>
      <fill>
        <patternFill>
          <bgColor rgb="FFBEF4C4"/>
        </patternFill>
      </fill>
    </dxf>
    <dxf>
      <fill>
        <patternFill>
          <bgColor rgb="FFCDCDFF"/>
        </patternFill>
      </fill>
    </dxf>
    <dxf>
      <font>
        <b/>
        <i val="0"/>
        <color rgb="FFC00000"/>
      </font>
    </dxf>
    <dxf>
      <font>
        <b/>
        <i val="0"/>
        <color theme="9" tint="-0.24994659260841701"/>
      </font>
    </dxf>
    <dxf>
      <font>
        <b/>
        <i val="0"/>
        <color rgb="FF00A251"/>
      </font>
    </dxf>
    <dxf>
      <font>
        <b/>
        <i val="0"/>
        <color rgb="FF5A299B"/>
      </font>
    </dxf>
    <dxf>
      <font>
        <color theme="1" tint="0.499984740745262"/>
      </font>
      <fill>
        <patternFill>
          <bgColor theme="2" tint="-9.9948118533890809E-2"/>
        </patternFill>
      </fill>
    </dxf>
    <dxf>
      <font>
        <color rgb="FFBA0AA1"/>
      </font>
      <fill>
        <patternFill>
          <bgColor rgb="FFFBC5F7"/>
        </patternFill>
      </fill>
    </dxf>
    <dxf>
      <fill>
        <patternFill>
          <bgColor rgb="FFFF99CC"/>
        </patternFill>
      </fill>
    </dxf>
    <dxf>
      <fill>
        <patternFill>
          <bgColor rgb="FFFFFF99"/>
        </patternFill>
      </fill>
    </dxf>
    <dxf>
      <fill>
        <patternFill>
          <bgColor rgb="FFBEF4C4"/>
        </patternFill>
      </fill>
    </dxf>
    <dxf>
      <fill>
        <patternFill>
          <bgColor rgb="FFCDCDFF"/>
        </patternFill>
      </fill>
    </dxf>
    <dxf>
      <font>
        <b/>
        <i val="0"/>
        <color rgb="FFC00000"/>
      </font>
    </dxf>
    <dxf>
      <font>
        <b/>
        <i val="0"/>
        <color theme="9" tint="-0.24994659260841701"/>
      </font>
    </dxf>
    <dxf>
      <font>
        <b/>
        <i val="0"/>
        <color rgb="FF00A251"/>
      </font>
    </dxf>
    <dxf>
      <font>
        <b/>
        <i val="0"/>
        <color rgb="FF5A299B"/>
      </font>
    </dxf>
    <dxf>
      <font>
        <color theme="1" tint="0.499984740745262"/>
      </font>
      <fill>
        <patternFill>
          <bgColor theme="2" tint="-9.9948118533890809E-2"/>
        </patternFill>
      </fill>
    </dxf>
    <dxf>
      <font>
        <color rgb="FFBA0AA1"/>
      </font>
      <fill>
        <patternFill>
          <bgColor rgb="FFFBC5F7"/>
        </patternFill>
      </fill>
    </dxf>
    <dxf>
      <font>
        <b/>
        <i val="0"/>
        <color rgb="FFFF0000"/>
      </font>
    </dxf>
    <dxf>
      <font>
        <b/>
        <i val="0"/>
        <color theme="9" tint="-0.24994659260841701"/>
      </font>
    </dxf>
    <dxf>
      <font>
        <b/>
        <i val="0"/>
        <color rgb="FF00B050"/>
      </font>
    </dxf>
    <dxf>
      <font>
        <b/>
        <i val="0"/>
        <color rgb="FF7030A0"/>
      </font>
    </dxf>
    <dxf>
      <font>
        <b/>
        <i val="0"/>
        <color rgb="FFC00000"/>
      </font>
    </dxf>
    <dxf>
      <font>
        <b/>
        <i val="0"/>
        <color theme="9" tint="-0.24994659260841701"/>
      </font>
    </dxf>
    <dxf>
      <font>
        <b/>
        <i val="0"/>
        <color rgb="FF00A251"/>
      </font>
    </dxf>
    <dxf>
      <font>
        <b/>
        <i val="0"/>
        <color rgb="FF5A299B"/>
      </font>
    </dxf>
    <dxf>
      <font>
        <color theme="1" tint="0.499984740745262"/>
      </font>
      <fill>
        <patternFill>
          <bgColor theme="2" tint="-9.9948118533890809E-2"/>
        </patternFill>
      </fill>
    </dxf>
    <dxf>
      <font>
        <color rgb="FFBA0AA1"/>
      </font>
      <fill>
        <patternFill>
          <bgColor rgb="FFFBC5F7"/>
        </patternFill>
      </fill>
    </dxf>
    <dxf>
      <fill>
        <patternFill>
          <bgColor rgb="FFFF99CC"/>
        </patternFill>
      </fill>
    </dxf>
    <dxf>
      <fill>
        <patternFill>
          <bgColor rgb="FFFFFF99"/>
        </patternFill>
      </fill>
    </dxf>
    <dxf>
      <fill>
        <patternFill>
          <bgColor rgb="FFBEF4C4"/>
        </patternFill>
      </fill>
    </dxf>
    <dxf>
      <fill>
        <patternFill>
          <bgColor rgb="FFCDCDFF"/>
        </patternFill>
      </fill>
    </dxf>
    <dxf>
      <font>
        <b/>
        <i val="0"/>
        <color rgb="FFC00000"/>
      </font>
    </dxf>
    <dxf>
      <font>
        <b/>
        <i val="0"/>
        <color theme="9" tint="-0.24994659260841701"/>
      </font>
    </dxf>
    <dxf>
      <font>
        <b/>
        <i val="0"/>
        <color rgb="FF00A251"/>
      </font>
    </dxf>
    <dxf>
      <font>
        <b/>
        <i val="0"/>
        <color rgb="FF5A299B"/>
      </font>
    </dxf>
    <dxf>
      <font>
        <color theme="1" tint="0.499984740745262"/>
      </font>
      <fill>
        <patternFill>
          <bgColor theme="2" tint="-9.9948118533890809E-2"/>
        </patternFill>
      </fill>
    </dxf>
    <dxf>
      <font>
        <color rgb="FFBA0AA1"/>
      </font>
      <fill>
        <patternFill>
          <bgColor rgb="FFFBC5F7"/>
        </patternFill>
      </fill>
    </dxf>
    <dxf>
      <font>
        <b/>
        <i val="0"/>
        <color rgb="FFFF0000"/>
      </font>
    </dxf>
    <dxf>
      <font>
        <b/>
        <i val="0"/>
        <color theme="9" tint="-0.24994659260841701"/>
      </font>
    </dxf>
    <dxf>
      <font>
        <b/>
        <i val="0"/>
        <color rgb="FF00B050"/>
      </font>
    </dxf>
    <dxf>
      <font>
        <b/>
        <i val="0"/>
        <color rgb="FF7030A0"/>
      </font>
    </dxf>
    <dxf>
      <font>
        <b/>
        <i val="0"/>
        <color rgb="FFC00000"/>
      </font>
    </dxf>
    <dxf>
      <font>
        <b/>
        <i val="0"/>
        <color theme="9" tint="-0.24994659260841701"/>
      </font>
    </dxf>
    <dxf>
      <font>
        <b/>
        <i val="0"/>
        <color rgb="FF00A251"/>
      </font>
    </dxf>
    <dxf>
      <font>
        <b/>
        <i val="0"/>
        <color rgb="FF5A299B"/>
      </font>
    </dxf>
    <dxf>
      <font>
        <color theme="1" tint="0.499984740745262"/>
      </font>
      <fill>
        <patternFill>
          <bgColor theme="2" tint="-9.9948118533890809E-2"/>
        </patternFill>
      </fill>
    </dxf>
    <dxf>
      <font>
        <color rgb="FFBA0AA1"/>
      </font>
      <fill>
        <patternFill>
          <bgColor rgb="FFFBC5F7"/>
        </patternFill>
      </fill>
    </dxf>
    <dxf>
      <font>
        <b/>
        <i val="0"/>
        <color rgb="FFFF0000"/>
      </font>
    </dxf>
    <dxf>
      <font>
        <b/>
        <i val="0"/>
        <color theme="9" tint="-0.24994659260841701"/>
      </font>
    </dxf>
    <dxf>
      <font>
        <b/>
        <i val="0"/>
        <color rgb="FF00B050"/>
      </font>
    </dxf>
    <dxf>
      <font>
        <b/>
        <i val="0"/>
        <color rgb="FF7030A0"/>
      </font>
    </dxf>
    <dxf>
      <font>
        <b/>
        <i val="0"/>
        <color rgb="FFC00000"/>
      </font>
    </dxf>
    <dxf>
      <font>
        <b/>
        <i val="0"/>
        <color theme="9" tint="-0.24994659260841701"/>
      </font>
    </dxf>
    <dxf>
      <font>
        <b/>
        <i val="0"/>
        <color rgb="FF00A251"/>
      </font>
    </dxf>
    <dxf>
      <font>
        <b/>
        <i val="0"/>
        <color rgb="FF5A299B"/>
      </font>
    </dxf>
    <dxf>
      <font>
        <color theme="1" tint="0.499984740745262"/>
      </font>
      <fill>
        <patternFill>
          <bgColor theme="2" tint="-9.9948118533890809E-2"/>
        </patternFill>
      </fill>
    </dxf>
    <dxf>
      <font>
        <color rgb="FFBA0AA1"/>
      </font>
      <fill>
        <patternFill>
          <bgColor rgb="FFFBC5F7"/>
        </patternFill>
      </fill>
    </dxf>
    <dxf>
      <font>
        <b/>
        <i val="0"/>
        <color rgb="FFFF0000"/>
      </font>
    </dxf>
    <dxf>
      <font>
        <b/>
        <i val="0"/>
        <color theme="9" tint="-0.24994659260841701"/>
      </font>
    </dxf>
    <dxf>
      <font>
        <b/>
        <i val="0"/>
        <color rgb="FF00B050"/>
      </font>
    </dxf>
    <dxf>
      <font>
        <b/>
        <i val="0"/>
        <color rgb="FF7030A0"/>
      </font>
    </dxf>
    <dxf>
      <fill>
        <patternFill>
          <bgColor rgb="FFFF99CC"/>
        </patternFill>
      </fill>
    </dxf>
    <dxf>
      <fill>
        <patternFill>
          <bgColor rgb="FFFFFF99"/>
        </patternFill>
      </fill>
    </dxf>
    <dxf>
      <fill>
        <patternFill>
          <bgColor rgb="FFBEF4C4"/>
        </patternFill>
      </fill>
    </dxf>
    <dxf>
      <fill>
        <patternFill>
          <bgColor rgb="FFCDCDFF"/>
        </patternFill>
      </fill>
    </dxf>
    <dxf>
      <font>
        <b/>
        <i val="0"/>
        <color rgb="FFC00000"/>
      </font>
    </dxf>
    <dxf>
      <font>
        <b/>
        <i val="0"/>
        <color theme="9" tint="-0.24994659260841701"/>
      </font>
    </dxf>
    <dxf>
      <font>
        <b/>
        <i val="0"/>
        <color rgb="FF00A251"/>
      </font>
    </dxf>
    <dxf>
      <font>
        <b/>
        <i val="0"/>
        <color rgb="FF5A299B"/>
      </font>
    </dxf>
    <dxf>
      <font>
        <color theme="1" tint="0.499984740745262"/>
      </font>
      <fill>
        <patternFill>
          <bgColor theme="2" tint="-9.9948118533890809E-2"/>
        </patternFill>
      </fill>
    </dxf>
    <dxf>
      <font>
        <color rgb="FFBA0AA1"/>
      </font>
      <fill>
        <patternFill>
          <bgColor rgb="FFFBC5F7"/>
        </patternFill>
      </fill>
    </dxf>
    <dxf>
      <font>
        <b/>
        <i val="0"/>
        <color rgb="FFFF0000"/>
      </font>
    </dxf>
    <dxf>
      <font>
        <b/>
        <i val="0"/>
        <color theme="9" tint="-0.24994659260841701"/>
      </font>
    </dxf>
    <dxf>
      <font>
        <b/>
        <i val="0"/>
        <color rgb="FF00B050"/>
      </font>
    </dxf>
    <dxf>
      <font>
        <b/>
        <i val="0"/>
        <color rgb="FF7030A0"/>
      </font>
    </dxf>
    <dxf>
      <font>
        <b/>
        <i val="0"/>
        <color rgb="FFFF0000"/>
      </font>
    </dxf>
    <dxf>
      <font>
        <b/>
        <i val="0"/>
        <color theme="9" tint="-0.24994659260841701"/>
      </font>
    </dxf>
    <dxf>
      <font>
        <b/>
        <i val="0"/>
        <color rgb="FF00B050"/>
      </font>
    </dxf>
    <dxf>
      <font>
        <b/>
        <i val="0"/>
        <color rgb="FF7030A0"/>
      </font>
    </dxf>
    <dxf>
      <font>
        <b/>
        <i val="0"/>
        <color rgb="FFC00000"/>
      </font>
    </dxf>
    <dxf>
      <font>
        <b/>
        <i val="0"/>
        <color theme="9" tint="-0.24994659260841701"/>
      </font>
    </dxf>
    <dxf>
      <font>
        <b/>
        <i val="0"/>
        <color rgb="FF00A251"/>
      </font>
    </dxf>
    <dxf>
      <font>
        <b/>
        <i val="0"/>
        <color rgb="FF5A299B"/>
      </font>
    </dxf>
    <dxf>
      <font>
        <color theme="1" tint="0.499984740745262"/>
      </font>
      <fill>
        <patternFill>
          <bgColor theme="2" tint="-9.9948118533890809E-2"/>
        </patternFill>
      </fill>
    </dxf>
    <dxf>
      <font>
        <color rgb="FFBA0AA1"/>
      </font>
      <fill>
        <patternFill>
          <bgColor rgb="FFFBC5F7"/>
        </patternFill>
      </fill>
    </dxf>
    <dxf>
      <fill>
        <patternFill>
          <bgColor rgb="FFFF99CC"/>
        </patternFill>
      </fill>
    </dxf>
    <dxf>
      <fill>
        <patternFill>
          <bgColor rgb="FFFFFF99"/>
        </patternFill>
      </fill>
    </dxf>
    <dxf>
      <fill>
        <patternFill>
          <bgColor rgb="FFBEF4C4"/>
        </patternFill>
      </fill>
    </dxf>
    <dxf>
      <fill>
        <patternFill>
          <bgColor rgb="FFCDCDFF"/>
        </patternFill>
      </fill>
    </dxf>
    <dxf>
      <font>
        <b/>
        <i val="0"/>
        <color rgb="FFC00000"/>
      </font>
    </dxf>
    <dxf>
      <font>
        <b/>
        <i val="0"/>
        <color theme="9" tint="-0.24994659260841701"/>
      </font>
    </dxf>
    <dxf>
      <font>
        <b/>
        <i val="0"/>
        <color rgb="FF00A251"/>
      </font>
    </dxf>
    <dxf>
      <font>
        <b/>
        <i val="0"/>
        <color rgb="FF5A299B"/>
      </font>
    </dxf>
    <dxf>
      <font>
        <color theme="1" tint="0.499984740745262"/>
      </font>
      <fill>
        <patternFill>
          <bgColor theme="2" tint="-9.9948118533890809E-2"/>
        </patternFill>
      </fill>
    </dxf>
    <dxf>
      <font>
        <color rgb="FFBA0AA1"/>
      </font>
      <fill>
        <patternFill>
          <bgColor rgb="FFFBC5F7"/>
        </patternFill>
      </fill>
    </dxf>
    <dxf>
      <font>
        <b/>
        <i val="0"/>
        <color rgb="FFFF0000"/>
      </font>
    </dxf>
    <dxf>
      <font>
        <b/>
        <i val="0"/>
        <color theme="9" tint="-0.24994659260841701"/>
      </font>
    </dxf>
    <dxf>
      <font>
        <b/>
        <i val="0"/>
        <color rgb="FF00B050"/>
      </font>
    </dxf>
    <dxf>
      <font>
        <b/>
        <i val="0"/>
        <color rgb="FF7030A0"/>
      </font>
    </dxf>
    <dxf>
      <font>
        <b/>
        <i val="0"/>
        <color rgb="FFFF0000"/>
      </font>
    </dxf>
    <dxf>
      <font>
        <b/>
        <i val="0"/>
        <color theme="9" tint="-0.24994659260841701"/>
      </font>
    </dxf>
    <dxf>
      <font>
        <b/>
        <i val="0"/>
        <color rgb="FF00B050"/>
      </font>
    </dxf>
    <dxf>
      <font>
        <b/>
        <i val="0"/>
        <color rgb="FF7030A0"/>
      </font>
    </dxf>
    <dxf>
      <font>
        <b/>
        <i val="0"/>
        <color rgb="FFC00000"/>
      </font>
    </dxf>
    <dxf>
      <font>
        <b/>
        <i val="0"/>
        <color theme="9" tint="-0.24994659260841701"/>
      </font>
    </dxf>
    <dxf>
      <font>
        <b/>
        <i val="0"/>
        <color rgb="FF00A251"/>
      </font>
    </dxf>
    <dxf>
      <font>
        <b/>
        <i val="0"/>
        <color rgb="FF5A299B"/>
      </font>
    </dxf>
    <dxf>
      <font>
        <color theme="1" tint="0.499984740745262"/>
      </font>
      <fill>
        <patternFill>
          <bgColor theme="2" tint="-9.9948118533890809E-2"/>
        </patternFill>
      </fill>
    </dxf>
    <dxf>
      <font>
        <color rgb="FFBA0AA1"/>
      </font>
      <fill>
        <patternFill>
          <bgColor rgb="FFFBC5F7"/>
        </patternFill>
      </fill>
    </dxf>
    <dxf>
      <fill>
        <patternFill>
          <bgColor rgb="FFFF99CC"/>
        </patternFill>
      </fill>
    </dxf>
    <dxf>
      <fill>
        <patternFill>
          <bgColor rgb="FFFFFF99"/>
        </patternFill>
      </fill>
    </dxf>
    <dxf>
      <fill>
        <patternFill>
          <bgColor rgb="FFBEF4C4"/>
        </patternFill>
      </fill>
    </dxf>
    <dxf>
      <fill>
        <patternFill>
          <bgColor rgb="FFCDCDFF"/>
        </patternFill>
      </fill>
    </dxf>
    <dxf>
      <font>
        <b/>
        <i val="0"/>
        <color rgb="FFFF0000"/>
      </font>
    </dxf>
    <dxf>
      <font>
        <b/>
        <i val="0"/>
        <color theme="9" tint="-0.24994659260841701"/>
      </font>
    </dxf>
    <dxf>
      <font>
        <b/>
        <i val="0"/>
        <color rgb="FF00B050"/>
      </font>
    </dxf>
    <dxf>
      <font>
        <b/>
        <i val="0"/>
        <color rgb="FF7030A0"/>
      </font>
    </dxf>
    <dxf>
      <font>
        <b/>
        <i val="0"/>
        <color rgb="FFC00000"/>
      </font>
    </dxf>
    <dxf>
      <font>
        <b/>
        <i val="0"/>
        <color theme="9" tint="-0.24994659260841701"/>
      </font>
    </dxf>
    <dxf>
      <font>
        <b/>
        <i val="0"/>
        <color rgb="FF00A251"/>
      </font>
    </dxf>
    <dxf>
      <font>
        <b/>
        <i val="0"/>
        <color rgb="FF5A299B"/>
      </font>
    </dxf>
    <dxf>
      <font>
        <color theme="1" tint="0.499984740745262"/>
      </font>
      <fill>
        <patternFill>
          <bgColor theme="2" tint="-9.9948118533890809E-2"/>
        </patternFill>
      </fill>
    </dxf>
    <dxf>
      <font>
        <color rgb="FFBA0AA1"/>
      </font>
      <fill>
        <patternFill>
          <bgColor rgb="FFFBC5F7"/>
        </patternFill>
      </fill>
    </dxf>
    <dxf>
      <fill>
        <patternFill>
          <bgColor rgb="FFFF99CC"/>
        </patternFill>
      </fill>
    </dxf>
    <dxf>
      <fill>
        <patternFill>
          <bgColor rgb="FFFFFF99"/>
        </patternFill>
      </fill>
    </dxf>
    <dxf>
      <fill>
        <patternFill>
          <bgColor rgb="FFBEF4C4"/>
        </patternFill>
      </fill>
    </dxf>
    <dxf>
      <fill>
        <patternFill>
          <bgColor rgb="FFCDCDFF"/>
        </patternFill>
      </fill>
    </dxf>
    <dxf>
      <fill>
        <patternFill>
          <bgColor rgb="FFFF99CC"/>
        </patternFill>
      </fill>
    </dxf>
    <dxf>
      <fill>
        <patternFill>
          <bgColor rgb="FFFFFF99"/>
        </patternFill>
      </fill>
    </dxf>
    <dxf>
      <fill>
        <patternFill>
          <bgColor rgb="FFBEF4C4"/>
        </patternFill>
      </fill>
    </dxf>
    <dxf>
      <fill>
        <patternFill>
          <bgColor rgb="FFCDCDFF"/>
        </patternFill>
      </fill>
    </dxf>
    <dxf>
      <fill>
        <patternFill>
          <bgColor rgb="FFFF99CC"/>
        </patternFill>
      </fill>
    </dxf>
    <dxf>
      <fill>
        <patternFill>
          <bgColor rgb="FFFFFF99"/>
        </patternFill>
      </fill>
    </dxf>
    <dxf>
      <fill>
        <patternFill>
          <bgColor rgb="FFBEF4C4"/>
        </patternFill>
      </fill>
    </dxf>
    <dxf>
      <fill>
        <patternFill>
          <bgColor rgb="FFCDCDFF"/>
        </patternFill>
      </fill>
    </dxf>
    <dxf>
      <font>
        <b/>
        <i val="0"/>
        <color rgb="FFC00000"/>
      </font>
    </dxf>
    <dxf>
      <font>
        <b/>
        <i val="0"/>
        <color theme="9" tint="-0.24994659260841701"/>
      </font>
    </dxf>
    <dxf>
      <font>
        <b/>
        <i val="0"/>
        <color rgb="FF00A251"/>
      </font>
    </dxf>
    <dxf>
      <font>
        <b/>
        <i val="0"/>
        <color rgb="FF5A299B"/>
      </font>
    </dxf>
    <dxf>
      <font>
        <color theme="1" tint="0.499984740745262"/>
      </font>
      <fill>
        <patternFill>
          <bgColor theme="2" tint="-9.9948118533890809E-2"/>
        </patternFill>
      </fill>
    </dxf>
    <dxf>
      <font>
        <color rgb="FFBA0AA1"/>
      </font>
      <fill>
        <patternFill>
          <bgColor rgb="FFFBC5F7"/>
        </patternFill>
      </fill>
    </dxf>
    <dxf>
      <fill>
        <patternFill>
          <bgColor theme="8" tint="0.79998168889431442"/>
        </patternFill>
      </fill>
    </dxf>
    <dxf>
      <font>
        <color theme="9" tint="-0.24994659260841701"/>
      </font>
      <fill>
        <patternFill>
          <bgColor rgb="FFFFFFCC"/>
        </patternFill>
      </fill>
    </dxf>
    <dxf>
      <font>
        <color theme="9" tint="-0.499984740745262"/>
      </font>
      <fill>
        <patternFill>
          <bgColor theme="9" tint="0.79998168889431442"/>
        </patternFill>
      </fill>
    </dxf>
    <dxf>
      <fill>
        <patternFill>
          <bgColor theme="2" tint="-9.9948118533890809E-2"/>
        </patternFill>
      </fill>
    </dxf>
    <dxf>
      <font>
        <color rgb="FF00B050"/>
      </font>
      <fill>
        <patternFill>
          <bgColor rgb="FF00B050"/>
        </patternFill>
      </fill>
    </dxf>
    <dxf>
      <font>
        <color rgb="FFFFFF00"/>
      </font>
      <fill>
        <patternFill>
          <bgColor rgb="FFFFFF00"/>
        </patternFill>
      </fill>
    </dxf>
    <dxf>
      <font>
        <color rgb="FFFF0000"/>
      </font>
      <fill>
        <patternFill>
          <bgColor rgb="FFFF0000"/>
        </patternFill>
      </fill>
    </dxf>
    <dxf>
      <fill>
        <patternFill>
          <bgColor rgb="FFCCFFCC"/>
        </patternFill>
      </fill>
    </dxf>
    <dxf>
      <font>
        <color theme="9" tint="-0.24994659260841701"/>
      </font>
      <fill>
        <patternFill>
          <bgColor rgb="FFFFFFCC"/>
        </patternFill>
      </fill>
    </dxf>
    <dxf>
      <font>
        <color theme="9" tint="-0.499984740745262"/>
      </font>
      <fill>
        <patternFill>
          <bgColor rgb="FFFFBDD3"/>
        </patternFill>
      </fill>
    </dxf>
    <dxf>
      <fill>
        <patternFill>
          <bgColor theme="2" tint="-9.9948118533890809E-2"/>
        </patternFill>
      </fill>
    </dxf>
    <dxf>
      <fill>
        <patternFill>
          <bgColor theme="8" tint="0.79998168889431442"/>
        </patternFill>
      </fill>
    </dxf>
    <dxf>
      <font>
        <color theme="9" tint="-0.24994659260841701"/>
      </font>
      <fill>
        <patternFill>
          <bgColor rgb="FFFFFFCC"/>
        </patternFill>
      </fill>
    </dxf>
    <dxf>
      <font>
        <color theme="9" tint="-0.499984740745262"/>
      </font>
      <fill>
        <patternFill>
          <bgColor theme="9" tint="0.79998168889431442"/>
        </patternFill>
      </fill>
    </dxf>
    <dxf>
      <fill>
        <patternFill>
          <bgColor theme="2" tint="-9.9948118533890809E-2"/>
        </patternFill>
      </fill>
    </dxf>
    <dxf>
      <font>
        <b/>
        <i val="0"/>
      </font>
      <fill>
        <patternFill>
          <bgColor theme="2" tint="-9.9948118533890809E-2"/>
        </patternFill>
      </fill>
    </dxf>
    <dxf>
      <font>
        <b/>
        <i val="0"/>
      </font>
      <fill>
        <patternFill>
          <bgColor rgb="FFCCCCFF"/>
        </patternFill>
      </fill>
    </dxf>
    <dxf>
      <font>
        <b/>
        <i val="0"/>
      </font>
      <fill>
        <patternFill>
          <bgColor rgb="FFFEC6D2"/>
        </patternFill>
      </fill>
    </dxf>
    <dxf>
      <font>
        <b/>
        <i val="0"/>
      </font>
      <fill>
        <patternFill>
          <bgColor rgb="FFCCFFCC"/>
        </patternFill>
      </fill>
    </dxf>
    <dxf>
      <font>
        <b/>
        <i val="0"/>
      </font>
      <fill>
        <patternFill>
          <bgColor rgb="FFFFFFCC"/>
        </patternFill>
      </fill>
    </dxf>
    <dxf>
      <font>
        <b/>
        <i val="0"/>
      </font>
      <fill>
        <patternFill>
          <bgColor rgb="FFCCFFCC"/>
        </patternFill>
      </fill>
    </dxf>
    <dxf>
      <font>
        <b/>
        <i val="0"/>
      </font>
      <fill>
        <patternFill>
          <bgColor rgb="FFFFFFCC"/>
        </patternFill>
      </fill>
    </dxf>
    <dxf>
      <font>
        <b/>
        <i val="0"/>
        <strike val="0"/>
      </font>
      <fill>
        <patternFill>
          <bgColor rgb="FFEAD5FF"/>
        </patternFill>
      </fill>
    </dxf>
    <dxf>
      <fill>
        <patternFill>
          <bgColor rgb="FFFEC6C6"/>
        </patternFill>
      </fill>
    </dxf>
  </dxfs>
  <tableStyles count="0" defaultTableStyle="TableStyleMedium9" defaultPivotStyle="PivotStyleLight16"/>
  <colors>
    <mruColors>
      <color rgb="FFFEC6C6"/>
      <color rgb="FFCCFFCC"/>
      <color rgb="FFFFFF99"/>
      <color rgb="FFFFFFCC"/>
      <color rgb="FFA7F1FB"/>
      <color rgb="FFFEB2B2"/>
      <color rgb="FFFFA7A9"/>
      <color rgb="FFEAD5FF"/>
      <color rgb="FFCDCDFF"/>
      <color rgb="FFBEF4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533400</xdr:colOff>
      <xdr:row>2</xdr:row>
      <xdr:rowOff>66675</xdr:rowOff>
    </xdr:from>
    <xdr:to>
      <xdr:col>9</xdr:col>
      <xdr:colOff>234440</xdr:colOff>
      <xdr:row>14</xdr:row>
      <xdr:rowOff>19050</xdr:rowOff>
    </xdr:to>
    <xdr:pic>
      <xdr:nvPicPr>
        <xdr:cNvPr id="3" name="Imagen 2">
          <a:extLst>
            <a:ext uri="{FF2B5EF4-FFF2-40B4-BE49-F238E27FC236}">
              <a16:creationId xmlns:a16="http://schemas.microsoft.com/office/drawing/2014/main" id="{AAA0ED1A-FCA0-9BCD-B05D-5AB6F9688F1A}"/>
            </a:ext>
          </a:extLst>
        </xdr:cNvPr>
        <xdr:cNvPicPr>
          <a:picLocks noChangeAspect="1"/>
        </xdr:cNvPicPr>
      </xdr:nvPicPr>
      <xdr:blipFill>
        <a:blip xmlns:r="http://schemas.openxmlformats.org/officeDocument/2006/relationships" r:embed="rId1"/>
        <a:stretch>
          <a:fillRect/>
        </a:stretch>
      </xdr:blipFill>
      <xdr:spPr>
        <a:xfrm>
          <a:off x="981075" y="200025"/>
          <a:ext cx="3692015" cy="2466975"/>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S112"/>
  <sheetViews>
    <sheetView showGridLines="0" topLeftCell="A7" zoomScale="85" zoomScaleNormal="85" workbookViewId="0">
      <selection activeCell="AL19" sqref="AL19"/>
    </sheetView>
  </sheetViews>
  <sheetFormatPr baseColWidth="10" defaultColWidth="11.42578125" defaultRowHeight="15" x14ac:dyDescent="0.25"/>
  <cols>
    <col min="1" max="1" width="3.42578125" style="6" customWidth="1"/>
    <col min="2" max="2" width="3.28515625" style="5" customWidth="1"/>
    <col min="3" max="3" width="29.42578125" style="7" customWidth="1"/>
    <col min="4" max="7" width="5.140625" style="5" customWidth="1"/>
    <col min="8" max="8" width="4.7109375" style="7" customWidth="1"/>
    <col min="9" max="12" width="5.140625" style="5" customWidth="1"/>
    <col min="13" max="13" width="4.7109375" style="7" customWidth="1"/>
    <col min="14" max="17" width="5.140625" style="5" customWidth="1"/>
    <col min="18" max="18" width="4.7109375" style="7" customWidth="1"/>
    <col min="19" max="19" width="3.28515625" style="18" customWidth="1"/>
    <col min="20" max="20" width="29.28515625" style="18" customWidth="1"/>
    <col min="21" max="48" width="4.42578125" style="18" customWidth="1"/>
    <col min="49" max="49" width="2.42578125" style="18" customWidth="1"/>
    <col min="50" max="54" width="4.7109375" style="18" customWidth="1"/>
    <col min="55" max="55" width="8.140625" style="18" customWidth="1"/>
    <col min="56" max="56" width="4.7109375" style="7" customWidth="1"/>
    <col min="57" max="57" width="3.28515625" style="18" customWidth="1"/>
    <col min="58" max="58" width="29.28515625" style="18" customWidth="1"/>
    <col min="59" max="78" width="4.42578125" style="18" customWidth="1"/>
    <col min="79" max="79" width="1.140625" style="18" customWidth="1"/>
    <col min="80" max="84" width="4.7109375" style="18" customWidth="1"/>
    <col min="85" max="85" width="8.140625" style="18" customWidth="1"/>
    <col min="86" max="86" width="4.7109375" style="7" customWidth="1"/>
    <col min="87" max="87" width="30.85546875" style="252" customWidth="1"/>
    <col min="88" max="88" width="11.28515625" style="252" customWidth="1"/>
    <col min="89" max="89" width="32.42578125" style="252" customWidth="1"/>
    <col min="90" max="90" width="27.5703125" style="252" customWidth="1"/>
    <col min="91" max="91" width="22.140625" style="252" customWidth="1"/>
    <col min="92" max="92" width="19.140625" style="252" customWidth="1"/>
    <col min="93" max="93" width="7" style="7" customWidth="1"/>
    <col min="94" max="94" width="1.28515625" style="7" customWidth="1"/>
    <col min="95" max="95" width="6.140625" customWidth="1"/>
    <col min="96" max="96" width="5.42578125" style="9" customWidth="1"/>
    <col min="97" max="97" width="5.42578125" style="6" customWidth="1"/>
    <col min="98" max="224" width="11.42578125" style="6" customWidth="1"/>
    <col min="225" max="16384" width="11.42578125" style="6"/>
  </cols>
  <sheetData>
    <row r="1" spans="2:96" ht="6.75" customHeight="1" x14ac:dyDescent="0.25">
      <c r="CI1" s="246"/>
      <c r="CJ1" s="247"/>
      <c r="CK1" s="247"/>
      <c r="CL1" s="247"/>
      <c r="CM1" s="248"/>
      <c r="CN1" s="248"/>
    </row>
    <row r="2" spans="2:96" ht="3.75" customHeight="1" thickBot="1" x14ac:dyDescent="0.3">
      <c r="CI2" s="248"/>
      <c r="CJ2" s="249"/>
      <c r="CK2" s="248"/>
      <c r="CL2" s="248"/>
      <c r="CM2" s="248"/>
      <c r="CN2" s="248"/>
    </row>
    <row r="3" spans="2:96" ht="18" customHeight="1" thickBot="1" x14ac:dyDescent="0.3">
      <c r="S3" s="751" t="s">
        <v>19</v>
      </c>
      <c r="T3" s="752"/>
      <c r="U3" s="753" t="s">
        <v>1</v>
      </c>
      <c r="V3" s="754"/>
      <c r="W3" s="754"/>
      <c r="X3" s="754"/>
      <c r="Y3" s="754"/>
      <c r="Z3" s="754"/>
      <c r="AA3" s="755"/>
      <c r="AB3" s="756" t="s">
        <v>20</v>
      </c>
      <c r="AC3" s="756"/>
      <c r="AD3" s="756"/>
      <c r="AE3" s="756"/>
      <c r="AF3" s="756"/>
      <c r="AG3" s="756"/>
      <c r="AH3" s="756"/>
      <c r="AI3" s="756"/>
      <c r="AJ3" s="756"/>
      <c r="AK3" s="757" t="s">
        <v>21</v>
      </c>
      <c r="AL3" s="758"/>
      <c r="AM3" s="758"/>
      <c r="AN3" s="758"/>
      <c r="AO3" s="758"/>
      <c r="AP3" s="759"/>
      <c r="AQ3" s="760" t="s">
        <v>3</v>
      </c>
      <c r="AR3" s="761"/>
      <c r="AS3" s="761"/>
      <c r="AT3" s="761"/>
      <c r="AU3" s="761"/>
      <c r="AV3" s="762"/>
      <c r="AW3" s="48"/>
      <c r="AX3" s="736" t="s">
        <v>22</v>
      </c>
      <c r="AY3" s="737"/>
      <c r="AZ3" s="737"/>
      <c r="BA3" s="737"/>
      <c r="BB3" s="737"/>
      <c r="BC3" s="738"/>
      <c r="BE3" s="751" t="s">
        <v>19</v>
      </c>
      <c r="BF3" s="752"/>
      <c r="BG3" s="753" t="s">
        <v>1</v>
      </c>
      <c r="BH3" s="754"/>
      <c r="BI3" s="755"/>
      <c r="BJ3" s="756" t="s">
        <v>20</v>
      </c>
      <c r="BK3" s="756"/>
      <c r="BL3" s="756"/>
      <c r="BM3" s="756"/>
      <c r="BN3" s="756"/>
      <c r="BO3" s="757" t="s">
        <v>21</v>
      </c>
      <c r="BP3" s="758"/>
      <c r="BQ3" s="758"/>
      <c r="BR3" s="758"/>
      <c r="BS3" s="758"/>
      <c r="BT3" s="758"/>
      <c r="BU3" s="759"/>
      <c r="BV3" s="760" t="s">
        <v>3</v>
      </c>
      <c r="BW3" s="761"/>
      <c r="BX3" s="761"/>
      <c r="BY3" s="761"/>
      <c r="BZ3" s="762"/>
      <c r="CA3" s="48"/>
      <c r="CB3" s="736" t="s">
        <v>22</v>
      </c>
      <c r="CC3" s="737"/>
      <c r="CD3" s="737"/>
      <c r="CE3" s="737"/>
      <c r="CF3" s="737"/>
      <c r="CG3" s="738"/>
      <c r="CI3" s="248"/>
      <c r="CJ3" s="249"/>
      <c r="CK3" s="248"/>
      <c r="CL3" s="248"/>
      <c r="CM3" s="248"/>
      <c r="CN3" s="248"/>
    </row>
    <row r="4" spans="2:96" ht="30.75" customHeight="1" thickBot="1" x14ac:dyDescent="0.3">
      <c r="S4" s="739" t="s">
        <v>23</v>
      </c>
      <c r="T4" s="740"/>
      <c r="U4" s="128" t="s">
        <v>24</v>
      </c>
      <c r="V4" s="129" t="s">
        <v>24</v>
      </c>
      <c r="W4" s="129" t="s">
        <v>24</v>
      </c>
      <c r="X4" s="129" t="s">
        <v>25</v>
      </c>
      <c r="Y4" s="129" t="s">
        <v>8</v>
      </c>
      <c r="Z4" s="129" t="s">
        <v>25</v>
      </c>
      <c r="AA4" s="130" t="s">
        <v>26</v>
      </c>
      <c r="AB4" s="131" t="s">
        <v>5</v>
      </c>
      <c r="AC4" s="131" t="s">
        <v>6</v>
      </c>
      <c r="AD4" s="741" t="s">
        <v>27</v>
      </c>
      <c r="AE4" s="742"/>
      <c r="AF4" s="743"/>
      <c r="AG4" s="132" t="s">
        <v>5</v>
      </c>
      <c r="AH4" s="132" t="s">
        <v>27</v>
      </c>
      <c r="AI4" s="131" t="s">
        <v>5</v>
      </c>
      <c r="AJ4" s="133" t="s">
        <v>27</v>
      </c>
      <c r="AK4" s="744" t="s">
        <v>28</v>
      </c>
      <c r="AL4" s="745"/>
      <c r="AM4" s="134" t="s">
        <v>29</v>
      </c>
      <c r="AN4" s="135" t="s">
        <v>9</v>
      </c>
      <c r="AO4" s="746" t="s">
        <v>30</v>
      </c>
      <c r="AP4" s="747"/>
      <c r="AQ4" s="136" t="s">
        <v>31</v>
      </c>
      <c r="AR4" s="137" t="s">
        <v>32</v>
      </c>
      <c r="AS4" s="138" t="s">
        <v>32</v>
      </c>
      <c r="AT4" s="139" t="s">
        <v>7</v>
      </c>
      <c r="AU4" s="137" t="s">
        <v>33</v>
      </c>
      <c r="AV4" s="140" t="s">
        <v>31</v>
      </c>
      <c r="AW4" s="49"/>
      <c r="AX4" s="748" t="s">
        <v>34</v>
      </c>
      <c r="AY4" s="749"/>
      <c r="AZ4" s="749"/>
      <c r="BA4" s="749"/>
      <c r="BB4" s="749"/>
      <c r="BC4" s="750"/>
      <c r="BE4" s="739" t="s">
        <v>23</v>
      </c>
      <c r="BF4" s="740"/>
      <c r="BG4" s="128" t="s">
        <v>24</v>
      </c>
      <c r="BH4" s="129" t="s">
        <v>24</v>
      </c>
      <c r="BI4" s="130" t="s">
        <v>26</v>
      </c>
      <c r="BJ4" s="131" t="s">
        <v>5</v>
      </c>
      <c r="BK4" s="131" t="s">
        <v>6</v>
      </c>
      <c r="BL4" s="741" t="s">
        <v>27</v>
      </c>
      <c r="BM4" s="742"/>
      <c r="BN4" s="743"/>
      <c r="BO4" s="744" t="s">
        <v>28</v>
      </c>
      <c r="BP4" s="745"/>
      <c r="BQ4" s="134" t="s">
        <v>29</v>
      </c>
      <c r="BR4" s="135" t="s">
        <v>9</v>
      </c>
      <c r="BS4" s="340"/>
      <c r="BT4" s="746" t="s">
        <v>30</v>
      </c>
      <c r="BU4" s="747"/>
      <c r="BV4" s="136" t="s">
        <v>31</v>
      </c>
      <c r="BW4" s="137" t="s">
        <v>32</v>
      </c>
      <c r="BX4" s="138" t="s">
        <v>32</v>
      </c>
      <c r="BY4" s="139" t="s">
        <v>7</v>
      </c>
      <c r="BZ4" s="140" t="s">
        <v>31</v>
      </c>
      <c r="CA4" s="49"/>
      <c r="CB4" s="748" t="s">
        <v>34</v>
      </c>
      <c r="CC4" s="749"/>
      <c r="CD4" s="749"/>
      <c r="CE4" s="749"/>
      <c r="CF4" s="749"/>
      <c r="CG4" s="750"/>
      <c r="CI4" s="248"/>
      <c r="CJ4" s="249"/>
      <c r="CK4" s="248"/>
      <c r="CL4" s="248"/>
      <c r="CM4" s="248"/>
      <c r="CN4" s="248"/>
    </row>
    <row r="5" spans="2:96" ht="27" customHeight="1" thickBot="1" x14ac:dyDescent="0.3">
      <c r="B5" s="13"/>
      <c r="D5" s="7"/>
      <c r="E5" s="7"/>
      <c r="F5" s="7"/>
      <c r="G5" s="7"/>
      <c r="I5" s="7"/>
      <c r="J5" s="7"/>
      <c r="K5" s="7"/>
      <c r="L5" s="7"/>
      <c r="N5" s="7"/>
      <c r="O5" s="7"/>
      <c r="P5" s="7"/>
      <c r="Q5" s="7"/>
      <c r="S5" s="751" t="s">
        <v>35</v>
      </c>
      <c r="T5" s="780"/>
      <c r="U5" s="141" t="s">
        <v>36</v>
      </c>
      <c r="V5" s="142" t="s">
        <v>37</v>
      </c>
      <c r="W5" s="142" t="s">
        <v>38</v>
      </c>
      <c r="X5" s="142" t="s">
        <v>39</v>
      </c>
      <c r="Y5" s="142" t="s">
        <v>40</v>
      </c>
      <c r="Z5" s="142" t="s">
        <v>41</v>
      </c>
      <c r="AA5" s="143" t="s">
        <v>42</v>
      </c>
      <c r="AB5" s="144" t="s">
        <v>43</v>
      </c>
      <c r="AC5" s="145" t="s">
        <v>44</v>
      </c>
      <c r="AD5" s="145" t="s">
        <v>45</v>
      </c>
      <c r="AE5" s="145" t="s">
        <v>46</v>
      </c>
      <c r="AF5" s="145" t="s">
        <v>47</v>
      </c>
      <c r="AG5" s="145" t="s">
        <v>48</v>
      </c>
      <c r="AH5" s="145" t="s">
        <v>49</v>
      </c>
      <c r="AI5" s="145" t="s">
        <v>50</v>
      </c>
      <c r="AJ5" s="146" t="s">
        <v>51</v>
      </c>
      <c r="AK5" s="147" t="s">
        <v>52</v>
      </c>
      <c r="AL5" s="148" t="s">
        <v>53</v>
      </c>
      <c r="AM5" s="148" t="s">
        <v>54</v>
      </c>
      <c r="AN5" s="148" t="s">
        <v>55</v>
      </c>
      <c r="AO5" s="148" t="s">
        <v>56</v>
      </c>
      <c r="AP5" s="149" t="s">
        <v>57</v>
      </c>
      <c r="AQ5" s="150" t="s">
        <v>58</v>
      </c>
      <c r="AR5" s="151" t="s">
        <v>59</v>
      </c>
      <c r="AS5" s="151" t="s">
        <v>60</v>
      </c>
      <c r="AT5" s="151" t="s">
        <v>61</v>
      </c>
      <c r="AU5" s="151" t="s">
        <v>62</v>
      </c>
      <c r="AV5" s="152" t="s">
        <v>63</v>
      </c>
      <c r="AW5" s="49"/>
      <c r="AX5" s="154" t="s">
        <v>1</v>
      </c>
      <c r="AY5" s="155" t="s">
        <v>20</v>
      </c>
      <c r="AZ5" s="156" t="s">
        <v>21</v>
      </c>
      <c r="BA5" s="157" t="s">
        <v>3</v>
      </c>
      <c r="BB5" s="781" t="s">
        <v>64</v>
      </c>
      <c r="BC5" s="782"/>
      <c r="BE5" s="751" t="s">
        <v>35</v>
      </c>
      <c r="BF5" s="780"/>
      <c r="BG5" s="141" t="s">
        <v>36</v>
      </c>
      <c r="BH5" s="142" t="s">
        <v>37</v>
      </c>
      <c r="BI5" s="143" t="s">
        <v>42</v>
      </c>
      <c r="BJ5" s="144" t="s">
        <v>43</v>
      </c>
      <c r="BK5" s="145" t="s">
        <v>44</v>
      </c>
      <c r="BL5" s="145" t="s">
        <v>45</v>
      </c>
      <c r="BM5" s="145" t="s">
        <v>46</v>
      </c>
      <c r="BN5" s="145" t="s">
        <v>47</v>
      </c>
      <c r="BO5" s="147" t="s">
        <v>52</v>
      </c>
      <c r="BP5" s="148" t="s">
        <v>53</v>
      </c>
      <c r="BQ5" s="148" t="s">
        <v>54</v>
      </c>
      <c r="BR5" s="148" t="s">
        <v>55</v>
      </c>
      <c r="BS5" s="148" t="s">
        <v>56</v>
      </c>
      <c r="BT5" s="148" t="s">
        <v>56</v>
      </c>
      <c r="BU5" s="149" t="s">
        <v>57</v>
      </c>
      <c r="BV5" s="150" t="s">
        <v>58</v>
      </c>
      <c r="BW5" s="151" t="s">
        <v>59</v>
      </c>
      <c r="BX5" s="151" t="s">
        <v>60</v>
      </c>
      <c r="BY5" s="151" t="s">
        <v>61</v>
      </c>
      <c r="BZ5" s="152" t="s">
        <v>63</v>
      </c>
      <c r="CA5" s="49"/>
      <c r="CB5" s="154" t="s">
        <v>1</v>
      </c>
      <c r="CC5" s="155" t="s">
        <v>20</v>
      </c>
      <c r="CD5" s="156" t="s">
        <v>21</v>
      </c>
      <c r="CE5" s="157" t="s">
        <v>3</v>
      </c>
      <c r="CF5" s="781" t="s">
        <v>64</v>
      </c>
      <c r="CG5" s="782"/>
      <c r="CI5" s="250" t="s">
        <v>104</v>
      </c>
      <c r="CJ5" s="797" t="s">
        <v>105</v>
      </c>
      <c r="CK5" s="798"/>
      <c r="CL5" s="799"/>
      <c r="CM5" s="800" t="s">
        <v>106</v>
      </c>
      <c r="CN5" s="793" t="s">
        <v>107</v>
      </c>
      <c r="CQ5" s="15"/>
    </row>
    <row r="6" spans="2:96" s="3" customFormat="1" ht="21" customHeight="1" thickBot="1" x14ac:dyDescent="0.4">
      <c r="B6" s="14"/>
      <c r="C6" s="2"/>
      <c r="D6" s="777" t="s">
        <v>155</v>
      </c>
      <c r="E6" s="778"/>
      <c r="F6" s="778"/>
      <c r="G6" s="779"/>
      <c r="H6" s="2"/>
      <c r="I6" s="777" t="s">
        <v>156</v>
      </c>
      <c r="J6" s="778"/>
      <c r="K6" s="778"/>
      <c r="L6" s="779"/>
      <c r="M6" s="2"/>
      <c r="N6" s="777" t="s">
        <v>188</v>
      </c>
      <c r="O6" s="778"/>
      <c r="P6" s="778"/>
      <c r="Q6" s="779"/>
      <c r="R6" s="2"/>
      <c r="S6" s="751" t="s">
        <v>65</v>
      </c>
      <c r="T6" s="780"/>
      <c r="U6" s="108" t="s">
        <v>66</v>
      </c>
      <c r="V6" s="116" t="s">
        <v>67</v>
      </c>
      <c r="W6" s="117" t="s">
        <v>68</v>
      </c>
      <c r="X6" s="109" t="s">
        <v>66</v>
      </c>
      <c r="Y6" s="116" t="s">
        <v>67</v>
      </c>
      <c r="Z6" s="109" t="s">
        <v>69</v>
      </c>
      <c r="AA6" s="110" t="s">
        <v>66</v>
      </c>
      <c r="AB6" s="118" t="s">
        <v>70</v>
      </c>
      <c r="AC6" s="119" t="s">
        <v>66</v>
      </c>
      <c r="AD6" s="111" t="s">
        <v>67</v>
      </c>
      <c r="AE6" s="111" t="s">
        <v>69</v>
      </c>
      <c r="AF6" s="119" t="s">
        <v>70</v>
      </c>
      <c r="AG6" s="119" t="s">
        <v>67</v>
      </c>
      <c r="AH6" s="120" t="s">
        <v>71</v>
      </c>
      <c r="AI6" s="111" t="s">
        <v>69</v>
      </c>
      <c r="AJ6" s="121" t="s">
        <v>71</v>
      </c>
      <c r="AK6" s="112" t="s">
        <v>67</v>
      </c>
      <c r="AL6" s="122" t="s">
        <v>69</v>
      </c>
      <c r="AM6" s="113" t="s">
        <v>66</v>
      </c>
      <c r="AN6" s="123" t="s">
        <v>68</v>
      </c>
      <c r="AO6" s="122" t="s">
        <v>69</v>
      </c>
      <c r="AP6" s="124" t="s">
        <v>67</v>
      </c>
      <c r="AQ6" s="125" t="s">
        <v>69</v>
      </c>
      <c r="AR6" s="126" t="s">
        <v>69</v>
      </c>
      <c r="AS6" s="126" t="s">
        <v>66</v>
      </c>
      <c r="AT6" s="114" t="s">
        <v>70</v>
      </c>
      <c r="AU6" s="127" t="s">
        <v>71</v>
      </c>
      <c r="AV6" s="115" t="s">
        <v>66</v>
      </c>
      <c r="AW6" s="54"/>
      <c r="AX6" s="783">
        <v>7</v>
      </c>
      <c r="AY6" s="785">
        <v>9</v>
      </c>
      <c r="AZ6" s="787">
        <v>6</v>
      </c>
      <c r="BA6" s="789">
        <v>6</v>
      </c>
      <c r="BB6" s="201">
        <v>28</v>
      </c>
      <c r="BC6" s="791" t="s">
        <v>72</v>
      </c>
      <c r="BD6" s="2"/>
      <c r="BE6" s="751" t="s">
        <v>65</v>
      </c>
      <c r="BF6" s="780"/>
      <c r="BG6" s="108" t="s">
        <v>69</v>
      </c>
      <c r="BH6" s="116" t="s">
        <v>68</v>
      </c>
      <c r="BI6" s="110" t="s">
        <v>68</v>
      </c>
      <c r="BJ6" s="118" t="s">
        <v>67</v>
      </c>
      <c r="BK6" s="119" t="s">
        <v>70</v>
      </c>
      <c r="BL6" s="111" t="s">
        <v>66</v>
      </c>
      <c r="BM6" s="111" t="s">
        <v>66</v>
      </c>
      <c r="BN6" s="119" t="s">
        <v>69</v>
      </c>
      <c r="BO6" s="112" t="s">
        <v>70</v>
      </c>
      <c r="BP6" s="122" t="s">
        <v>67</v>
      </c>
      <c r="BQ6" s="113" t="s">
        <v>69</v>
      </c>
      <c r="BR6" s="122" t="s">
        <v>67</v>
      </c>
      <c r="BS6" s="122" t="s">
        <v>66</v>
      </c>
      <c r="BT6" s="122" t="s">
        <v>70</v>
      </c>
      <c r="BU6" s="124" t="s">
        <v>67</v>
      </c>
      <c r="BV6" s="125" t="s">
        <v>69</v>
      </c>
      <c r="BW6" s="126" t="s">
        <v>71</v>
      </c>
      <c r="BX6" s="126" t="s">
        <v>71</v>
      </c>
      <c r="BY6" s="114" t="s">
        <v>14</v>
      </c>
      <c r="BZ6" s="115" t="s">
        <v>11</v>
      </c>
      <c r="CA6" s="54"/>
      <c r="CB6" s="783">
        <v>3</v>
      </c>
      <c r="CC6" s="785">
        <v>5</v>
      </c>
      <c r="CD6" s="787">
        <v>7</v>
      </c>
      <c r="CE6" s="789">
        <v>5</v>
      </c>
      <c r="CF6" s="201">
        <v>20</v>
      </c>
      <c r="CG6" s="791" t="s">
        <v>72</v>
      </c>
      <c r="CH6" s="2"/>
      <c r="CI6" s="803" t="s">
        <v>108</v>
      </c>
      <c r="CJ6" s="805" t="s">
        <v>109</v>
      </c>
      <c r="CK6" s="807" t="s">
        <v>110</v>
      </c>
      <c r="CL6" s="807" t="s">
        <v>111</v>
      </c>
      <c r="CM6" s="801"/>
      <c r="CN6" s="794"/>
      <c r="CO6" s="2"/>
      <c r="CP6" s="2"/>
      <c r="CQ6"/>
      <c r="CR6" s="10"/>
    </row>
    <row r="7" spans="2:96" s="4" customFormat="1" ht="17.25" customHeight="1" thickBot="1" x14ac:dyDescent="0.3">
      <c r="B7" s="70" t="s">
        <v>2</v>
      </c>
      <c r="C7" s="153" t="s">
        <v>154</v>
      </c>
      <c r="D7" s="34" t="s">
        <v>15</v>
      </c>
      <c r="E7" s="35" t="s">
        <v>16</v>
      </c>
      <c r="F7" s="28" t="s">
        <v>17</v>
      </c>
      <c r="G7" s="46" t="s">
        <v>18</v>
      </c>
      <c r="H7" s="37"/>
      <c r="I7" s="34" t="s">
        <v>15</v>
      </c>
      <c r="J7" s="35" t="s">
        <v>16</v>
      </c>
      <c r="K7" s="28" t="s">
        <v>17</v>
      </c>
      <c r="L7" s="46" t="s">
        <v>18</v>
      </c>
      <c r="M7" s="37"/>
      <c r="N7" s="34" t="s">
        <v>15</v>
      </c>
      <c r="O7" s="35" t="s">
        <v>16</v>
      </c>
      <c r="P7" s="28" t="s">
        <v>17</v>
      </c>
      <c r="Q7" s="46" t="s">
        <v>18</v>
      </c>
      <c r="R7" s="37"/>
      <c r="S7" s="70" t="s">
        <v>2</v>
      </c>
      <c r="T7" s="241" t="s">
        <v>321</v>
      </c>
      <c r="U7" s="213">
        <v>1</v>
      </c>
      <c r="V7" s="224">
        <v>2</v>
      </c>
      <c r="W7" s="224">
        <v>3</v>
      </c>
      <c r="X7" s="224">
        <v>4</v>
      </c>
      <c r="Y7" s="224">
        <v>5</v>
      </c>
      <c r="Z7" s="224">
        <v>6</v>
      </c>
      <c r="AA7" s="225">
        <v>7</v>
      </c>
      <c r="AB7" s="226">
        <v>8</v>
      </c>
      <c r="AC7" s="214">
        <v>9</v>
      </c>
      <c r="AD7" s="214">
        <v>10</v>
      </c>
      <c r="AE7" s="214">
        <v>11</v>
      </c>
      <c r="AF7" s="214">
        <v>12</v>
      </c>
      <c r="AG7" s="214">
        <v>13</v>
      </c>
      <c r="AH7" s="214">
        <v>14</v>
      </c>
      <c r="AI7" s="214">
        <v>15</v>
      </c>
      <c r="AJ7" s="227">
        <v>16</v>
      </c>
      <c r="AK7" s="228">
        <v>17</v>
      </c>
      <c r="AL7" s="229">
        <v>18</v>
      </c>
      <c r="AM7" s="229">
        <v>19</v>
      </c>
      <c r="AN7" s="229">
        <v>20</v>
      </c>
      <c r="AO7" s="229">
        <v>21</v>
      </c>
      <c r="AP7" s="230">
        <v>22</v>
      </c>
      <c r="AQ7" s="231">
        <v>23</v>
      </c>
      <c r="AR7" s="215">
        <v>24</v>
      </c>
      <c r="AS7" s="215">
        <v>25</v>
      </c>
      <c r="AT7" s="215">
        <v>26</v>
      </c>
      <c r="AU7" s="215">
        <v>27</v>
      </c>
      <c r="AV7" s="232">
        <v>28</v>
      </c>
      <c r="AW7" s="54"/>
      <c r="AX7" s="784"/>
      <c r="AY7" s="786"/>
      <c r="AZ7" s="788"/>
      <c r="BA7" s="790"/>
      <c r="BB7" s="202" t="s">
        <v>74</v>
      </c>
      <c r="BC7" s="792"/>
      <c r="BD7" s="37"/>
      <c r="BE7" s="70" t="s">
        <v>2</v>
      </c>
      <c r="BF7" s="241" t="str">
        <f>C7</f>
        <v>5A MATEMÁTICA 2023</v>
      </c>
      <c r="BG7" s="213">
        <v>1</v>
      </c>
      <c r="BH7" s="224">
        <v>2</v>
      </c>
      <c r="BI7" s="225">
        <v>3</v>
      </c>
      <c r="BJ7" s="226">
        <v>4</v>
      </c>
      <c r="BK7" s="214">
        <v>5</v>
      </c>
      <c r="BL7" s="214">
        <v>6</v>
      </c>
      <c r="BM7" s="214">
        <v>7</v>
      </c>
      <c r="BN7" s="214">
        <v>8</v>
      </c>
      <c r="BO7" s="228">
        <v>9</v>
      </c>
      <c r="BP7" s="229">
        <v>10</v>
      </c>
      <c r="BQ7" s="229">
        <v>11</v>
      </c>
      <c r="BR7" s="229">
        <v>12</v>
      </c>
      <c r="BS7" s="229">
        <v>13</v>
      </c>
      <c r="BT7" s="229">
        <v>14</v>
      </c>
      <c r="BU7" s="230">
        <v>15</v>
      </c>
      <c r="BV7" s="231">
        <v>16</v>
      </c>
      <c r="BW7" s="215">
        <v>17</v>
      </c>
      <c r="BX7" s="215">
        <v>18</v>
      </c>
      <c r="BY7" s="215">
        <v>19</v>
      </c>
      <c r="BZ7" s="232">
        <v>20</v>
      </c>
      <c r="CA7" s="54"/>
      <c r="CB7" s="784"/>
      <c r="CC7" s="786"/>
      <c r="CD7" s="788"/>
      <c r="CE7" s="790"/>
      <c r="CF7" s="202" t="s">
        <v>74</v>
      </c>
      <c r="CG7" s="796"/>
      <c r="CH7" s="37"/>
      <c r="CI7" s="804"/>
      <c r="CJ7" s="806"/>
      <c r="CK7" s="808"/>
      <c r="CL7" s="808"/>
      <c r="CM7" s="802"/>
      <c r="CN7" s="795"/>
      <c r="CO7" s="37"/>
      <c r="CP7" s="37"/>
      <c r="CQ7"/>
      <c r="CR7" s="11"/>
    </row>
    <row r="8" spans="2:96" s="1" customFormat="1" ht="12.2" customHeight="1" x14ac:dyDescent="0.25">
      <c r="B8" s="36">
        <v>1</v>
      </c>
      <c r="C8" s="217" t="s">
        <v>157</v>
      </c>
      <c r="D8" s="319" t="s">
        <v>12</v>
      </c>
      <c r="E8" s="320" t="s">
        <v>12</v>
      </c>
      <c r="F8" s="320" t="s">
        <v>12</v>
      </c>
      <c r="G8" s="321" t="s">
        <v>12</v>
      </c>
      <c r="H8" s="23"/>
      <c r="I8" s="319" t="s">
        <v>11</v>
      </c>
      <c r="J8" s="320" t="s">
        <v>13</v>
      </c>
      <c r="K8" s="320" t="s">
        <v>13</v>
      </c>
      <c r="L8" s="321" t="s">
        <v>13</v>
      </c>
      <c r="M8" s="23"/>
      <c r="N8" s="319" t="s">
        <v>14</v>
      </c>
      <c r="O8" s="320" t="s">
        <v>14</v>
      </c>
      <c r="P8" s="320" t="s">
        <v>14</v>
      </c>
      <c r="Q8" s="321" t="s">
        <v>14</v>
      </c>
      <c r="R8" s="23"/>
      <c r="S8" s="36">
        <v>1</v>
      </c>
      <c r="T8" s="318" t="str">
        <f t="shared" ref="T8:T33" si="0">C8</f>
        <v>Alccahuaman Urbina, Celina</v>
      </c>
      <c r="U8" s="99" t="s">
        <v>11</v>
      </c>
      <c r="V8" s="87" t="s">
        <v>11</v>
      </c>
      <c r="W8" s="87" t="s">
        <v>183</v>
      </c>
      <c r="X8" s="87" t="s">
        <v>183</v>
      </c>
      <c r="Y8" s="87" t="s">
        <v>11</v>
      </c>
      <c r="Z8" s="87" t="s">
        <v>11</v>
      </c>
      <c r="AA8" s="104" t="s">
        <v>11</v>
      </c>
      <c r="AB8" s="86" t="s">
        <v>11</v>
      </c>
      <c r="AC8" s="87" t="s">
        <v>11</v>
      </c>
      <c r="AD8" s="87" t="s">
        <v>183</v>
      </c>
      <c r="AE8" s="87" t="s">
        <v>11</v>
      </c>
      <c r="AF8" s="87" t="s">
        <v>11</v>
      </c>
      <c r="AG8" s="87" t="s">
        <v>11</v>
      </c>
      <c r="AH8" s="87" t="s">
        <v>183</v>
      </c>
      <c r="AI8" s="87" t="s">
        <v>183</v>
      </c>
      <c r="AJ8" s="88" t="s">
        <v>11</v>
      </c>
      <c r="AK8" s="99" t="s">
        <v>11</v>
      </c>
      <c r="AL8" s="87" t="s">
        <v>11</v>
      </c>
      <c r="AM8" s="87" t="s">
        <v>183</v>
      </c>
      <c r="AN8" s="87" t="s">
        <v>183</v>
      </c>
      <c r="AO8" s="87" t="s">
        <v>11</v>
      </c>
      <c r="AP8" s="104" t="s">
        <v>11</v>
      </c>
      <c r="AQ8" s="86" t="s">
        <v>183</v>
      </c>
      <c r="AR8" s="87" t="s">
        <v>11</v>
      </c>
      <c r="AS8" s="87" t="s">
        <v>11</v>
      </c>
      <c r="AT8" s="87" t="s">
        <v>183</v>
      </c>
      <c r="AU8" s="87" t="s">
        <v>183</v>
      </c>
      <c r="AV8" s="88" t="s">
        <v>11</v>
      </c>
      <c r="AW8" s="54"/>
      <c r="AX8" s="158">
        <f>COUNTIF(U8:AA8,"A")</f>
        <v>5</v>
      </c>
      <c r="AY8" s="159">
        <f>COUNTIF(AB8:AJ8,"A")</f>
        <v>6</v>
      </c>
      <c r="AZ8" s="160">
        <f>COUNTIF(AK8:AP8,"A")</f>
        <v>4</v>
      </c>
      <c r="BA8" s="233">
        <f>COUNTIF(AQ8:AV8,"A")</f>
        <v>3</v>
      </c>
      <c r="BB8" s="235">
        <f>SUM(AX8:BA8)</f>
        <v>18</v>
      </c>
      <c r="BC8" s="206">
        <f>BB8*100/$BB$6</f>
        <v>64.285714285714292</v>
      </c>
      <c r="BD8" s="23" t="s">
        <v>14</v>
      </c>
      <c r="BE8" s="36">
        <v>1</v>
      </c>
      <c r="BF8" s="267" t="str">
        <f>C8</f>
        <v>Alccahuaman Urbina, Celina</v>
      </c>
      <c r="BG8" s="86" t="s">
        <v>13</v>
      </c>
      <c r="BH8" s="87" t="s">
        <v>14</v>
      </c>
      <c r="BI8" s="88" t="s">
        <v>14</v>
      </c>
      <c r="BJ8" s="86" t="s">
        <v>13</v>
      </c>
      <c r="BK8" s="87" t="s">
        <v>11</v>
      </c>
      <c r="BL8" s="87" t="s">
        <v>184</v>
      </c>
      <c r="BM8" s="87" t="s">
        <v>14</v>
      </c>
      <c r="BN8" s="88" t="s">
        <v>184</v>
      </c>
      <c r="BO8" s="86" t="s">
        <v>14</v>
      </c>
      <c r="BP8" s="87" t="s">
        <v>184</v>
      </c>
      <c r="BQ8" s="87" t="s">
        <v>184</v>
      </c>
      <c r="BR8" s="87" t="s">
        <v>14</v>
      </c>
      <c r="BS8" s="87" t="s">
        <v>14</v>
      </c>
      <c r="BT8" s="87" t="s">
        <v>14</v>
      </c>
      <c r="BU8" s="88" t="s">
        <v>184</v>
      </c>
      <c r="BV8" s="86" t="s">
        <v>14</v>
      </c>
      <c r="BW8" s="87" t="s">
        <v>14</v>
      </c>
      <c r="BX8" s="87" t="s">
        <v>184</v>
      </c>
      <c r="BY8" s="87" t="s">
        <v>184</v>
      </c>
      <c r="BZ8" s="88" t="s">
        <v>11</v>
      </c>
      <c r="CA8" s="54"/>
      <c r="CB8" s="158">
        <f>COUNTIF(BG8:BI8,"A")</f>
        <v>0</v>
      </c>
      <c r="CC8" s="159">
        <f>COUNTIF(BJ8:BN8,"A")</f>
        <v>1</v>
      </c>
      <c r="CD8" s="160">
        <f>COUNTIF(BO8:BU8,"A")</f>
        <v>0</v>
      </c>
      <c r="CE8" s="233">
        <f>COUNTIF(BV8:BZ8,"A")</f>
        <v>1</v>
      </c>
      <c r="CF8" s="235">
        <f>SUM(CB8:CE8)</f>
        <v>2</v>
      </c>
      <c r="CG8" s="346">
        <f>CF8*100/$CF$6</f>
        <v>10</v>
      </c>
      <c r="CH8" s="23"/>
      <c r="CI8" s="251" t="s">
        <v>112</v>
      </c>
      <c r="CJ8" s="771" t="s">
        <v>113</v>
      </c>
      <c r="CK8" s="775" t="s">
        <v>114</v>
      </c>
      <c r="CL8" s="767" t="s">
        <v>121</v>
      </c>
      <c r="CM8" s="763" t="s">
        <v>127</v>
      </c>
      <c r="CN8" s="763" t="s">
        <v>126</v>
      </c>
      <c r="CO8" s="23"/>
      <c r="CP8" s="23"/>
      <c r="CQ8"/>
    </row>
    <row r="9" spans="2:96" s="1" customFormat="1" ht="12.2" customHeight="1" x14ac:dyDescent="0.25">
      <c r="B9" s="32">
        <v>2</v>
      </c>
      <c r="C9" s="218" t="s">
        <v>158</v>
      </c>
      <c r="D9" s="322" t="s">
        <v>11</v>
      </c>
      <c r="E9" s="323" t="s">
        <v>11</v>
      </c>
      <c r="F9" s="323" t="s">
        <v>11</v>
      </c>
      <c r="G9" s="324" t="s">
        <v>11</v>
      </c>
      <c r="H9" s="23"/>
      <c r="I9" s="322" t="s">
        <v>14</v>
      </c>
      <c r="J9" s="323" t="s">
        <v>11</v>
      </c>
      <c r="K9" s="323" t="s">
        <v>11</v>
      </c>
      <c r="L9" s="324" t="s">
        <v>11</v>
      </c>
      <c r="M9" s="23"/>
      <c r="N9" s="322" t="s">
        <v>14</v>
      </c>
      <c r="O9" s="323" t="s">
        <v>14</v>
      </c>
      <c r="P9" s="323" t="s">
        <v>184</v>
      </c>
      <c r="Q9" s="324" t="s">
        <v>184</v>
      </c>
      <c r="R9" s="23"/>
      <c r="S9" s="32">
        <v>2</v>
      </c>
      <c r="T9" s="286" t="str">
        <f t="shared" si="0"/>
        <v>Arhuire Aquima, Johan Matias</v>
      </c>
      <c r="U9" s="100" t="s">
        <v>11</v>
      </c>
      <c r="V9" s="30" t="s">
        <v>183</v>
      </c>
      <c r="W9" s="30" t="s">
        <v>11</v>
      </c>
      <c r="X9" s="30" t="s">
        <v>11</v>
      </c>
      <c r="Y9" s="30" t="s">
        <v>183</v>
      </c>
      <c r="Z9" s="30" t="s">
        <v>11</v>
      </c>
      <c r="AA9" s="31" t="s">
        <v>183</v>
      </c>
      <c r="AB9" s="89" t="s">
        <v>11</v>
      </c>
      <c r="AC9" s="30" t="s">
        <v>11</v>
      </c>
      <c r="AD9" s="30" t="s">
        <v>183</v>
      </c>
      <c r="AE9" s="30" t="s">
        <v>11</v>
      </c>
      <c r="AF9" s="30" t="s">
        <v>11</v>
      </c>
      <c r="AG9" s="30" t="s">
        <v>11</v>
      </c>
      <c r="AH9" s="30" t="s">
        <v>183</v>
      </c>
      <c r="AI9" s="30" t="s">
        <v>11</v>
      </c>
      <c r="AJ9" s="90" t="s">
        <v>11</v>
      </c>
      <c r="AK9" s="100" t="s">
        <v>11</v>
      </c>
      <c r="AL9" s="30" t="s">
        <v>11</v>
      </c>
      <c r="AM9" s="30" t="s">
        <v>11</v>
      </c>
      <c r="AN9" s="30" t="s">
        <v>183</v>
      </c>
      <c r="AO9" s="30" t="s">
        <v>11</v>
      </c>
      <c r="AP9" s="31" t="s">
        <v>11</v>
      </c>
      <c r="AQ9" s="89" t="s">
        <v>11</v>
      </c>
      <c r="AR9" s="30" t="s">
        <v>11</v>
      </c>
      <c r="AS9" s="30" t="s">
        <v>11</v>
      </c>
      <c r="AT9" s="30" t="s">
        <v>11</v>
      </c>
      <c r="AU9" s="30" t="s">
        <v>184</v>
      </c>
      <c r="AV9" s="90" t="s">
        <v>183</v>
      </c>
      <c r="AW9" s="55"/>
      <c r="AX9" s="158">
        <f t="shared" ref="AX9:AX32" si="1">COUNTIF(U9,"A")+COUNTIF(V9,"A")+COUNTIF(W9,"A")+COUNTIF(X9,"A")+COUNTIF(Y9,"A")+COUNTIF(Z9,"A")+COUNTIF(AA9,"A")</f>
        <v>4</v>
      </c>
      <c r="AY9" s="159">
        <f t="shared" ref="AY9:AY31" si="2">COUNTIF(AB9,"A")+COUNTIF(AC9,"A")+COUNTIF(AD9,"A")+COUNTIF(AE9,"A")+COUNTIF(AF9,"A")+COUNTIF(AG9,"A")+COUNTIF(AH9,"A")+COUNTIF(AI9,"A")+COUNTIF(AJ9,"A")</f>
        <v>7</v>
      </c>
      <c r="AZ9" s="160">
        <f t="shared" ref="AZ9:AZ32" si="3">COUNTIF(AK9,"A")+COUNTIF(AL9,"A")+COUNTIF(AM9,"A")+COUNTIF(AN9,"A")+COUNTIF(AO9,"A")+COUNTIF(AP9,"A")</f>
        <v>5</v>
      </c>
      <c r="BA9" s="233">
        <f t="shared" ref="BA9:BA32" si="4">COUNTIF(AQ9,"A")+COUNTIF(AR9,"A")+COUNTIF(AS9,"A")+COUNTIF(AT9,"A")+COUNTIF(AU9,"A")+COUNTIF(AV9,"A")</f>
        <v>4</v>
      </c>
      <c r="BB9" s="236">
        <f t="shared" ref="BB9:BB32" si="5">SUM(AX9:BA9)</f>
        <v>20</v>
      </c>
      <c r="BC9" s="204">
        <f t="shared" ref="BC9:BC32" si="6">BB9*100/$BB$6</f>
        <v>71.428571428571431</v>
      </c>
      <c r="BD9" s="23" t="s">
        <v>184</v>
      </c>
      <c r="BE9" s="32">
        <v>2</v>
      </c>
      <c r="BF9" s="268" t="str">
        <f t="shared" ref="BF9:BF33" si="7">C9</f>
        <v>Arhuire Aquima, Johan Matias</v>
      </c>
      <c r="BG9" s="89" t="s">
        <v>184</v>
      </c>
      <c r="BH9" s="30" t="s">
        <v>14</v>
      </c>
      <c r="BI9" s="90" t="s">
        <v>13</v>
      </c>
      <c r="BJ9" s="89" t="s">
        <v>184</v>
      </c>
      <c r="BK9" s="30" t="s">
        <v>11</v>
      </c>
      <c r="BL9" s="30" t="s">
        <v>184</v>
      </c>
      <c r="BM9" s="30" t="s">
        <v>184</v>
      </c>
      <c r="BN9" s="90" t="s">
        <v>13</v>
      </c>
      <c r="BO9" s="89" t="s">
        <v>14</v>
      </c>
      <c r="BP9" s="30" t="s">
        <v>184</v>
      </c>
      <c r="BQ9" s="30" t="s">
        <v>184</v>
      </c>
      <c r="BR9" s="30" t="s">
        <v>184</v>
      </c>
      <c r="BS9" s="30" t="s">
        <v>184</v>
      </c>
      <c r="BT9" s="30" t="s">
        <v>184</v>
      </c>
      <c r="BU9" s="90" t="s">
        <v>184</v>
      </c>
      <c r="BV9" s="89" t="s">
        <v>184</v>
      </c>
      <c r="BW9" s="30" t="s">
        <v>184</v>
      </c>
      <c r="BX9" s="30" t="s">
        <v>184</v>
      </c>
      <c r="BY9" s="30" t="s">
        <v>184</v>
      </c>
      <c r="BZ9" s="90" t="s">
        <v>184</v>
      </c>
      <c r="CA9" s="55"/>
      <c r="CB9" s="158">
        <f t="shared" ref="CB9:CB33" si="8">COUNTIF(BG9:BI9,"A")</f>
        <v>0</v>
      </c>
      <c r="CC9" s="159">
        <f t="shared" ref="CC9:CC33" si="9">COUNTIF(BJ9:BN9,"A")</f>
        <v>1</v>
      </c>
      <c r="CD9" s="160">
        <f t="shared" ref="CD9:CD33" si="10">COUNTIF(BO9:BU9,"A")</f>
        <v>0</v>
      </c>
      <c r="CE9" s="233">
        <f t="shared" ref="CE9:CE33" si="11">COUNTIF(BV9:BZ9,"A")</f>
        <v>0</v>
      </c>
      <c r="CF9" s="236">
        <f t="shared" ref="CF9:CF10" si="12">SUM(CB9:CE9)</f>
        <v>1</v>
      </c>
      <c r="CG9" s="346">
        <f t="shared" ref="CG9:CG33" si="13">CF9*100/$CF$6</f>
        <v>5</v>
      </c>
      <c r="CH9" s="23"/>
      <c r="CI9" s="251" t="s">
        <v>112</v>
      </c>
      <c r="CJ9" s="772"/>
      <c r="CK9" s="766"/>
      <c r="CL9" s="768"/>
      <c r="CM9" s="764"/>
      <c r="CN9" s="764"/>
      <c r="CO9" s="23"/>
      <c r="CP9" s="23"/>
      <c r="CQ9"/>
    </row>
    <row r="10" spans="2:96" s="1" customFormat="1" ht="12.2" customHeight="1" x14ac:dyDescent="0.25">
      <c r="B10" s="32">
        <v>3</v>
      </c>
      <c r="C10" s="218" t="s">
        <v>159</v>
      </c>
      <c r="D10" s="322" t="s">
        <v>13</v>
      </c>
      <c r="E10" s="323" t="s">
        <v>13</v>
      </c>
      <c r="F10" s="323" t="s">
        <v>13</v>
      </c>
      <c r="G10" s="324" t="s">
        <v>13</v>
      </c>
      <c r="H10" s="24"/>
      <c r="I10" s="322" t="s">
        <v>14</v>
      </c>
      <c r="J10" s="323" t="s">
        <v>11</v>
      </c>
      <c r="K10" s="323" t="s">
        <v>11</v>
      </c>
      <c r="L10" s="324" t="s">
        <v>11</v>
      </c>
      <c r="M10" s="24"/>
      <c r="N10" s="322" t="s">
        <v>184</v>
      </c>
      <c r="O10" s="323" t="s">
        <v>184</v>
      </c>
      <c r="P10" s="323" t="s">
        <v>184</v>
      </c>
      <c r="Q10" s="324" t="s">
        <v>184</v>
      </c>
      <c r="R10" s="24"/>
      <c r="S10" s="32">
        <v>3</v>
      </c>
      <c r="T10" s="286" t="str">
        <f t="shared" si="0"/>
        <v>Cana Gonzales, Alexis Roy</v>
      </c>
      <c r="U10" s="100" t="s">
        <v>11</v>
      </c>
      <c r="V10" s="30" t="s">
        <v>183</v>
      </c>
      <c r="W10" s="30" t="s">
        <v>183</v>
      </c>
      <c r="X10" s="30" t="s">
        <v>11</v>
      </c>
      <c r="Y10" s="30" t="s">
        <v>11</v>
      </c>
      <c r="Z10" s="30" t="s">
        <v>183</v>
      </c>
      <c r="AA10" s="31" t="s">
        <v>183</v>
      </c>
      <c r="AB10" s="89" t="s">
        <v>11</v>
      </c>
      <c r="AC10" s="30" t="s">
        <v>11</v>
      </c>
      <c r="AD10" s="30" t="s">
        <v>11</v>
      </c>
      <c r="AE10" s="30" t="s">
        <v>11</v>
      </c>
      <c r="AF10" s="30" t="s">
        <v>11</v>
      </c>
      <c r="AG10" s="30" t="s">
        <v>11</v>
      </c>
      <c r="AH10" s="30" t="s">
        <v>11</v>
      </c>
      <c r="AI10" s="30" t="s">
        <v>183</v>
      </c>
      <c r="AJ10" s="90" t="s">
        <v>183</v>
      </c>
      <c r="AK10" s="100" t="s">
        <v>11</v>
      </c>
      <c r="AL10" s="30" t="s">
        <v>11</v>
      </c>
      <c r="AM10" s="30" t="s">
        <v>11</v>
      </c>
      <c r="AN10" s="30" t="s">
        <v>183</v>
      </c>
      <c r="AO10" s="30" t="s">
        <v>11</v>
      </c>
      <c r="AP10" s="31" t="s">
        <v>11</v>
      </c>
      <c r="AQ10" s="89" t="s">
        <v>11</v>
      </c>
      <c r="AR10" s="30" t="s">
        <v>11</v>
      </c>
      <c r="AS10" s="30" t="s">
        <v>11</v>
      </c>
      <c r="AT10" s="30" t="s">
        <v>183</v>
      </c>
      <c r="AU10" s="30" t="s">
        <v>11</v>
      </c>
      <c r="AV10" s="90" t="s">
        <v>11</v>
      </c>
      <c r="AW10" s="55"/>
      <c r="AX10" s="158">
        <f t="shared" si="1"/>
        <v>3</v>
      </c>
      <c r="AY10" s="159">
        <f t="shared" si="2"/>
        <v>7</v>
      </c>
      <c r="AZ10" s="160">
        <f t="shared" si="3"/>
        <v>5</v>
      </c>
      <c r="BA10" s="233">
        <f t="shared" si="4"/>
        <v>5</v>
      </c>
      <c r="BB10" s="236">
        <f t="shared" si="5"/>
        <v>20</v>
      </c>
      <c r="BC10" s="204">
        <f t="shared" si="6"/>
        <v>71.428571428571431</v>
      </c>
      <c r="BD10" s="24" t="s">
        <v>184</v>
      </c>
      <c r="BE10" s="32">
        <v>3</v>
      </c>
      <c r="BF10" s="268" t="str">
        <f t="shared" si="7"/>
        <v>Cana Gonzales, Alexis Roy</v>
      </c>
      <c r="BG10" s="89" t="s">
        <v>184</v>
      </c>
      <c r="BH10" s="30" t="s">
        <v>184</v>
      </c>
      <c r="BI10" s="90" t="s">
        <v>184</v>
      </c>
      <c r="BJ10" s="89" t="s">
        <v>184</v>
      </c>
      <c r="BK10" s="30" t="s">
        <v>184</v>
      </c>
      <c r="BL10" s="30" t="s">
        <v>184</v>
      </c>
      <c r="BM10" s="30" t="s">
        <v>184</v>
      </c>
      <c r="BN10" s="90" t="s">
        <v>13</v>
      </c>
      <c r="BO10" s="89" t="s">
        <v>184</v>
      </c>
      <c r="BP10" s="30" t="s">
        <v>184</v>
      </c>
      <c r="BQ10" s="30" t="s">
        <v>184</v>
      </c>
      <c r="BR10" s="30" t="s">
        <v>184</v>
      </c>
      <c r="BS10" s="30" t="s">
        <v>184</v>
      </c>
      <c r="BT10" s="30" t="s">
        <v>184</v>
      </c>
      <c r="BU10" s="90" t="s">
        <v>184</v>
      </c>
      <c r="BV10" s="89" t="s">
        <v>184</v>
      </c>
      <c r="BW10" s="30" t="s">
        <v>184</v>
      </c>
      <c r="BX10" s="30" t="s">
        <v>14</v>
      </c>
      <c r="BY10" s="30" t="s">
        <v>184</v>
      </c>
      <c r="BZ10" s="90" t="s">
        <v>14</v>
      </c>
      <c r="CA10" s="55"/>
      <c r="CB10" s="158">
        <f t="shared" si="8"/>
        <v>0</v>
      </c>
      <c r="CC10" s="159">
        <f t="shared" si="9"/>
        <v>0</v>
      </c>
      <c r="CD10" s="160">
        <f t="shared" si="10"/>
        <v>0</v>
      </c>
      <c r="CE10" s="233">
        <f t="shared" si="11"/>
        <v>0</v>
      </c>
      <c r="CF10" s="236">
        <f t="shared" si="12"/>
        <v>0</v>
      </c>
      <c r="CG10" s="346">
        <f t="shared" si="13"/>
        <v>0</v>
      </c>
      <c r="CH10" s="24"/>
      <c r="CI10" s="251" t="s">
        <v>117</v>
      </c>
      <c r="CJ10" s="772"/>
      <c r="CK10" s="766"/>
      <c r="CL10" s="768"/>
      <c r="CM10" s="764"/>
      <c r="CN10" s="764"/>
      <c r="CO10" s="24"/>
      <c r="CP10" s="24"/>
      <c r="CQ10"/>
    </row>
    <row r="11" spans="2:96" s="1" customFormat="1" ht="12.2" customHeight="1" x14ac:dyDescent="0.25">
      <c r="B11" s="32">
        <v>4</v>
      </c>
      <c r="C11" s="218" t="s">
        <v>160</v>
      </c>
      <c r="D11" s="322" t="s">
        <v>11</v>
      </c>
      <c r="E11" s="323" t="s">
        <v>11</v>
      </c>
      <c r="F11" s="323" t="s">
        <v>11</v>
      </c>
      <c r="G11" s="324" t="s">
        <v>11</v>
      </c>
      <c r="H11" s="24"/>
      <c r="I11" s="322" t="s">
        <v>11</v>
      </c>
      <c r="J11" s="323" t="s">
        <v>13</v>
      </c>
      <c r="K11" s="323" t="s">
        <v>14</v>
      </c>
      <c r="L11" s="324" t="s">
        <v>14</v>
      </c>
      <c r="M11" s="24"/>
      <c r="N11" s="322" t="s">
        <v>184</v>
      </c>
      <c r="O11" s="323" t="s">
        <v>184</v>
      </c>
      <c r="P11" s="323" t="s">
        <v>184</v>
      </c>
      <c r="Q11" s="324" t="s">
        <v>184</v>
      </c>
      <c r="R11" s="24"/>
      <c r="S11" s="32">
        <v>4</v>
      </c>
      <c r="T11" s="286" t="str">
        <f t="shared" si="0"/>
        <v>Castro Sanz, Valeria Fernanda</v>
      </c>
      <c r="U11" s="100" t="s">
        <v>11</v>
      </c>
      <c r="V11" s="30" t="s">
        <v>11</v>
      </c>
      <c r="W11" s="30" t="s">
        <v>11</v>
      </c>
      <c r="X11" s="30" t="s">
        <v>11</v>
      </c>
      <c r="Y11" s="30" t="s">
        <v>11</v>
      </c>
      <c r="Z11" s="30" t="s">
        <v>11</v>
      </c>
      <c r="AA11" s="31" t="s">
        <v>11</v>
      </c>
      <c r="AB11" s="89" t="s">
        <v>183</v>
      </c>
      <c r="AC11" s="30" t="s">
        <v>183</v>
      </c>
      <c r="AD11" s="30" t="s">
        <v>11</v>
      </c>
      <c r="AE11" s="30" t="s">
        <v>11</v>
      </c>
      <c r="AF11" s="30" t="s">
        <v>11</v>
      </c>
      <c r="AG11" s="30" t="s">
        <v>11</v>
      </c>
      <c r="AH11" s="30" t="s">
        <v>183</v>
      </c>
      <c r="AI11" s="30" t="s">
        <v>11</v>
      </c>
      <c r="AJ11" s="90" t="s">
        <v>184</v>
      </c>
      <c r="AK11" s="100" t="s">
        <v>183</v>
      </c>
      <c r="AL11" s="30" t="s">
        <v>183</v>
      </c>
      <c r="AM11" s="30" t="s">
        <v>11</v>
      </c>
      <c r="AN11" s="30" t="s">
        <v>183</v>
      </c>
      <c r="AO11" s="30" t="s">
        <v>11</v>
      </c>
      <c r="AP11" s="31" t="s">
        <v>11</v>
      </c>
      <c r="AQ11" s="89" t="s">
        <v>183</v>
      </c>
      <c r="AR11" s="30" t="s">
        <v>183</v>
      </c>
      <c r="AS11" s="30" t="s">
        <v>183</v>
      </c>
      <c r="AT11" s="30" t="s">
        <v>183</v>
      </c>
      <c r="AU11" s="30" t="s">
        <v>183</v>
      </c>
      <c r="AV11" s="90" t="s">
        <v>11</v>
      </c>
      <c r="AW11" s="55"/>
      <c r="AX11" s="158">
        <f t="shared" si="1"/>
        <v>7</v>
      </c>
      <c r="AY11" s="159">
        <f t="shared" si="2"/>
        <v>5</v>
      </c>
      <c r="AZ11" s="160">
        <f t="shared" si="3"/>
        <v>3</v>
      </c>
      <c r="BA11" s="233">
        <f t="shared" si="4"/>
        <v>1</v>
      </c>
      <c r="BB11" s="488">
        <f>SUM(AX11:BA11)</f>
        <v>16</v>
      </c>
      <c r="BC11" s="204">
        <f t="shared" ref="BC11" si="14">BB11*100/$BB$6</f>
        <v>57.142857142857146</v>
      </c>
      <c r="BD11" s="24" t="s">
        <v>184</v>
      </c>
      <c r="BE11" s="32">
        <v>4</v>
      </c>
      <c r="BF11" s="268" t="str">
        <f t="shared" si="7"/>
        <v>Castro Sanz, Valeria Fernanda</v>
      </c>
      <c r="BG11" s="89" t="s">
        <v>184</v>
      </c>
      <c r="BH11" s="30" t="s">
        <v>184</v>
      </c>
      <c r="BI11" s="90" t="s">
        <v>184</v>
      </c>
      <c r="BJ11" s="89" t="s">
        <v>14</v>
      </c>
      <c r="BK11" s="30" t="s">
        <v>184</v>
      </c>
      <c r="BL11" s="30" t="s">
        <v>184</v>
      </c>
      <c r="BM11" s="30" t="s">
        <v>184</v>
      </c>
      <c r="BN11" s="90" t="s">
        <v>184</v>
      </c>
      <c r="BO11" s="89" t="s">
        <v>184</v>
      </c>
      <c r="BP11" s="30" t="s">
        <v>184</v>
      </c>
      <c r="BQ11" s="30" t="s">
        <v>184</v>
      </c>
      <c r="BR11" s="30" t="s">
        <v>14</v>
      </c>
      <c r="BS11" s="30" t="s">
        <v>184</v>
      </c>
      <c r="BT11" s="30" t="s">
        <v>184</v>
      </c>
      <c r="BU11" s="90" t="s">
        <v>184</v>
      </c>
      <c r="BV11" s="89" t="s">
        <v>14</v>
      </c>
      <c r="BW11" s="30" t="s">
        <v>184</v>
      </c>
      <c r="BX11" s="30" t="s">
        <v>184</v>
      </c>
      <c r="BY11" s="30" t="s">
        <v>184</v>
      </c>
      <c r="BZ11" s="90" t="s">
        <v>184</v>
      </c>
      <c r="CA11" s="55"/>
      <c r="CB11" s="158">
        <f>COUNTIF(BG11:BI11,"A")</f>
        <v>0</v>
      </c>
      <c r="CC11" s="159">
        <f t="shared" si="9"/>
        <v>0</v>
      </c>
      <c r="CD11" s="160">
        <f t="shared" si="10"/>
        <v>0</v>
      </c>
      <c r="CE11" s="233">
        <f t="shared" si="11"/>
        <v>0</v>
      </c>
      <c r="CF11" s="236">
        <f t="shared" ref="CF11" si="15">SUM(CB11:CE11)</f>
        <v>0</v>
      </c>
      <c r="CG11" s="346">
        <f t="shared" si="13"/>
        <v>0</v>
      </c>
      <c r="CH11" s="24"/>
      <c r="CI11" s="251" t="s">
        <v>115</v>
      </c>
      <c r="CJ11" s="772"/>
      <c r="CK11" s="766"/>
      <c r="CL11" s="768"/>
      <c r="CM11" s="764"/>
      <c r="CN11" s="764"/>
      <c r="CO11" s="24"/>
      <c r="CP11" s="24"/>
      <c r="CQ11"/>
    </row>
    <row r="12" spans="2:96" s="1" customFormat="1" ht="12.2" customHeight="1" thickBot="1" x14ac:dyDescent="0.3">
      <c r="B12" s="33">
        <v>5</v>
      </c>
      <c r="C12" s="219" t="s">
        <v>161</v>
      </c>
      <c r="D12" s="325" t="s">
        <v>11</v>
      </c>
      <c r="E12" s="326" t="s">
        <v>11</v>
      </c>
      <c r="F12" s="326" t="s">
        <v>12</v>
      </c>
      <c r="G12" s="327" t="s">
        <v>12</v>
      </c>
      <c r="H12" s="24"/>
      <c r="I12" s="325" t="s">
        <v>14</v>
      </c>
      <c r="J12" s="326" t="s">
        <v>14</v>
      </c>
      <c r="K12" s="326" t="s">
        <v>11</v>
      </c>
      <c r="L12" s="327" t="s">
        <v>14</v>
      </c>
      <c r="M12" s="24"/>
      <c r="N12" s="325" t="s">
        <v>14</v>
      </c>
      <c r="O12" s="326" t="s">
        <v>14</v>
      </c>
      <c r="P12" s="326" t="s">
        <v>184</v>
      </c>
      <c r="Q12" s="327" t="s">
        <v>184</v>
      </c>
      <c r="R12" s="24"/>
      <c r="S12" s="33">
        <v>5</v>
      </c>
      <c r="T12" s="286" t="str">
        <f t="shared" si="0"/>
        <v>Colca Garcia, Camila Alejandra</v>
      </c>
      <c r="U12" s="103" t="s">
        <v>183</v>
      </c>
      <c r="V12" s="94" t="s">
        <v>11</v>
      </c>
      <c r="W12" s="94" t="s">
        <v>183</v>
      </c>
      <c r="X12" s="94" t="s">
        <v>11</v>
      </c>
      <c r="Y12" s="94" t="s">
        <v>183</v>
      </c>
      <c r="Z12" s="94" t="s">
        <v>183</v>
      </c>
      <c r="AA12" s="107" t="s">
        <v>183</v>
      </c>
      <c r="AB12" s="95" t="s">
        <v>11</v>
      </c>
      <c r="AC12" s="94" t="s">
        <v>183</v>
      </c>
      <c r="AD12" s="94" t="s">
        <v>183</v>
      </c>
      <c r="AE12" s="94" t="s">
        <v>183</v>
      </c>
      <c r="AF12" s="94" t="s">
        <v>11</v>
      </c>
      <c r="AG12" s="94" t="s">
        <v>183</v>
      </c>
      <c r="AH12" s="94" t="s">
        <v>183</v>
      </c>
      <c r="AI12" s="94" t="s">
        <v>183</v>
      </c>
      <c r="AJ12" s="96" t="s">
        <v>183</v>
      </c>
      <c r="AK12" s="103" t="s">
        <v>183</v>
      </c>
      <c r="AL12" s="94" t="s">
        <v>11</v>
      </c>
      <c r="AM12" s="94" t="s">
        <v>11</v>
      </c>
      <c r="AN12" s="94" t="s">
        <v>183</v>
      </c>
      <c r="AO12" s="94" t="s">
        <v>11</v>
      </c>
      <c r="AP12" s="107" t="s">
        <v>11</v>
      </c>
      <c r="AQ12" s="95" t="s">
        <v>183</v>
      </c>
      <c r="AR12" s="94" t="s">
        <v>11</v>
      </c>
      <c r="AS12" s="94" t="s">
        <v>183</v>
      </c>
      <c r="AT12" s="94" t="s">
        <v>11</v>
      </c>
      <c r="AU12" s="94" t="s">
        <v>183</v>
      </c>
      <c r="AV12" s="96" t="s">
        <v>183</v>
      </c>
      <c r="AW12" s="55"/>
      <c r="AX12" s="255">
        <f t="shared" si="1"/>
        <v>2</v>
      </c>
      <c r="AY12" s="256">
        <f t="shared" si="2"/>
        <v>2</v>
      </c>
      <c r="AZ12" s="257">
        <f t="shared" si="3"/>
        <v>4</v>
      </c>
      <c r="BA12" s="258">
        <f t="shared" si="4"/>
        <v>2</v>
      </c>
      <c r="BB12" s="489">
        <f>SUM(AX12:BA12)</f>
        <v>10</v>
      </c>
      <c r="BC12" s="205">
        <f t="shared" si="6"/>
        <v>35.714285714285715</v>
      </c>
      <c r="BD12" s="24" t="s">
        <v>184</v>
      </c>
      <c r="BE12" s="33">
        <v>5</v>
      </c>
      <c r="BF12" s="269" t="str">
        <f t="shared" si="7"/>
        <v>Colca Garcia, Camila Alejandra</v>
      </c>
      <c r="BG12" s="95" t="s">
        <v>14</v>
      </c>
      <c r="BH12" s="94" t="s">
        <v>14</v>
      </c>
      <c r="BI12" s="96" t="s">
        <v>14</v>
      </c>
      <c r="BJ12" s="95" t="s">
        <v>14</v>
      </c>
      <c r="BK12" s="94" t="s">
        <v>184</v>
      </c>
      <c r="BL12" s="94" t="s">
        <v>14</v>
      </c>
      <c r="BM12" s="94" t="s">
        <v>14</v>
      </c>
      <c r="BN12" s="96" t="s">
        <v>184</v>
      </c>
      <c r="BO12" s="95" t="s">
        <v>14</v>
      </c>
      <c r="BP12" s="94" t="s">
        <v>184</v>
      </c>
      <c r="BQ12" s="94" t="s">
        <v>184</v>
      </c>
      <c r="BR12" s="94" t="s">
        <v>14</v>
      </c>
      <c r="BS12" s="94" t="s">
        <v>184</v>
      </c>
      <c r="BT12" s="94" t="s">
        <v>184</v>
      </c>
      <c r="BU12" s="96" t="s">
        <v>184</v>
      </c>
      <c r="BV12" s="95" t="s">
        <v>184</v>
      </c>
      <c r="BW12" s="94" t="s">
        <v>184</v>
      </c>
      <c r="BX12" s="94" t="s">
        <v>184</v>
      </c>
      <c r="BY12" s="94" t="s">
        <v>184</v>
      </c>
      <c r="BZ12" s="96" t="s">
        <v>184</v>
      </c>
      <c r="CA12" s="55"/>
      <c r="CB12" s="158">
        <f t="shared" si="8"/>
        <v>0</v>
      </c>
      <c r="CC12" s="159">
        <f t="shared" si="9"/>
        <v>0</v>
      </c>
      <c r="CD12" s="160">
        <f t="shared" si="10"/>
        <v>0</v>
      </c>
      <c r="CE12" s="233">
        <f>COUNTIF(BV12:BZ12,"A")</f>
        <v>0</v>
      </c>
      <c r="CF12" s="237">
        <f t="shared" ref="CF12:CF33" si="16">SUM(CB12:CE12)</f>
        <v>0</v>
      </c>
      <c r="CG12" s="346">
        <f t="shared" si="13"/>
        <v>0</v>
      </c>
      <c r="CH12" s="24"/>
      <c r="CI12" s="251" t="s">
        <v>116</v>
      </c>
      <c r="CJ12" s="772"/>
      <c r="CK12" s="766"/>
      <c r="CL12" s="768"/>
      <c r="CM12" s="764"/>
      <c r="CN12" s="764"/>
      <c r="CO12" s="24"/>
      <c r="CP12" s="24"/>
      <c r="CQ12"/>
      <c r="CR12" s="12"/>
    </row>
    <row r="13" spans="2:96" s="1" customFormat="1" ht="12.2" customHeight="1" x14ac:dyDescent="0.25">
      <c r="B13" s="25">
        <v>6</v>
      </c>
      <c r="C13" s="220" t="s">
        <v>162</v>
      </c>
      <c r="D13" s="319" t="s">
        <v>11</v>
      </c>
      <c r="E13" s="320" t="s">
        <v>12</v>
      </c>
      <c r="F13" s="320" t="s">
        <v>11</v>
      </c>
      <c r="G13" s="321" t="s">
        <v>12</v>
      </c>
      <c r="H13" s="23"/>
      <c r="I13" s="319" t="s">
        <v>11</v>
      </c>
      <c r="J13" s="320" t="s">
        <v>11</v>
      </c>
      <c r="K13" s="320" t="s">
        <v>11</v>
      </c>
      <c r="L13" s="321" t="s">
        <v>11</v>
      </c>
      <c r="M13" s="23"/>
      <c r="N13" s="319" t="s">
        <v>13</v>
      </c>
      <c r="O13" s="320" t="s">
        <v>184</v>
      </c>
      <c r="P13" s="320" t="s">
        <v>184</v>
      </c>
      <c r="Q13" s="321" t="s">
        <v>14</v>
      </c>
      <c r="R13" s="23"/>
      <c r="S13" s="25">
        <v>6</v>
      </c>
      <c r="T13" s="318" t="str">
        <f t="shared" si="0"/>
        <v>Condori Mendoza, Nadeny Fatima</v>
      </c>
      <c r="U13" s="99" t="s">
        <v>11</v>
      </c>
      <c r="V13" s="87" t="s">
        <v>183</v>
      </c>
      <c r="W13" s="87" t="s">
        <v>11</v>
      </c>
      <c r="X13" s="87" t="s">
        <v>11</v>
      </c>
      <c r="Y13" s="87" t="s">
        <v>11</v>
      </c>
      <c r="Z13" s="87" t="s">
        <v>11</v>
      </c>
      <c r="AA13" s="104" t="s">
        <v>11</v>
      </c>
      <c r="AB13" s="86" t="s">
        <v>11</v>
      </c>
      <c r="AC13" s="87" t="s">
        <v>11</v>
      </c>
      <c r="AD13" s="87" t="s">
        <v>11</v>
      </c>
      <c r="AE13" s="87" t="s">
        <v>11</v>
      </c>
      <c r="AF13" s="87" t="s">
        <v>11</v>
      </c>
      <c r="AG13" s="87" t="s">
        <v>11</v>
      </c>
      <c r="AH13" s="87" t="s">
        <v>11</v>
      </c>
      <c r="AI13" s="87" t="s">
        <v>11</v>
      </c>
      <c r="AJ13" s="88" t="s">
        <v>184</v>
      </c>
      <c r="AK13" s="99" t="s">
        <v>11</v>
      </c>
      <c r="AL13" s="87" t="s">
        <v>11</v>
      </c>
      <c r="AM13" s="87" t="s">
        <v>183</v>
      </c>
      <c r="AN13" s="87" t="s">
        <v>11</v>
      </c>
      <c r="AO13" s="87" t="s">
        <v>11</v>
      </c>
      <c r="AP13" s="104" t="s">
        <v>11</v>
      </c>
      <c r="AQ13" s="86" t="s">
        <v>183</v>
      </c>
      <c r="AR13" s="87" t="s">
        <v>11</v>
      </c>
      <c r="AS13" s="87" t="s">
        <v>11</v>
      </c>
      <c r="AT13" s="87" t="s">
        <v>11</v>
      </c>
      <c r="AU13" s="87" t="s">
        <v>11</v>
      </c>
      <c r="AV13" s="88" t="s">
        <v>11</v>
      </c>
      <c r="AW13" s="55"/>
      <c r="AX13" s="161">
        <f t="shared" si="1"/>
        <v>6</v>
      </c>
      <c r="AY13" s="162">
        <f t="shared" si="2"/>
        <v>8</v>
      </c>
      <c r="AZ13" s="163">
        <f t="shared" si="3"/>
        <v>5</v>
      </c>
      <c r="BA13" s="234">
        <f t="shared" si="4"/>
        <v>5</v>
      </c>
      <c r="BB13" s="238">
        <f t="shared" si="5"/>
        <v>24</v>
      </c>
      <c r="BC13" s="206">
        <f t="shared" si="6"/>
        <v>85.714285714285708</v>
      </c>
      <c r="BD13" s="23" t="s">
        <v>14</v>
      </c>
      <c r="BE13" s="36">
        <v>6</v>
      </c>
      <c r="BF13" s="347" t="str">
        <f t="shared" si="7"/>
        <v>Condori Mendoza, Nadeny Fatima</v>
      </c>
      <c r="BG13" s="86" t="s">
        <v>13</v>
      </c>
      <c r="BH13" s="87" t="s">
        <v>13</v>
      </c>
      <c r="BI13" s="88" t="s">
        <v>14</v>
      </c>
      <c r="BJ13" s="86" t="s">
        <v>184</v>
      </c>
      <c r="BK13" s="87" t="s">
        <v>184</v>
      </c>
      <c r="BL13" s="87" t="s">
        <v>184</v>
      </c>
      <c r="BM13" s="87" t="s">
        <v>184</v>
      </c>
      <c r="BN13" s="88" t="s">
        <v>13</v>
      </c>
      <c r="BO13" s="86" t="s">
        <v>14</v>
      </c>
      <c r="BP13" s="87" t="s">
        <v>184</v>
      </c>
      <c r="BQ13" s="87" t="s">
        <v>184</v>
      </c>
      <c r="BR13" s="87" t="s">
        <v>14</v>
      </c>
      <c r="BS13" s="87" t="s">
        <v>14</v>
      </c>
      <c r="BT13" s="87" t="s">
        <v>184</v>
      </c>
      <c r="BU13" s="88" t="s">
        <v>184</v>
      </c>
      <c r="BV13" s="86" t="s">
        <v>14</v>
      </c>
      <c r="BW13" s="87" t="s">
        <v>13</v>
      </c>
      <c r="BX13" s="87" t="s">
        <v>184</v>
      </c>
      <c r="BY13" s="87" t="s">
        <v>184</v>
      </c>
      <c r="BZ13" s="88" t="s">
        <v>13</v>
      </c>
      <c r="CA13" s="55"/>
      <c r="CB13" s="158">
        <f t="shared" si="8"/>
        <v>0</v>
      </c>
      <c r="CC13" s="159">
        <f t="shared" si="9"/>
        <v>0</v>
      </c>
      <c r="CD13" s="160">
        <f t="shared" si="10"/>
        <v>0</v>
      </c>
      <c r="CE13" s="233">
        <f t="shared" si="11"/>
        <v>0</v>
      </c>
      <c r="CF13" s="238">
        <f t="shared" si="16"/>
        <v>0</v>
      </c>
      <c r="CG13" s="346">
        <f t="shared" si="13"/>
        <v>0</v>
      </c>
      <c r="CH13" s="23"/>
      <c r="CI13" s="251" t="s">
        <v>116</v>
      </c>
      <c r="CJ13" s="772"/>
      <c r="CK13" s="766"/>
      <c r="CL13" s="768"/>
      <c r="CM13" s="764"/>
      <c r="CN13" s="764"/>
      <c r="CO13" s="23"/>
      <c r="CP13" s="23"/>
      <c r="CQ13"/>
      <c r="CR13" s="12"/>
    </row>
    <row r="14" spans="2:96" s="1" customFormat="1" ht="12.2" customHeight="1" x14ac:dyDescent="0.25">
      <c r="B14" s="26">
        <v>7</v>
      </c>
      <c r="C14" s="221" t="s">
        <v>163</v>
      </c>
      <c r="D14" s="322" t="s">
        <v>12</v>
      </c>
      <c r="E14" s="323" t="s">
        <v>12</v>
      </c>
      <c r="F14" s="323" t="s">
        <v>12</v>
      </c>
      <c r="G14" s="324" t="s">
        <v>12</v>
      </c>
      <c r="H14" s="24"/>
      <c r="I14" s="322" t="s">
        <v>14</v>
      </c>
      <c r="J14" s="323" t="s">
        <v>13</v>
      </c>
      <c r="K14" s="323" t="s">
        <v>13</v>
      </c>
      <c r="L14" s="324" t="s">
        <v>14</v>
      </c>
      <c r="M14" s="24"/>
      <c r="N14" s="322" t="s">
        <v>184</v>
      </c>
      <c r="O14" s="323" t="s">
        <v>14</v>
      </c>
      <c r="P14" s="323" t="s">
        <v>14</v>
      </c>
      <c r="Q14" s="324" t="s">
        <v>13</v>
      </c>
      <c r="R14" s="24"/>
      <c r="S14" s="26">
        <v>7</v>
      </c>
      <c r="T14" s="286" t="str">
        <f t="shared" si="0"/>
        <v>Condori Quispe, Sheyla Belen</v>
      </c>
      <c r="U14" s="100" t="s">
        <v>11</v>
      </c>
      <c r="V14" s="30" t="s">
        <v>11</v>
      </c>
      <c r="W14" s="30" t="s">
        <v>183</v>
      </c>
      <c r="X14" s="30" t="s">
        <v>183</v>
      </c>
      <c r="Y14" s="30" t="s">
        <v>183</v>
      </c>
      <c r="Z14" s="30" t="s">
        <v>11</v>
      </c>
      <c r="AA14" s="31" t="s">
        <v>183</v>
      </c>
      <c r="AB14" s="89" t="s">
        <v>11</v>
      </c>
      <c r="AC14" s="30" t="s">
        <v>11</v>
      </c>
      <c r="AD14" s="30" t="s">
        <v>11</v>
      </c>
      <c r="AE14" s="30" t="s">
        <v>11</v>
      </c>
      <c r="AF14" s="30" t="s">
        <v>11</v>
      </c>
      <c r="AG14" s="30" t="s">
        <v>183</v>
      </c>
      <c r="AH14" s="30" t="s">
        <v>11</v>
      </c>
      <c r="AI14" s="30" t="s">
        <v>183</v>
      </c>
      <c r="AJ14" s="90" t="s">
        <v>184</v>
      </c>
      <c r="AK14" s="100" t="s">
        <v>11</v>
      </c>
      <c r="AL14" s="30" t="s">
        <v>11</v>
      </c>
      <c r="AM14" s="30" t="s">
        <v>183</v>
      </c>
      <c r="AN14" s="30" t="s">
        <v>183</v>
      </c>
      <c r="AO14" s="30" t="s">
        <v>11</v>
      </c>
      <c r="AP14" s="31" t="s">
        <v>11</v>
      </c>
      <c r="AQ14" s="89" t="s">
        <v>11</v>
      </c>
      <c r="AR14" s="30" t="s">
        <v>183</v>
      </c>
      <c r="AS14" s="30" t="s">
        <v>183</v>
      </c>
      <c r="AT14" s="30" t="s">
        <v>183</v>
      </c>
      <c r="AU14" s="30" t="s">
        <v>11</v>
      </c>
      <c r="AV14" s="90" t="s">
        <v>11</v>
      </c>
      <c r="AW14" s="55"/>
      <c r="AX14" s="158">
        <f t="shared" ref="AX14" si="17">COUNTIF(U14,"A")+COUNTIF(V14,"A")+COUNTIF(W14,"A")+COUNTIF(X14,"A")+COUNTIF(Y14,"A")+COUNTIF(Z14,"A")+COUNTIF(AA14,"A")</f>
        <v>3</v>
      </c>
      <c r="AY14" s="159">
        <f t="shared" ref="AY14" si="18">COUNTIF(AB14,"A")+COUNTIF(AC14,"A")+COUNTIF(AD14,"A")+COUNTIF(AE14,"A")+COUNTIF(AF14,"A")+COUNTIF(AG14,"A")+COUNTIF(AH14,"A")+COUNTIF(AI14,"A")+COUNTIF(AJ14,"A")</f>
        <v>6</v>
      </c>
      <c r="AZ14" s="160">
        <f t="shared" ref="AZ14" si="19">COUNTIF(AK14,"A")+COUNTIF(AL14,"A")+COUNTIF(AM14,"A")+COUNTIF(AN14,"A")+COUNTIF(AO14,"A")+COUNTIF(AP14,"A")</f>
        <v>4</v>
      </c>
      <c r="BA14" s="233">
        <f t="shared" ref="BA14" si="20">COUNTIF(AQ14,"A")+COUNTIF(AR14,"A")+COUNTIF(AS14,"A")+COUNTIF(AT14,"A")+COUNTIF(AU14,"A")+COUNTIF(AV14,"A")</f>
        <v>3</v>
      </c>
      <c r="BB14" s="236">
        <f t="shared" ref="BB14" si="21">SUM(AX14:BA14)</f>
        <v>16</v>
      </c>
      <c r="BC14" s="204">
        <f t="shared" ref="BC14" si="22">BB14*100/$BB$6</f>
        <v>57.142857142857146</v>
      </c>
      <c r="BD14" s="24" t="s">
        <v>13</v>
      </c>
      <c r="BE14" s="32">
        <v>7</v>
      </c>
      <c r="BF14" s="218" t="str">
        <f t="shared" si="7"/>
        <v>Condori Quispe, Sheyla Belen</v>
      </c>
      <c r="BG14" s="89" t="s">
        <v>184</v>
      </c>
      <c r="BH14" s="30" t="s">
        <v>184</v>
      </c>
      <c r="BI14" s="90" t="s">
        <v>184</v>
      </c>
      <c r="BJ14" s="89" t="s">
        <v>184</v>
      </c>
      <c r="BK14" s="30" t="s">
        <v>11</v>
      </c>
      <c r="BL14" s="30" t="s">
        <v>184</v>
      </c>
      <c r="BM14" s="30" t="s">
        <v>14</v>
      </c>
      <c r="BN14" s="90" t="s">
        <v>184</v>
      </c>
      <c r="BO14" s="89" t="s">
        <v>184</v>
      </c>
      <c r="BP14" s="30" t="s">
        <v>14</v>
      </c>
      <c r="BQ14" s="30" t="s">
        <v>184</v>
      </c>
      <c r="BR14" s="30" t="s">
        <v>14</v>
      </c>
      <c r="BS14" s="30" t="s">
        <v>14</v>
      </c>
      <c r="BT14" s="30" t="s">
        <v>14</v>
      </c>
      <c r="BU14" s="90" t="s">
        <v>14</v>
      </c>
      <c r="BV14" s="89" t="s">
        <v>11</v>
      </c>
      <c r="BW14" s="30" t="s">
        <v>13</v>
      </c>
      <c r="BX14" s="30" t="s">
        <v>13</v>
      </c>
      <c r="BY14" s="30" t="s">
        <v>184</v>
      </c>
      <c r="BZ14" s="90" t="s">
        <v>11</v>
      </c>
      <c r="CA14" s="55"/>
      <c r="CB14" s="158">
        <f t="shared" si="8"/>
        <v>0</v>
      </c>
      <c r="CC14" s="159">
        <f t="shared" si="9"/>
        <v>1</v>
      </c>
      <c r="CD14" s="160">
        <f t="shared" si="10"/>
        <v>0</v>
      </c>
      <c r="CE14" s="233">
        <f t="shared" si="11"/>
        <v>2</v>
      </c>
      <c r="CF14" s="236">
        <f t="shared" si="16"/>
        <v>3</v>
      </c>
      <c r="CG14" s="346">
        <f t="shared" si="13"/>
        <v>15</v>
      </c>
      <c r="CH14" s="24"/>
      <c r="CI14" s="251" t="s">
        <v>128</v>
      </c>
      <c r="CJ14" s="772"/>
      <c r="CK14" s="766"/>
      <c r="CL14" s="768"/>
      <c r="CM14" s="764"/>
      <c r="CN14" s="764"/>
      <c r="CO14" s="24"/>
      <c r="CP14" s="24"/>
      <c r="CQ14"/>
      <c r="CR14" s="12"/>
    </row>
    <row r="15" spans="2:96" s="1" customFormat="1" ht="12.2" customHeight="1" x14ac:dyDescent="0.25">
      <c r="B15" s="26">
        <v>8</v>
      </c>
      <c r="C15" s="221" t="s">
        <v>164</v>
      </c>
      <c r="D15" s="322" t="s">
        <v>12</v>
      </c>
      <c r="E15" s="323" t="s">
        <v>12</v>
      </c>
      <c r="F15" s="323" t="s">
        <v>12</v>
      </c>
      <c r="G15" s="324" t="s">
        <v>12</v>
      </c>
      <c r="H15" s="24"/>
      <c r="I15" s="322" t="s">
        <v>11</v>
      </c>
      <c r="J15" s="323" t="s">
        <v>11</v>
      </c>
      <c r="K15" s="323" t="s">
        <v>14</v>
      </c>
      <c r="L15" s="324" t="s">
        <v>14</v>
      </c>
      <c r="M15" s="24"/>
      <c r="N15" s="322" t="s">
        <v>13</v>
      </c>
      <c r="O15" s="323" t="s">
        <v>13</v>
      </c>
      <c r="P15" s="323" t="s">
        <v>13</v>
      </c>
      <c r="Q15" s="324" t="s">
        <v>13</v>
      </c>
      <c r="R15" s="24"/>
      <c r="S15" s="26">
        <v>8</v>
      </c>
      <c r="T15" s="286" t="str">
        <f t="shared" si="0"/>
        <v>Estrada Florez, Lucymar Mayli</v>
      </c>
      <c r="U15" s="100" t="s">
        <v>11</v>
      </c>
      <c r="V15" s="30" t="s">
        <v>11</v>
      </c>
      <c r="W15" s="30" t="s">
        <v>11</v>
      </c>
      <c r="X15" s="30" t="s">
        <v>11</v>
      </c>
      <c r="Y15" s="30" t="s">
        <v>184</v>
      </c>
      <c r="Z15" s="30" t="s">
        <v>11</v>
      </c>
      <c r="AA15" s="31" t="s">
        <v>11</v>
      </c>
      <c r="AB15" s="89" t="s">
        <v>11</v>
      </c>
      <c r="AC15" s="30" t="s">
        <v>11</v>
      </c>
      <c r="AD15" s="30" t="s">
        <v>11</v>
      </c>
      <c r="AE15" s="30" t="s">
        <v>11</v>
      </c>
      <c r="AF15" s="30" t="s">
        <v>11</v>
      </c>
      <c r="AG15" s="30" t="s">
        <v>11</v>
      </c>
      <c r="AH15" s="30" t="s">
        <v>11</v>
      </c>
      <c r="AI15" s="30" t="s">
        <v>11</v>
      </c>
      <c r="AJ15" s="90" t="s">
        <v>184</v>
      </c>
      <c r="AK15" s="100" t="s">
        <v>183</v>
      </c>
      <c r="AL15" s="30" t="s">
        <v>11</v>
      </c>
      <c r="AM15" s="30" t="s">
        <v>184</v>
      </c>
      <c r="AN15" s="30" t="s">
        <v>184</v>
      </c>
      <c r="AO15" s="30" t="s">
        <v>11</v>
      </c>
      <c r="AP15" s="31" t="s">
        <v>11</v>
      </c>
      <c r="AQ15" s="89" t="s">
        <v>184</v>
      </c>
      <c r="AR15" s="30" t="s">
        <v>11</v>
      </c>
      <c r="AS15" s="30" t="s">
        <v>183</v>
      </c>
      <c r="AT15" s="30" t="s">
        <v>184</v>
      </c>
      <c r="AU15" s="30" t="s">
        <v>184</v>
      </c>
      <c r="AV15" s="90" t="s">
        <v>11</v>
      </c>
      <c r="AW15" s="55"/>
      <c r="AX15" s="158">
        <f t="shared" si="1"/>
        <v>6</v>
      </c>
      <c r="AY15" s="159">
        <f t="shared" si="2"/>
        <v>8</v>
      </c>
      <c r="AZ15" s="160">
        <f t="shared" si="3"/>
        <v>3</v>
      </c>
      <c r="BA15" s="233">
        <f t="shared" si="4"/>
        <v>2</v>
      </c>
      <c r="BB15" s="236">
        <f t="shared" si="5"/>
        <v>19</v>
      </c>
      <c r="BC15" s="204">
        <f t="shared" si="6"/>
        <v>67.857142857142861</v>
      </c>
      <c r="BD15" s="24" t="s">
        <v>13</v>
      </c>
      <c r="BE15" s="32">
        <v>8</v>
      </c>
      <c r="BF15" s="218" t="str">
        <f t="shared" si="7"/>
        <v>Estrada Florez, Lucymar Mayli</v>
      </c>
      <c r="BG15" s="89" t="s">
        <v>11</v>
      </c>
      <c r="BH15" s="30" t="s">
        <v>13</v>
      </c>
      <c r="BI15" s="90" t="s">
        <v>184</v>
      </c>
      <c r="BJ15" s="89" t="s">
        <v>11</v>
      </c>
      <c r="BK15" s="30" t="s">
        <v>13</v>
      </c>
      <c r="BL15" s="30" t="s">
        <v>184</v>
      </c>
      <c r="BM15" s="30" t="s">
        <v>184</v>
      </c>
      <c r="BN15" s="90" t="s">
        <v>13</v>
      </c>
      <c r="BO15" s="89" t="s">
        <v>14</v>
      </c>
      <c r="BP15" s="30" t="s">
        <v>14</v>
      </c>
      <c r="BQ15" s="30" t="s">
        <v>184</v>
      </c>
      <c r="BR15" s="30" t="s">
        <v>11</v>
      </c>
      <c r="BS15" s="30" t="s">
        <v>11</v>
      </c>
      <c r="BT15" s="30" t="s">
        <v>184</v>
      </c>
      <c r="BU15" s="90" t="s">
        <v>184</v>
      </c>
      <c r="BV15" s="89" t="s">
        <v>11</v>
      </c>
      <c r="BW15" s="30" t="s">
        <v>184</v>
      </c>
      <c r="BX15" s="30" t="s">
        <v>13</v>
      </c>
      <c r="BY15" s="30" t="s">
        <v>184</v>
      </c>
      <c r="BZ15" s="90" t="s">
        <v>13</v>
      </c>
      <c r="CA15" s="55"/>
      <c r="CB15" s="158">
        <f t="shared" si="8"/>
        <v>1</v>
      </c>
      <c r="CC15" s="159">
        <f t="shared" si="9"/>
        <v>1</v>
      </c>
      <c r="CD15" s="160">
        <f t="shared" si="10"/>
        <v>2</v>
      </c>
      <c r="CE15" s="233">
        <f t="shared" si="11"/>
        <v>1</v>
      </c>
      <c r="CF15" s="236">
        <f t="shared" si="16"/>
        <v>5</v>
      </c>
      <c r="CG15" s="346">
        <f t="shared" si="13"/>
        <v>25</v>
      </c>
      <c r="CH15" s="24"/>
      <c r="CI15" s="251" t="s">
        <v>128</v>
      </c>
      <c r="CJ15" s="773"/>
      <c r="CK15" s="776"/>
      <c r="CL15" s="769"/>
      <c r="CM15" s="764"/>
      <c r="CN15" s="764"/>
      <c r="CO15" s="24"/>
      <c r="CP15" s="24"/>
      <c r="CQ15"/>
      <c r="CR15" s="12"/>
    </row>
    <row r="16" spans="2:96" s="1" customFormat="1" ht="12.2" customHeight="1" x14ac:dyDescent="0.25">
      <c r="B16" s="26">
        <v>9</v>
      </c>
      <c r="C16" s="221" t="s">
        <v>165</v>
      </c>
      <c r="D16" s="322" t="s">
        <v>11</v>
      </c>
      <c r="E16" s="323" t="s">
        <v>11</v>
      </c>
      <c r="F16" s="323" t="s">
        <v>12</v>
      </c>
      <c r="G16" s="324" t="s">
        <v>12</v>
      </c>
      <c r="H16" s="24"/>
      <c r="I16" s="322" t="s">
        <v>11</v>
      </c>
      <c r="J16" s="323" t="s">
        <v>11</v>
      </c>
      <c r="K16" s="323" t="s">
        <v>11</v>
      </c>
      <c r="L16" s="324" t="s">
        <v>14</v>
      </c>
      <c r="M16" s="24"/>
      <c r="N16" s="322" t="s">
        <v>184</v>
      </c>
      <c r="O16" s="323" t="s">
        <v>14</v>
      </c>
      <c r="P16" s="323" t="s">
        <v>14</v>
      </c>
      <c r="Q16" s="324" t="s">
        <v>13</v>
      </c>
      <c r="R16" s="24"/>
      <c r="S16" s="26">
        <v>9</v>
      </c>
      <c r="T16" s="286" t="str">
        <f t="shared" si="0"/>
        <v>Flores Poblet, Abelardo Hernan</v>
      </c>
      <c r="U16" s="100" t="s">
        <v>11</v>
      </c>
      <c r="V16" s="30" t="s">
        <v>11</v>
      </c>
      <c r="W16" s="30" t="s">
        <v>183</v>
      </c>
      <c r="X16" s="30" t="s">
        <v>11</v>
      </c>
      <c r="Y16" s="30" t="s">
        <v>11</v>
      </c>
      <c r="Z16" s="30" t="s">
        <v>11</v>
      </c>
      <c r="AA16" s="31" t="s">
        <v>11</v>
      </c>
      <c r="AB16" s="89" t="s">
        <v>11</v>
      </c>
      <c r="AC16" s="30" t="s">
        <v>11</v>
      </c>
      <c r="AD16" s="30" t="s">
        <v>183</v>
      </c>
      <c r="AE16" s="30" t="s">
        <v>11</v>
      </c>
      <c r="AF16" s="30" t="s">
        <v>11</v>
      </c>
      <c r="AG16" s="30" t="s">
        <v>11</v>
      </c>
      <c r="AH16" s="30" t="s">
        <v>11</v>
      </c>
      <c r="AI16" s="30" t="s">
        <v>11</v>
      </c>
      <c r="AJ16" s="90" t="s">
        <v>183</v>
      </c>
      <c r="AK16" s="100" t="s">
        <v>11</v>
      </c>
      <c r="AL16" s="30" t="s">
        <v>11</v>
      </c>
      <c r="AM16" s="30" t="s">
        <v>11</v>
      </c>
      <c r="AN16" s="30" t="s">
        <v>183</v>
      </c>
      <c r="AO16" s="30" t="s">
        <v>11</v>
      </c>
      <c r="AP16" s="31" t="s">
        <v>11</v>
      </c>
      <c r="AQ16" s="89" t="s">
        <v>11</v>
      </c>
      <c r="AR16" s="30" t="s">
        <v>183</v>
      </c>
      <c r="AS16" s="30" t="s">
        <v>183</v>
      </c>
      <c r="AT16" s="30" t="s">
        <v>183</v>
      </c>
      <c r="AU16" s="30" t="s">
        <v>11</v>
      </c>
      <c r="AV16" s="90" t="s">
        <v>11</v>
      </c>
      <c r="AW16" s="55"/>
      <c r="AX16" s="158">
        <f t="shared" si="1"/>
        <v>6</v>
      </c>
      <c r="AY16" s="159">
        <f t="shared" si="2"/>
        <v>7</v>
      </c>
      <c r="AZ16" s="160">
        <f t="shared" si="3"/>
        <v>5</v>
      </c>
      <c r="BA16" s="233">
        <f t="shared" si="4"/>
        <v>3</v>
      </c>
      <c r="BB16" s="236">
        <f t="shared" si="5"/>
        <v>21</v>
      </c>
      <c r="BC16" s="204">
        <f t="shared" si="6"/>
        <v>75</v>
      </c>
      <c r="BD16" s="24" t="s">
        <v>13</v>
      </c>
      <c r="BE16" s="32">
        <v>9</v>
      </c>
      <c r="BF16" s="218" t="str">
        <f t="shared" si="7"/>
        <v>Flores Poblet, Abelardo Hernan</v>
      </c>
      <c r="BG16" s="89" t="s">
        <v>184</v>
      </c>
      <c r="BH16" s="30" t="s">
        <v>184</v>
      </c>
      <c r="BI16" s="90" t="s">
        <v>184</v>
      </c>
      <c r="BJ16" s="89" t="s">
        <v>14</v>
      </c>
      <c r="BK16" s="30" t="s">
        <v>13</v>
      </c>
      <c r="BL16" s="30" t="s">
        <v>184</v>
      </c>
      <c r="BM16" s="30" t="s">
        <v>184</v>
      </c>
      <c r="BN16" s="90" t="s">
        <v>13</v>
      </c>
      <c r="BO16" s="89" t="s">
        <v>14</v>
      </c>
      <c r="BP16" s="30" t="s">
        <v>184</v>
      </c>
      <c r="BQ16" s="30" t="s">
        <v>14</v>
      </c>
      <c r="BR16" s="30" t="s">
        <v>184</v>
      </c>
      <c r="BS16" s="30" t="s">
        <v>13</v>
      </c>
      <c r="BT16" s="30" t="s">
        <v>14</v>
      </c>
      <c r="BU16" s="90" t="s">
        <v>184</v>
      </c>
      <c r="BV16" s="89" t="s">
        <v>13</v>
      </c>
      <c r="BW16" s="30" t="s">
        <v>184</v>
      </c>
      <c r="BX16" s="30" t="s">
        <v>13</v>
      </c>
      <c r="BY16" s="30" t="s">
        <v>184</v>
      </c>
      <c r="BZ16" s="90" t="s">
        <v>11</v>
      </c>
      <c r="CA16" s="55"/>
      <c r="CB16" s="158">
        <f t="shared" si="8"/>
        <v>0</v>
      </c>
      <c r="CC16" s="159">
        <f t="shared" si="9"/>
        <v>0</v>
      </c>
      <c r="CD16" s="160">
        <f t="shared" si="10"/>
        <v>0</v>
      </c>
      <c r="CE16" s="233">
        <f t="shared" si="11"/>
        <v>1</v>
      </c>
      <c r="CF16" s="236">
        <f t="shared" si="16"/>
        <v>1</v>
      </c>
      <c r="CG16" s="346">
        <f t="shared" si="13"/>
        <v>5</v>
      </c>
      <c r="CH16" s="24"/>
      <c r="CI16" s="251" t="s">
        <v>115</v>
      </c>
      <c r="CJ16" s="774" t="s">
        <v>118</v>
      </c>
      <c r="CK16" s="765" t="s">
        <v>122</v>
      </c>
      <c r="CL16" s="770" t="s">
        <v>123</v>
      </c>
      <c r="CM16" s="764"/>
      <c r="CN16" s="764"/>
      <c r="CO16" s="24"/>
      <c r="CP16" s="24"/>
      <c r="CQ16"/>
      <c r="CR16" s="12"/>
    </row>
    <row r="17" spans="2:97" s="1" customFormat="1" ht="12.2" customHeight="1" thickBot="1" x14ac:dyDescent="0.3">
      <c r="B17" s="27">
        <v>10</v>
      </c>
      <c r="C17" s="222" t="s">
        <v>166</v>
      </c>
      <c r="D17" s="328" t="s">
        <v>11</v>
      </c>
      <c r="E17" s="329" t="s">
        <v>12</v>
      </c>
      <c r="F17" s="329" t="s">
        <v>12</v>
      </c>
      <c r="G17" s="330" t="s">
        <v>12</v>
      </c>
      <c r="H17" s="23"/>
      <c r="I17" s="328" t="s">
        <v>11</v>
      </c>
      <c r="J17" s="329" t="s">
        <v>11</v>
      </c>
      <c r="K17" s="329" t="s">
        <v>13</v>
      </c>
      <c r="L17" s="330" t="s">
        <v>14</v>
      </c>
      <c r="M17" s="23"/>
      <c r="N17" s="328" t="s">
        <v>14</v>
      </c>
      <c r="O17" s="329" t="s">
        <v>13</v>
      </c>
      <c r="P17" s="329" t="s">
        <v>184</v>
      </c>
      <c r="Q17" s="330" t="s">
        <v>184</v>
      </c>
      <c r="R17" s="23"/>
      <c r="S17" s="27">
        <v>10</v>
      </c>
      <c r="T17" s="287" t="str">
        <f t="shared" si="0"/>
        <v>Huañahui Ampuero, Alvaro</v>
      </c>
      <c r="U17" s="101" t="s">
        <v>11</v>
      </c>
      <c r="V17" s="92" t="s">
        <v>11</v>
      </c>
      <c r="W17" s="92" t="s">
        <v>183</v>
      </c>
      <c r="X17" s="92" t="s">
        <v>11</v>
      </c>
      <c r="Y17" s="92" t="s">
        <v>11</v>
      </c>
      <c r="Z17" s="92" t="s">
        <v>11</v>
      </c>
      <c r="AA17" s="105" t="s">
        <v>183</v>
      </c>
      <c r="AB17" s="91" t="s">
        <v>11</v>
      </c>
      <c r="AC17" s="92" t="s">
        <v>11</v>
      </c>
      <c r="AD17" s="92" t="s">
        <v>11</v>
      </c>
      <c r="AE17" s="92" t="s">
        <v>11</v>
      </c>
      <c r="AF17" s="92" t="s">
        <v>11</v>
      </c>
      <c r="AG17" s="92" t="s">
        <v>11</v>
      </c>
      <c r="AH17" s="92" t="s">
        <v>11</v>
      </c>
      <c r="AI17" s="92" t="s">
        <v>11</v>
      </c>
      <c r="AJ17" s="93" t="s">
        <v>183</v>
      </c>
      <c r="AK17" s="101" t="s">
        <v>184</v>
      </c>
      <c r="AL17" s="92" t="s">
        <v>11</v>
      </c>
      <c r="AM17" s="92" t="s">
        <v>183</v>
      </c>
      <c r="AN17" s="92" t="s">
        <v>183</v>
      </c>
      <c r="AO17" s="92" t="s">
        <v>11</v>
      </c>
      <c r="AP17" s="105" t="s">
        <v>11</v>
      </c>
      <c r="AQ17" s="91" t="s">
        <v>11</v>
      </c>
      <c r="AR17" s="92" t="s">
        <v>11</v>
      </c>
      <c r="AS17" s="92" t="s">
        <v>11</v>
      </c>
      <c r="AT17" s="92" t="s">
        <v>184</v>
      </c>
      <c r="AU17" s="92" t="s">
        <v>184</v>
      </c>
      <c r="AV17" s="93" t="s">
        <v>183</v>
      </c>
      <c r="AW17" s="55"/>
      <c r="AX17" s="259">
        <f t="shared" si="1"/>
        <v>5</v>
      </c>
      <c r="AY17" s="260">
        <f t="shared" si="2"/>
        <v>8</v>
      </c>
      <c r="AZ17" s="261">
        <f t="shared" si="3"/>
        <v>3</v>
      </c>
      <c r="BA17" s="262">
        <f t="shared" si="4"/>
        <v>3</v>
      </c>
      <c r="BB17" s="237">
        <f t="shared" si="5"/>
        <v>19</v>
      </c>
      <c r="BC17" s="205">
        <f t="shared" si="6"/>
        <v>67.857142857142861</v>
      </c>
      <c r="BD17" s="23" t="s">
        <v>184</v>
      </c>
      <c r="BE17" s="33">
        <v>10</v>
      </c>
      <c r="BF17" s="219" t="str">
        <f t="shared" si="7"/>
        <v>Huañahui Ampuero, Alvaro</v>
      </c>
      <c r="BG17" s="91" t="s">
        <v>184</v>
      </c>
      <c r="BH17" s="92" t="s">
        <v>13</v>
      </c>
      <c r="BI17" s="93" t="s">
        <v>13</v>
      </c>
      <c r="BJ17" s="91" t="s">
        <v>11</v>
      </c>
      <c r="BK17" s="92" t="s">
        <v>11</v>
      </c>
      <c r="BL17" s="92" t="s">
        <v>14</v>
      </c>
      <c r="BM17" s="92" t="s">
        <v>184</v>
      </c>
      <c r="BN17" s="93" t="s">
        <v>184</v>
      </c>
      <c r="BO17" s="91" t="s">
        <v>14</v>
      </c>
      <c r="BP17" s="92" t="s">
        <v>184</v>
      </c>
      <c r="BQ17" s="92" t="s">
        <v>184</v>
      </c>
      <c r="BR17" s="92" t="s">
        <v>184</v>
      </c>
      <c r="BS17" s="92" t="s">
        <v>184</v>
      </c>
      <c r="BT17" s="92" t="s">
        <v>184</v>
      </c>
      <c r="BU17" s="93" t="s">
        <v>184</v>
      </c>
      <c r="BV17" s="91" t="s">
        <v>184</v>
      </c>
      <c r="BW17" s="92" t="s">
        <v>184</v>
      </c>
      <c r="BX17" s="92" t="s">
        <v>184</v>
      </c>
      <c r="BY17" s="92" t="s">
        <v>184</v>
      </c>
      <c r="BZ17" s="93" t="s">
        <v>184</v>
      </c>
      <c r="CA17" s="55"/>
      <c r="CB17" s="158">
        <f t="shared" si="8"/>
        <v>0</v>
      </c>
      <c r="CC17" s="159">
        <f t="shared" si="9"/>
        <v>2</v>
      </c>
      <c r="CD17" s="160">
        <f t="shared" si="10"/>
        <v>0</v>
      </c>
      <c r="CE17" s="233">
        <f t="shared" si="11"/>
        <v>0</v>
      </c>
      <c r="CF17" s="237">
        <f t="shared" si="16"/>
        <v>2</v>
      </c>
      <c r="CG17" s="346">
        <f t="shared" si="13"/>
        <v>10</v>
      </c>
      <c r="CH17" s="23"/>
      <c r="CI17" s="251" t="s">
        <v>117</v>
      </c>
      <c r="CJ17" s="772"/>
      <c r="CK17" s="766"/>
      <c r="CL17" s="768"/>
      <c r="CM17" s="764"/>
      <c r="CN17" s="764"/>
      <c r="CO17" s="23"/>
      <c r="CP17" s="23"/>
      <c r="CQ17"/>
      <c r="CR17" s="12"/>
    </row>
    <row r="18" spans="2:97" s="1" customFormat="1" ht="12.2" customHeight="1" x14ac:dyDescent="0.25">
      <c r="B18" s="36">
        <v>11</v>
      </c>
      <c r="C18" s="217" t="s">
        <v>167</v>
      </c>
      <c r="D18" s="319" t="s">
        <v>12</v>
      </c>
      <c r="E18" s="320" t="s">
        <v>12</v>
      </c>
      <c r="F18" s="320" t="s">
        <v>12</v>
      </c>
      <c r="G18" s="321" t="s">
        <v>12</v>
      </c>
      <c r="H18" s="23"/>
      <c r="I18" s="331" t="s">
        <v>11</v>
      </c>
      <c r="J18" s="332" t="s">
        <v>11</v>
      </c>
      <c r="K18" s="332" t="s">
        <v>13</v>
      </c>
      <c r="L18" s="333" t="s">
        <v>11</v>
      </c>
      <c r="M18" s="23"/>
      <c r="N18" s="331" t="s">
        <v>13</v>
      </c>
      <c r="O18" s="332" t="s">
        <v>13</v>
      </c>
      <c r="P18" s="332" t="s">
        <v>184</v>
      </c>
      <c r="Q18" s="333" t="s">
        <v>184</v>
      </c>
      <c r="R18" s="23"/>
      <c r="S18" s="36">
        <v>11</v>
      </c>
      <c r="T18" s="286" t="str">
        <f t="shared" si="0"/>
        <v>Huarcaya Guerra, Angela Marcia</v>
      </c>
      <c r="U18" s="102" t="s">
        <v>11</v>
      </c>
      <c r="V18" s="85" t="s">
        <v>11</v>
      </c>
      <c r="W18" s="85" t="s">
        <v>11</v>
      </c>
      <c r="X18" s="85" t="s">
        <v>11</v>
      </c>
      <c r="Y18" s="85" t="s">
        <v>11</v>
      </c>
      <c r="Z18" s="85" t="s">
        <v>11</v>
      </c>
      <c r="AA18" s="106" t="s">
        <v>11</v>
      </c>
      <c r="AB18" s="97" t="s">
        <v>11</v>
      </c>
      <c r="AC18" s="85" t="s">
        <v>11</v>
      </c>
      <c r="AD18" s="85" t="s">
        <v>11</v>
      </c>
      <c r="AE18" s="85" t="s">
        <v>11</v>
      </c>
      <c r="AF18" s="85" t="s">
        <v>11</v>
      </c>
      <c r="AG18" s="85" t="s">
        <v>11</v>
      </c>
      <c r="AH18" s="85" t="s">
        <v>11</v>
      </c>
      <c r="AI18" s="85" t="s">
        <v>11</v>
      </c>
      <c r="AJ18" s="98" t="s">
        <v>11</v>
      </c>
      <c r="AK18" s="102" t="s">
        <v>183</v>
      </c>
      <c r="AL18" s="85" t="s">
        <v>11</v>
      </c>
      <c r="AM18" s="85" t="s">
        <v>183</v>
      </c>
      <c r="AN18" s="85" t="s">
        <v>183</v>
      </c>
      <c r="AO18" s="85" t="s">
        <v>11</v>
      </c>
      <c r="AP18" s="106" t="s">
        <v>11</v>
      </c>
      <c r="AQ18" s="97" t="s">
        <v>11</v>
      </c>
      <c r="AR18" s="85" t="s">
        <v>11</v>
      </c>
      <c r="AS18" s="85" t="s">
        <v>11</v>
      </c>
      <c r="AT18" s="85" t="s">
        <v>183</v>
      </c>
      <c r="AU18" s="85" t="s">
        <v>11</v>
      </c>
      <c r="AV18" s="98" t="s">
        <v>11</v>
      </c>
      <c r="AW18" s="55"/>
      <c r="AX18" s="158">
        <f t="shared" si="1"/>
        <v>7</v>
      </c>
      <c r="AY18" s="159">
        <f t="shared" si="2"/>
        <v>9</v>
      </c>
      <c r="AZ18" s="160">
        <f t="shared" si="3"/>
        <v>3</v>
      </c>
      <c r="BA18" s="233">
        <f t="shared" si="4"/>
        <v>5</v>
      </c>
      <c r="BB18" s="238">
        <f t="shared" si="5"/>
        <v>24</v>
      </c>
      <c r="BC18" s="206">
        <f t="shared" si="6"/>
        <v>85.714285714285708</v>
      </c>
      <c r="BD18" s="23" t="s">
        <v>184</v>
      </c>
      <c r="BE18" s="36">
        <v>11</v>
      </c>
      <c r="BF18" s="347" t="str">
        <f t="shared" si="7"/>
        <v>Huarcaya Guerra, Angela Marcia</v>
      </c>
      <c r="BG18" s="97" t="s">
        <v>11</v>
      </c>
      <c r="BH18" s="85" t="s">
        <v>13</v>
      </c>
      <c r="BI18" s="98" t="s">
        <v>13</v>
      </c>
      <c r="BJ18" s="97" t="s">
        <v>11</v>
      </c>
      <c r="BK18" s="85" t="s">
        <v>11</v>
      </c>
      <c r="BL18" s="85" t="s">
        <v>14</v>
      </c>
      <c r="BM18" s="85" t="s">
        <v>184</v>
      </c>
      <c r="BN18" s="98" t="s">
        <v>13</v>
      </c>
      <c r="BO18" s="97" t="s">
        <v>14</v>
      </c>
      <c r="BP18" s="85" t="s">
        <v>184</v>
      </c>
      <c r="BQ18" s="85" t="s">
        <v>184</v>
      </c>
      <c r="BR18" s="85" t="s">
        <v>184</v>
      </c>
      <c r="BS18" s="85" t="s">
        <v>184</v>
      </c>
      <c r="BT18" s="85" t="s">
        <v>184</v>
      </c>
      <c r="BU18" s="98" t="s">
        <v>184</v>
      </c>
      <c r="BV18" s="97" t="s">
        <v>184</v>
      </c>
      <c r="BW18" s="85" t="s">
        <v>184</v>
      </c>
      <c r="BX18" s="85" t="s">
        <v>184</v>
      </c>
      <c r="BY18" s="85" t="s">
        <v>184</v>
      </c>
      <c r="BZ18" s="98" t="s">
        <v>184</v>
      </c>
      <c r="CA18" s="55"/>
      <c r="CB18" s="158">
        <f t="shared" si="8"/>
        <v>1</v>
      </c>
      <c r="CC18" s="159">
        <f t="shared" si="9"/>
        <v>2</v>
      </c>
      <c r="CD18" s="160">
        <f t="shared" si="10"/>
        <v>0</v>
      </c>
      <c r="CE18" s="233">
        <f t="shared" si="11"/>
        <v>0</v>
      </c>
      <c r="CF18" s="238">
        <f t="shared" si="16"/>
        <v>3</v>
      </c>
      <c r="CG18" s="346">
        <f t="shared" si="13"/>
        <v>15</v>
      </c>
      <c r="CH18" s="23"/>
      <c r="CI18" s="251" t="s">
        <v>116</v>
      </c>
      <c r="CJ18" s="772"/>
      <c r="CK18" s="766"/>
      <c r="CL18" s="768"/>
      <c r="CM18" s="764"/>
      <c r="CN18" s="764"/>
      <c r="CO18" s="23"/>
      <c r="CP18" s="23"/>
      <c r="CQ18"/>
      <c r="CR18" s="12"/>
    </row>
    <row r="19" spans="2:97" s="1" customFormat="1" ht="12.2" customHeight="1" x14ac:dyDescent="0.25">
      <c r="B19" s="32">
        <v>12</v>
      </c>
      <c r="C19" s="218" t="s">
        <v>168</v>
      </c>
      <c r="D19" s="322" t="s">
        <v>11</v>
      </c>
      <c r="E19" s="323" t="s">
        <v>11</v>
      </c>
      <c r="F19" s="323" t="s">
        <v>11</v>
      </c>
      <c r="G19" s="324" t="s">
        <v>11</v>
      </c>
      <c r="H19" s="23"/>
      <c r="I19" s="322" t="s">
        <v>11</v>
      </c>
      <c r="J19" s="323" t="s">
        <v>11</v>
      </c>
      <c r="K19" s="323" t="s">
        <v>11</v>
      </c>
      <c r="L19" s="324" t="s">
        <v>11</v>
      </c>
      <c r="M19" s="23"/>
      <c r="N19" s="322" t="s">
        <v>14</v>
      </c>
      <c r="O19" s="323" t="s">
        <v>13</v>
      </c>
      <c r="P19" s="323" t="s">
        <v>14</v>
      </c>
      <c r="Q19" s="324" t="s">
        <v>184</v>
      </c>
      <c r="R19" s="23"/>
      <c r="S19" s="32">
        <v>12</v>
      </c>
      <c r="T19" s="286" t="str">
        <f t="shared" si="0"/>
        <v>Inquilla Chayña, Stefany Belen</v>
      </c>
      <c r="U19" s="100" t="s">
        <v>11</v>
      </c>
      <c r="V19" s="30" t="s">
        <v>11</v>
      </c>
      <c r="W19" s="30" t="s">
        <v>11</v>
      </c>
      <c r="X19" s="30" t="s">
        <v>11</v>
      </c>
      <c r="Y19" s="30" t="s">
        <v>11</v>
      </c>
      <c r="Z19" s="30" t="s">
        <v>11</v>
      </c>
      <c r="AA19" s="31" t="s">
        <v>11</v>
      </c>
      <c r="AB19" s="89" t="s">
        <v>11</v>
      </c>
      <c r="AC19" s="30" t="s">
        <v>11</v>
      </c>
      <c r="AD19" s="30" t="s">
        <v>11</v>
      </c>
      <c r="AE19" s="30" t="s">
        <v>11</v>
      </c>
      <c r="AF19" s="30" t="s">
        <v>11</v>
      </c>
      <c r="AG19" s="30" t="s">
        <v>11</v>
      </c>
      <c r="AH19" s="30" t="s">
        <v>11</v>
      </c>
      <c r="AI19" s="30" t="s">
        <v>11</v>
      </c>
      <c r="AJ19" s="90" t="s">
        <v>11</v>
      </c>
      <c r="AK19" s="100" t="s">
        <v>11</v>
      </c>
      <c r="AL19" s="30" t="s">
        <v>11</v>
      </c>
      <c r="AM19" s="30" t="s">
        <v>11</v>
      </c>
      <c r="AN19" s="30" t="s">
        <v>11</v>
      </c>
      <c r="AO19" s="30" t="s">
        <v>11</v>
      </c>
      <c r="AP19" s="31" t="s">
        <v>11</v>
      </c>
      <c r="AQ19" s="89" t="s">
        <v>11</v>
      </c>
      <c r="AR19" s="30" t="s">
        <v>11</v>
      </c>
      <c r="AS19" s="30" t="s">
        <v>11</v>
      </c>
      <c r="AT19" s="30" t="s">
        <v>11</v>
      </c>
      <c r="AU19" s="30" t="s">
        <v>11</v>
      </c>
      <c r="AV19" s="90" t="s">
        <v>11</v>
      </c>
      <c r="AW19" s="55"/>
      <c r="AX19" s="158">
        <f t="shared" si="1"/>
        <v>7</v>
      </c>
      <c r="AY19" s="159">
        <f t="shared" si="2"/>
        <v>9</v>
      </c>
      <c r="AZ19" s="160">
        <f t="shared" si="3"/>
        <v>6</v>
      </c>
      <c r="BA19" s="233">
        <f t="shared" si="4"/>
        <v>6</v>
      </c>
      <c r="BB19" s="236">
        <f t="shared" si="5"/>
        <v>28</v>
      </c>
      <c r="BC19" s="204">
        <f t="shared" si="6"/>
        <v>100</v>
      </c>
      <c r="BD19" s="23" t="s">
        <v>184</v>
      </c>
      <c r="BE19" s="32">
        <v>12</v>
      </c>
      <c r="BF19" s="218" t="str">
        <f t="shared" si="7"/>
        <v>Inquilla Chayña, Stefany Belen</v>
      </c>
      <c r="BG19" s="89" t="s">
        <v>13</v>
      </c>
      <c r="BH19" s="30" t="s">
        <v>13</v>
      </c>
      <c r="BI19" s="90" t="s">
        <v>184</v>
      </c>
      <c r="BJ19" s="89" t="s">
        <v>184</v>
      </c>
      <c r="BK19" s="30" t="s">
        <v>11</v>
      </c>
      <c r="BL19" s="30" t="s">
        <v>11</v>
      </c>
      <c r="BM19" s="30" t="s">
        <v>13</v>
      </c>
      <c r="BN19" s="90" t="s">
        <v>184</v>
      </c>
      <c r="BO19" s="89" t="s">
        <v>11</v>
      </c>
      <c r="BP19" s="30" t="s">
        <v>184</v>
      </c>
      <c r="BQ19" s="30" t="s">
        <v>184</v>
      </c>
      <c r="BR19" s="30" t="s">
        <v>14</v>
      </c>
      <c r="BS19" s="30" t="s">
        <v>184</v>
      </c>
      <c r="BT19" s="30" t="s">
        <v>184</v>
      </c>
      <c r="BU19" s="90" t="s">
        <v>184</v>
      </c>
      <c r="BV19" s="89" t="s">
        <v>184</v>
      </c>
      <c r="BW19" s="30" t="s">
        <v>184</v>
      </c>
      <c r="BX19" s="30" t="s">
        <v>184</v>
      </c>
      <c r="BY19" s="30" t="s">
        <v>184</v>
      </c>
      <c r="BZ19" s="90" t="s">
        <v>184</v>
      </c>
      <c r="CA19" s="55"/>
      <c r="CB19" s="158">
        <f t="shared" si="8"/>
        <v>0</v>
      </c>
      <c r="CC19" s="159">
        <f t="shared" si="9"/>
        <v>2</v>
      </c>
      <c r="CD19" s="160">
        <f t="shared" si="10"/>
        <v>1</v>
      </c>
      <c r="CE19" s="233">
        <f t="shared" si="11"/>
        <v>0</v>
      </c>
      <c r="CF19" s="236">
        <f t="shared" si="16"/>
        <v>3</v>
      </c>
      <c r="CG19" s="346">
        <f t="shared" si="13"/>
        <v>15</v>
      </c>
      <c r="CH19" s="23"/>
      <c r="CI19" s="251" t="s">
        <v>129</v>
      </c>
      <c r="CJ19" s="772"/>
      <c r="CK19" s="766"/>
      <c r="CL19" s="768"/>
      <c r="CM19" s="764"/>
      <c r="CN19" s="764"/>
      <c r="CO19" s="23"/>
      <c r="CP19" s="23"/>
      <c r="CQ19"/>
      <c r="CR19" s="12"/>
    </row>
    <row r="20" spans="2:97" s="1" customFormat="1" ht="12.2" customHeight="1" x14ac:dyDescent="0.25">
      <c r="B20" s="32">
        <v>13</v>
      </c>
      <c r="C20" s="218" t="s">
        <v>169</v>
      </c>
      <c r="D20" s="322" t="s">
        <v>11</v>
      </c>
      <c r="E20" s="323" t="s">
        <v>11</v>
      </c>
      <c r="F20" s="323" t="s">
        <v>11</v>
      </c>
      <c r="G20" s="324" t="s">
        <v>11</v>
      </c>
      <c r="H20" s="24"/>
      <c r="I20" s="322" t="s">
        <v>14</v>
      </c>
      <c r="J20" s="323" t="s">
        <v>14</v>
      </c>
      <c r="K20" s="323" t="s">
        <v>11</v>
      </c>
      <c r="L20" s="324" t="s">
        <v>14</v>
      </c>
      <c r="M20" s="24"/>
      <c r="N20" s="322" t="s">
        <v>14</v>
      </c>
      <c r="O20" s="323" t="s">
        <v>14</v>
      </c>
      <c r="P20" s="323" t="s">
        <v>184</v>
      </c>
      <c r="Q20" s="324" t="s">
        <v>14</v>
      </c>
      <c r="R20" s="24"/>
      <c r="S20" s="32">
        <v>13</v>
      </c>
      <c r="T20" s="286" t="str">
        <f t="shared" si="0"/>
        <v>Jara Pinto, Daniela Arlett</v>
      </c>
      <c r="U20" s="100" t="s">
        <v>183</v>
      </c>
      <c r="V20" s="30" t="s">
        <v>183</v>
      </c>
      <c r="W20" s="30" t="s">
        <v>183</v>
      </c>
      <c r="X20" s="30" t="s">
        <v>11</v>
      </c>
      <c r="Y20" s="30" t="s">
        <v>11</v>
      </c>
      <c r="Z20" s="30" t="s">
        <v>183</v>
      </c>
      <c r="AA20" s="31" t="s">
        <v>183</v>
      </c>
      <c r="AB20" s="89" t="s">
        <v>183</v>
      </c>
      <c r="AC20" s="30" t="s">
        <v>183</v>
      </c>
      <c r="AD20" s="30" t="s">
        <v>11</v>
      </c>
      <c r="AE20" s="30" t="s">
        <v>11</v>
      </c>
      <c r="AF20" s="30" t="s">
        <v>11</v>
      </c>
      <c r="AG20" s="30" t="s">
        <v>183</v>
      </c>
      <c r="AH20" s="30" t="s">
        <v>183</v>
      </c>
      <c r="AI20" s="30" t="s">
        <v>183</v>
      </c>
      <c r="AJ20" s="90" t="s">
        <v>184</v>
      </c>
      <c r="AK20" s="100" t="s">
        <v>11</v>
      </c>
      <c r="AL20" s="30" t="s">
        <v>11</v>
      </c>
      <c r="AM20" s="30" t="s">
        <v>183</v>
      </c>
      <c r="AN20" s="30" t="s">
        <v>183</v>
      </c>
      <c r="AO20" s="30" t="s">
        <v>11</v>
      </c>
      <c r="AP20" s="31" t="s">
        <v>11</v>
      </c>
      <c r="AQ20" s="89" t="s">
        <v>183</v>
      </c>
      <c r="AR20" s="30" t="s">
        <v>11</v>
      </c>
      <c r="AS20" s="30" t="s">
        <v>183</v>
      </c>
      <c r="AT20" s="30" t="s">
        <v>183</v>
      </c>
      <c r="AU20" s="30" t="s">
        <v>183</v>
      </c>
      <c r="AV20" s="90" t="s">
        <v>11</v>
      </c>
      <c r="AW20" s="55"/>
      <c r="AX20" s="158">
        <f t="shared" si="1"/>
        <v>2</v>
      </c>
      <c r="AY20" s="159">
        <f t="shared" si="2"/>
        <v>3</v>
      </c>
      <c r="AZ20" s="160">
        <f t="shared" si="3"/>
        <v>4</v>
      </c>
      <c r="BA20" s="233">
        <f t="shared" si="4"/>
        <v>2</v>
      </c>
      <c r="BB20" s="236">
        <f t="shared" si="5"/>
        <v>11</v>
      </c>
      <c r="BC20" s="204">
        <f t="shared" si="6"/>
        <v>39.285714285714285</v>
      </c>
      <c r="BD20" s="24" t="s">
        <v>14</v>
      </c>
      <c r="BE20" s="32">
        <v>13</v>
      </c>
      <c r="BF20" s="218" t="str">
        <f t="shared" si="7"/>
        <v>Jara Pinto, Daniela Arlett</v>
      </c>
      <c r="BG20" s="89" t="s">
        <v>14</v>
      </c>
      <c r="BH20" s="30" t="s">
        <v>184</v>
      </c>
      <c r="BI20" s="90" t="s">
        <v>14</v>
      </c>
      <c r="BJ20" s="89" t="s">
        <v>14</v>
      </c>
      <c r="BK20" s="30" t="s">
        <v>184</v>
      </c>
      <c r="BL20" s="30" t="s">
        <v>14</v>
      </c>
      <c r="BM20" s="30" t="s">
        <v>14</v>
      </c>
      <c r="BN20" s="90" t="s">
        <v>13</v>
      </c>
      <c r="BO20" s="89" t="s">
        <v>184</v>
      </c>
      <c r="BP20" s="30" t="s">
        <v>184</v>
      </c>
      <c r="BQ20" s="30" t="s">
        <v>184</v>
      </c>
      <c r="BR20" s="30" t="s">
        <v>14</v>
      </c>
      <c r="BS20" s="30" t="s">
        <v>14</v>
      </c>
      <c r="BT20" s="30" t="s">
        <v>184</v>
      </c>
      <c r="BU20" s="90" t="s">
        <v>14</v>
      </c>
      <c r="BV20" s="89" t="s">
        <v>14</v>
      </c>
      <c r="BW20" s="30" t="s">
        <v>14</v>
      </c>
      <c r="BX20" s="30" t="s">
        <v>14</v>
      </c>
      <c r="BY20" s="30" t="s">
        <v>184</v>
      </c>
      <c r="BZ20" s="90" t="s">
        <v>14</v>
      </c>
      <c r="CA20" s="55"/>
      <c r="CB20" s="158">
        <f t="shared" si="8"/>
        <v>0</v>
      </c>
      <c r="CC20" s="159">
        <f t="shared" si="9"/>
        <v>0</v>
      </c>
      <c r="CD20" s="160">
        <f t="shared" si="10"/>
        <v>0</v>
      </c>
      <c r="CE20" s="233">
        <f t="shared" si="11"/>
        <v>0</v>
      </c>
      <c r="CF20" s="236">
        <f t="shared" si="16"/>
        <v>0</v>
      </c>
      <c r="CG20" s="346">
        <f t="shared" si="13"/>
        <v>0</v>
      </c>
      <c r="CH20" s="24"/>
      <c r="CI20" s="251" t="s">
        <v>131</v>
      </c>
      <c r="CJ20" s="772"/>
      <c r="CK20" s="766"/>
      <c r="CL20" s="768"/>
      <c r="CM20" s="764"/>
      <c r="CN20" s="764"/>
      <c r="CO20" s="24"/>
      <c r="CP20" s="24"/>
      <c r="CQ20"/>
      <c r="CR20" s="12"/>
      <c r="CS20" s="8"/>
    </row>
    <row r="21" spans="2:97" s="1" customFormat="1" ht="12.2" customHeight="1" x14ac:dyDescent="0.25">
      <c r="B21" s="32">
        <v>14</v>
      </c>
      <c r="C21" s="218" t="s">
        <v>170</v>
      </c>
      <c r="D21" s="322" t="s">
        <v>12</v>
      </c>
      <c r="E21" s="323" t="s">
        <v>12</v>
      </c>
      <c r="F21" s="323" t="s">
        <v>12</v>
      </c>
      <c r="G21" s="324" t="s">
        <v>12</v>
      </c>
      <c r="H21" s="24"/>
      <c r="I21" s="322" t="s">
        <v>11</v>
      </c>
      <c r="J21" s="323" t="s">
        <v>11</v>
      </c>
      <c r="K21" s="323" t="s">
        <v>13</v>
      </c>
      <c r="L21" s="324" t="s">
        <v>11</v>
      </c>
      <c r="M21" s="24"/>
      <c r="N21" s="322" t="s">
        <v>184</v>
      </c>
      <c r="O21" s="323" t="s">
        <v>14</v>
      </c>
      <c r="P21" s="323" t="s">
        <v>13</v>
      </c>
      <c r="Q21" s="324" t="s">
        <v>14</v>
      </c>
      <c r="R21" s="24"/>
      <c r="S21" s="32">
        <v>14</v>
      </c>
      <c r="T21" s="286" t="str">
        <f t="shared" si="0"/>
        <v>Mamani Llallacachi, Geraldine Lorena</v>
      </c>
      <c r="U21" s="100" t="s">
        <v>11</v>
      </c>
      <c r="V21" s="30" t="s">
        <v>11</v>
      </c>
      <c r="W21" s="30" t="s">
        <v>11</v>
      </c>
      <c r="X21" s="30" t="s">
        <v>11</v>
      </c>
      <c r="Y21" s="30" t="s">
        <v>11</v>
      </c>
      <c r="Z21" s="30" t="s">
        <v>183</v>
      </c>
      <c r="AA21" s="31" t="s">
        <v>11</v>
      </c>
      <c r="AB21" s="89" t="s">
        <v>11</v>
      </c>
      <c r="AC21" s="30" t="s">
        <v>11</v>
      </c>
      <c r="AD21" s="30" t="s">
        <v>11</v>
      </c>
      <c r="AE21" s="30" t="s">
        <v>11</v>
      </c>
      <c r="AF21" s="30" t="s">
        <v>11</v>
      </c>
      <c r="AG21" s="30" t="s">
        <v>11</v>
      </c>
      <c r="AH21" s="30" t="s">
        <v>183</v>
      </c>
      <c r="AI21" s="30" t="s">
        <v>183</v>
      </c>
      <c r="AJ21" s="90" t="s">
        <v>11</v>
      </c>
      <c r="AK21" s="100" t="s">
        <v>183</v>
      </c>
      <c r="AL21" s="30" t="s">
        <v>11</v>
      </c>
      <c r="AM21" s="30" t="s">
        <v>11</v>
      </c>
      <c r="AN21" s="30" t="s">
        <v>183</v>
      </c>
      <c r="AO21" s="30" t="s">
        <v>11</v>
      </c>
      <c r="AP21" s="31" t="s">
        <v>11</v>
      </c>
      <c r="AQ21" s="89" t="s">
        <v>11</v>
      </c>
      <c r="AR21" s="30" t="s">
        <v>11</v>
      </c>
      <c r="AS21" s="30" t="s">
        <v>11</v>
      </c>
      <c r="AT21" s="30" t="s">
        <v>183</v>
      </c>
      <c r="AU21" s="30" t="s">
        <v>11</v>
      </c>
      <c r="AV21" s="90" t="s">
        <v>11</v>
      </c>
      <c r="AW21" s="55"/>
      <c r="AX21" s="158">
        <f t="shared" si="1"/>
        <v>6</v>
      </c>
      <c r="AY21" s="159">
        <f t="shared" si="2"/>
        <v>7</v>
      </c>
      <c r="AZ21" s="160">
        <f t="shared" si="3"/>
        <v>4</v>
      </c>
      <c r="BA21" s="233">
        <f t="shared" si="4"/>
        <v>5</v>
      </c>
      <c r="BB21" s="236">
        <f t="shared" si="5"/>
        <v>22</v>
      </c>
      <c r="BC21" s="204">
        <f t="shared" si="6"/>
        <v>78.571428571428569</v>
      </c>
      <c r="BD21" s="24" t="s">
        <v>14</v>
      </c>
      <c r="BE21" s="32">
        <v>14</v>
      </c>
      <c r="BF21" s="218" t="str">
        <f t="shared" si="7"/>
        <v>Mamani Llallacachi, Geraldine Lorena</v>
      </c>
      <c r="BG21" s="89" t="s">
        <v>184</v>
      </c>
      <c r="BH21" s="30" t="s">
        <v>184</v>
      </c>
      <c r="BI21" s="90" t="s">
        <v>184</v>
      </c>
      <c r="BJ21" s="89" t="s">
        <v>14</v>
      </c>
      <c r="BK21" s="30" t="s">
        <v>184</v>
      </c>
      <c r="BL21" s="30" t="s">
        <v>14</v>
      </c>
      <c r="BM21" s="30" t="s">
        <v>184</v>
      </c>
      <c r="BN21" s="90" t="s">
        <v>13</v>
      </c>
      <c r="BO21" s="89" t="s">
        <v>184</v>
      </c>
      <c r="BP21" s="30" t="s">
        <v>14</v>
      </c>
      <c r="BQ21" s="30" t="s">
        <v>13</v>
      </c>
      <c r="BR21" s="30" t="s">
        <v>11</v>
      </c>
      <c r="BS21" s="30" t="s">
        <v>11</v>
      </c>
      <c r="BT21" s="30" t="s">
        <v>14</v>
      </c>
      <c r="BU21" s="90" t="s">
        <v>184</v>
      </c>
      <c r="BV21" s="89" t="s">
        <v>14</v>
      </c>
      <c r="BW21" s="30" t="s">
        <v>184</v>
      </c>
      <c r="BX21" s="30" t="s">
        <v>184</v>
      </c>
      <c r="BY21" s="30" t="s">
        <v>13</v>
      </c>
      <c r="BZ21" s="90" t="s">
        <v>11</v>
      </c>
      <c r="CA21" s="55"/>
      <c r="CB21" s="158">
        <f t="shared" si="8"/>
        <v>0</v>
      </c>
      <c r="CC21" s="159">
        <f t="shared" si="9"/>
        <v>0</v>
      </c>
      <c r="CD21" s="160">
        <f t="shared" si="10"/>
        <v>2</v>
      </c>
      <c r="CE21" s="233">
        <f t="shared" si="11"/>
        <v>1</v>
      </c>
      <c r="CF21" s="236">
        <f t="shared" si="16"/>
        <v>3</v>
      </c>
      <c r="CG21" s="346">
        <f t="shared" si="13"/>
        <v>15</v>
      </c>
      <c r="CH21" s="24"/>
      <c r="CI21" s="251" t="s">
        <v>115</v>
      </c>
      <c r="CJ21" s="772"/>
      <c r="CK21" s="766"/>
      <c r="CL21" s="768"/>
      <c r="CM21" s="764"/>
      <c r="CN21" s="764"/>
      <c r="CO21" s="24"/>
      <c r="CP21" s="24"/>
      <c r="CQ21"/>
      <c r="CR21" s="12"/>
      <c r="CS21" s="8"/>
    </row>
    <row r="22" spans="2:97" s="1" customFormat="1" ht="12.2" customHeight="1" thickBot="1" x14ac:dyDescent="0.3">
      <c r="B22" s="33">
        <v>15</v>
      </c>
      <c r="C22" s="223" t="s">
        <v>171</v>
      </c>
      <c r="D22" s="325" t="s">
        <v>13</v>
      </c>
      <c r="E22" s="326" t="s">
        <v>13</v>
      </c>
      <c r="F22" s="326" t="s">
        <v>13</v>
      </c>
      <c r="G22" s="327" t="s">
        <v>13</v>
      </c>
      <c r="H22" s="23"/>
      <c r="I22" s="325" t="s">
        <v>14</v>
      </c>
      <c r="J22" s="326" t="s">
        <v>13</v>
      </c>
      <c r="K22" s="326" t="s">
        <v>13</v>
      </c>
      <c r="L22" s="327" t="s">
        <v>13</v>
      </c>
      <c r="M22" s="23"/>
      <c r="N22" s="325" t="s">
        <v>14</v>
      </c>
      <c r="O22" s="326" t="s">
        <v>14</v>
      </c>
      <c r="P22" s="326" t="s">
        <v>184</v>
      </c>
      <c r="Q22" s="327" t="s">
        <v>184</v>
      </c>
      <c r="R22" s="23"/>
      <c r="S22" s="33">
        <v>15</v>
      </c>
      <c r="T22" s="286" t="str">
        <f t="shared" si="0"/>
        <v>Mendoza Luque, Goerge Yovany</v>
      </c>
      <c r="U22" s="103" t="s">
        <v>11</v>
      </c>
      <c r="V22" s="94" t="s">
        <v>183</v>
      </c>
      <c r="W22" s="94" t="s">
        <v>183</v>
      </c>
      <c r="X22" s="94" t="s">
        <v>11</v>
      </c>
      <c r="Y22" s="94" t="s">
        <v>183</v>
      </c>
      <c r="Z22" s="94" t="s">
        <v>11</v>
      </c>
      <c r="AA22" s="107" t="s">
        <v>183</v>
      </c>
      <c r="AB22" s="95" t="s">
        <v>183</v>
      </c>
      <c r="AC22" s="94" t="s">
        <v>11</v>
      </c>
      <c r="AD22" s="94" t="s">
        <v>11</v>
      </c>
      <c r="AE22" s="94" t="s">
        <v>11</v>
      </c>
      <c r="AF22" s="94" t="s">
        <v>11</v>
      </c>
      <c r="AG22" s="94" t="s">
        <v>11</v>
      </c>
      <c r="AH22" s="94" t="s">
        <v>183</v>
      </c>
      <c r="AI22" s="94" t="s">
        <v>183</v>
      </c>
      <c r="AJ22" s="96" t="s">
        <v>11</v>
      </c>
      <c r="AK22" s="103" t="s">
        <v>11</v>
      </c>
      <c r="AL22" s="94" t="s">
        <v>11</v>
      </c>
      <c r="AM22" s="94" t="s">
        <v>183</v>
      </c>
      <c r="AN22" s="94" t="s">
        <v>183</v>
      </c>
      <c r="AO22" s="94" t="s">
        <v>11</v>
      </c>
      <c r="AP22" s="107" t="s">
        <v>11</v>
      </c>
      <c r="AQ22" s="95" t="s">
        <v>183</v>
      </c>
      <c r="AR22" s="94" t="s">
        <v>11</v>
      </c>
      <c r="AS22" s="94" t="s">
        <v>183</v>
      </c>
      <c r="AT22" s="94" t="s">
        <v>11</v>
      </c>
      <c r="AU22" s="94" t="s">
        <v>11</v>
      </c>
      <c r="AV22" s="96" t="s">
        <v>183</v>
      </c>
      <c r="AW22" s="55"/>
      <c r="AX22" s="255">
        <f t="shared" si="1"/>
        <v>3</v>
      </c>
      <c r="AY22" s="256">
        <f t="shared" si="2"/>
        <v>6</v>
      </c>
      <c r="AZ22" s="257">
        <f t="shared" si="3"/>
        <v>4</v>
      </c>
      <c r="BA22" s="258">
        <f t="shared" si="4"/>
        <v>3</v>
      </c>
      <c r="BB22" s="239">
        <f t="shared" si="5"/>
        <v>16</v>
      </c>
      <c r="BC22" s="207">
        <f t="shared" si="6"/>
        <v>57.142857142857146</v>
      </c>
      <c r="BD22" s="23" t="s">
        <v>184</v>
      </c>
      <c r="BE22" s="33">
        <v>15</v>
      </c>
      <c r="BF22" s="223" t="str">
        <f t="shared" si="7"/>
        <v>Mendoza Luque, Goerge Yovany</v>
      </c>
      <c r="BG22" s="95" t="s">
        <v>11</v>
      </c>
      <c r="BH22" s="94" t="s">
        <v>184</v>
      </c>
      <c r="BI22" s="96" t="s">
        <v>184</v>
      </c>
      <c r="BJ22" s="95" t="s">
        <v>184</v>
      </c>
      <c r="BK22" s="94" t="s">
        <v>11</v>
      </c>
      <c r="BL22" s="94" t="s">
        <v>184</v>
      </c>
      <c r="BM22" s="94" t="s">
        <v>184</v>
      </c>
      <c r="BN22" s="96" t="s">
        <v>13</v>
      </c>
      <c r="BO22" s="95" t="s">
        <v>14</v>
      </c>
      <c r="BP22" s="94" t="s">
        <v>184</v>
      </c>
      <c r="BQ22" s="94" t="s">
        <v>184</v>
      </c>
      <c r="BR22" s="94" t="s">
        <v>184</v>
      </c>
      <c r="BS22" s="94" t="s">
        <v>184</v>
      </c>
      <c r="BT22" s="94" t="s">
        <v>184</v>
      </c>
      <c r="BU22" s="96" t="s">
        <v>184</v>
      </c>
      <c r="BV22" s="95" t="s">
        <v>184</v>
      </c>
      <c r="BW22" s="94" t="s">
        <v>184</v>
      </c>
      <c r="BX22" s="94" t="s">
        <v>184</v>
      </c>
      <c r="BY22" s="94" t="s">
        <v>184</v>
      </c>
      <c r="BZ22" s="96" t="s">
        <v>184</v>
      </c>
      <c r="CA22" s="55"/>
      <c r="CB22" s="158">
        <f t="shared" si="8"/>
        <v>1</v>
      </c>
      <c r="CC22" s="159">
        <f t="shared" si="9"/>
        <v>1</v>
      </c>
      <c r="CD22" s="160">
        <f t="shared" si="10"/>
        <v>0</v>
      </c>
      <c r="CE22" s="233">
        <f t="shared" si="11"/>
        <v>0</v>
      </c>
      <c r="CF22" s="239">
        <f t="shared" si="16"/>
        <v>2</v>
      </c>
      <c r="CG22" s="346">
        <f t="shared" si="13"/>
        <v>10</v>
      </c>
      <c r="CH22" s="23"/>
      <c r="CI22" s="251" t="s">
        <v>112</v>
      </c>
      <c r="CJ22" s="772"/>
      <c r="CK22" s="766"/>
      <c r="CL22" s="768"/>
      <c r="CM22" s="764"/>
      <c r="CN22" s="764"/>
      <c r="CO22" s="23"/>
      <c r="CP22" s="23"/>
      <c r="CQ22"/>
      <c r="CR22" s="12"/>
      <c r="CS22" s="8"/>
    </row>
    <row r="23" spans="2:97" s="1" customFormat="1" ht="12.2" customHeight="1" x14ac:dyDescent="0.25">
      <c r="B23" s="36">
        <v>16</v>
      </c>
      <c r="C23" s="217" t="s">
        <v>172</v>
      </c>
      <c r="D23" s="319" t="s">
        <v>11</v>
      </c>
      <c r="E23" s="320" t="s">
        <v>11</v>
      </c>
      <c r="F23" s="320" t="s">
        <v>11</v>
      </c>
      <c r="G23" s="321" t="s">
        <v>11</v>
      </c>
      <c r="H23" s="24"/>
      <c r="I23" s="319" t="s">
        <v>11</v>
      </c>
      <c r="J23" s="320" t="s">
        <v>14</v>
      </c>
      <c r="K23" s="320" t="s">
        <v>11</v>
      </c>
      <c r="L23" s="321" t="s">
        <v>11</v>
      </c>
      <c r="M23" s="24"/>
      <c r="N23" s="319" t="s">
        <v>14</v>
      </c>
      <c r="O23" s="320" t="s">
        <v>14</v>
      </c>
      <c r="P23" s="320" t="s">
        <v>14</v>
      </c>
      <c r="Q23" s="321" t="s">
        <v>13</v>
      </c>
      <c r="R23" s="24"/>
      <c r="S23" s="36">
        <v>16</v>
      </c>
      <c r="T23" s="318" t="str">
        <f t="shared" si="0"/>
        <v>Merma Condori, Pedro Luis</v>
      </c>
      <c r="U23" s="99" t="s">
        <v>11</v>
      </c>
      <c r="V23" s="87" t="s">
        <v>11</v>
      </c>
      <c r="W23" s="87" t="s">
        <v>183</v>
      </c>
      <c r="X23" s="87" t="s">
        <v>183</v>
      </c>
      <c r="Y23" s="87" t="s">
        <v>11</v>
      </c>
      <c r="Z23" s="87" t="s">
        <v>11</v>
      </c>
      <c r="AA23" s="104" t="s">
        <v>11</v>
      </c>
      <c r="AB23" s="86" t="s">
        <v>184</v>
      </c>
      <c r="AC23" s="87" t="s">
        <v>11</v>
      </c>
      <c r="AD23" s="87" t="s">
        <v>183</v>
      </c>
      <c r="AE23" s="87" t="s">
        <v>11</v>
      </c>
      <c r="AF23" s="87" t="s">
        <v>11</v>
      </c>
      <c r="AG23" s="87" t="s">
        <v>11</v>
      </c>
      <c r="AH23" s="87" t="s">
        <v>183</v>
      </c>
      <c r="AI23" s="87" t="s">
        <v>183</v>
      </c>
      <c r="AJ23" s="88" t="s">
        <v>184</v>
      </c>
      <c r="AK23" s="99" t="s">
        <v>11</v>
      </c>
      <c r="AL23" s="87" t="s">
        <v>11</v>
      </c>
      <c r="AM23" s="87" t="s">
        <v>11</v>
      </c>
      <c r="AN23" s="87" t="s">
        <v>183</v>
      </c>
      <c r="AO23" s="87" t="s">
        <v>11</v>
      </c>
      <c r="AP23" s="104" t="s">
        <v>11</v>
      </c>
      <c r="AQ23" s="86" t="s">
        <v>11</v>
      </c>
      <c r="AR23" s="87" t="s">
        <v>184</v>
      </c>
      <c r="AS23" s="87" t="s">
        <v>11</v>
      </c>
      <c r="AT23" s="87" t="s">
        <v>11</v>
      </c>
      <c r="AU23" s="87" t="s">
        <v>11</v>
      </c>
      <c r="AV23" s="88" t="s">
        <v>11</v>
      </c>
      <c r="AW23" s="55"/>
      <c r="AX23" s="161">
        <f t="shared" ref="AX23:AX27" si="23">COUNTIF(U23,"A")+COUNTIF(V23,"A")+COUNTIF(W23,"A")+COUNTIF(X23,"A")+COUNTIF(Y23,"A")+COUNTIF(Z23,"A")+COUNTIF(AA23,"A")</f>
        <v>5</v>
      </c>
      <c r="AY23" s="162">
        <f t="shared" ref="AY23:AY27" si="24">COUNTIF(AB23,"A")+COUNTIF(AC23,"A")+COUNTIF(AD23,"A")+COUNTIF(AE23,"A")+COUNTIF(AF23,"A")+COUNTIF(AG23,"A")+COUNTIF(AH23,"A")+COUNTIF(AI23,"A")+COUNTIF(AJ23,"A")</f>
        <v>4</v>
      </c>
      <c r="AZ23" s="163">
        <f t="shared" ref="AZ23:AZ27" si="25">COUNTIF(AK23,"A")+COUNTIF(AL23,"A")+COUNTIF(AM23,"A")+COUNTIF(AN23,"A")+COUNTIF(AO23,"A")+COUNTIF(AP23,"A")</f>
        <v>5</v>
      </c>
      <c r="BA23" s="234">
        <f t="shared" ref="BA23:BA27" si="26">COUNTIF(AQ23,"A")+COUNTIF(AR23,"A")+COUNTIF(AS23,"A")+COUNTIF(AT23,"A")+COUNTIF(AU23,"A")+COUNTIF(AV23,"A")</f>
        <v>5</v>
      </c>
      <c r="BB23" s="240">
        <f t="shared" ref="BB23:BB27" si="27">SUM(AX23:BA23)</f>
        <v>19</v>
      </c>
      <c r="BC23" s="203">
        <f t="shared" ref="BC23:BC27" si="28">BB23*100/$BB$6</f>
        <v>67.857142857142861</v>
      </c>
      <c r="BD23" s="24" t="s">
        <v>13</v>
      </c>
      <c r="BE23" s="36">
        <v>16</v>
      </c>
      <c r="BF23" s="217" t="str">
        <f t="shared" si="7"/>
        <v>Merma Condori, Pedro Luis</v>
      </c>
      <c r="BG23" s="86" t="s">
        <v>14</v>
      </c>
      <c r="BH23" s="87" t="s">
        <v>14</v>
      </c>
      <c r="BI23" s="88" t="s">
        <v>184</v>
      </c>
      <c r="BJ23" s="86" t="s">
        <v>13</v>
      </c>
      <c r="BK23" s="87" t="s">
        <v>14</v>
      </c>
      <c r="BL23" s="87" t="s">
        <v>184</v>
      </c>
      <c r="BM23" s="87" t="s">
        <v>184</v>
      </c>
      <c r="BN23" s="88" t="s">
        <v>13</v>
      </c>
      <c r="BO23" s="86" t="s">
        <v>14</v>
      </c>
      <c r="BP23" s="87" t="s">
        <v>184</v>
      </c>
      <c r="BQ23" s="87" t="s">
        <v>14</v>
      </c>
      <c r="BR23" s="87" t="s">
        <v>14</v>
      </c>
      <c r="BS23" s="87" t="s">
        <v>11</v>
      </c>
      <c r="BT23" s="87" t="s">
        <v>14</v>
      </c>
      <c r="BU23" s="88" t="s">
        <v>184</v>
      </c>
      <c r="BV23" s="86" t="s">
        <v>11</v>
      </c>
      <c r="BW23" s="87" t="s">
        <v>13</v>
      </c>
      <c r="BX23" s="87" t="s">
        <v>14</v>
      </c>
      <c r="BY23" s="87" t="s">
        <v>184</v>
      </c>
      <c r="BZ23" s="88" t="s">
        <v>11</v>
      </c>
      <c r="CA23" s="55"/>
      <c r="CB23" s="158">
        <f t="shared" si="8"/>
        <v>0</v>
      </c>
      <c r="CC23" s="159">
        <f t="shared" si="9"/>
        <v>0</v>
      </c>
      <c r="CD23" s="160">
        <f>COUNTIF(BO23:BU23,"A")</f>
        <v>1</v>
      </c>
      <c r="CE23" s="233">
        <f t="shared" si="11"/>
        <v>2</v>
      </c>
      <c r="CF23" s="240">
        <f t="shared" si="16"/>
        <v>3</v>
      </c>
      <c r="CG23" s="346">
        <f>CF23*100/$CF$6</f>
        <v>15</v>
      </c>
      <c r="CH23" s="24"/>
      <c r="CI23" s="251" t="s">
        <v>116</v>
      </c>
      <c r="CJ23" s="772"/>
      <c r="CK23" s="766"/>
      <c r="CL23" s="768"/>
      <c r="CM23" s="764"/>
      <c r="CN23" s="764"/>
      <c r="CO23" s="24"/>
      <c r="CP23" s="24"/>
      <c r="CQ23"/>
      <c r="CR23" s="12"/>
      <c r="CS23" s="8"/>
    </row>
    <row r="24" spans="2:97" s="1" customFormat="1" ht="12.2" customHeight="1" x14ac:dyDescent="0.25">
      <c r="B24" s="32">
        <v>17</v>
      </c>
      <c r="C24" s="218" t="s">
        <v>173</v>
      </c>
      <c r="D24" s="322" t="s">
        <v>11</v>
      </c>
      <c r="E24" s="323" t="s">
        <v>11</v>
      </c>
      <c r="F24" s="323" t="s">
        <v>11</v>
      </c>
      <c r="G24" s="324" t="s">
        <v>11</v>
      </c>
      <c r="H24" s="24"/>
      <c r="I24" s="322" t="s">
        <v>13</v>
      </c>
      <c r="J24" s="323" t="s">
        <v>13</v>
      </c>
      <c r="K24" s="323" t="s">
        <v>14</v>
      </c>
      <c r="L24" s="324" t="s">
        <v>14</v>
      </c>
      <c r="M24" s="24"/>
      <c r="N24" s="322" t="s">
        <v>184</v>
      </c>
      <c r="O24" s="323" t="s">
        <v>14</v>
      </c>
      <c r="P24" s="323" t="s">
        <v>184</v>
      </c>
      <c r="Q24" s="324" t="s">
        <v>14</v>
      </c>
      <c r="R24" s="24"/>
      <c r="S24" s="32">
        <v>17</v>
      </c>
      <c r="T24" s="286" t="str">
        <f t="shared" si="0"/>
        <v>Nieto Cornejo, Christopher Helaman</v>
      </c>
      <c r="U24" s="100" t="s">
        <v>11</v>
      </c>
      <c r="V24" s="30" t="s">
        <v>183</v>
      </c>
      <c r="W24" s="30" t="s">
        <v>183</v>
      </c>
      <c r="X24" s="30" t="s">
        <v>11</v>
      </c>
      <c r="Y24" s="30" t="s">
        <v>11</v>
      </c>
      <c r="Z24" s="30" t="s">
        <v>183</v>
      </c>
      <c r="AA24" s="31" t="s">
        <v>11</v>
      </c>
      <c r="AB24" s="89" t="s">
        <v>11</v>
      </c>
      <c r="AC24" s="30" t="s">
        <v>11</v>
      </c>
      <c r="AD24" s="30" t="s">
        <v>11</v>
      </c>
      <c r="AE24" s="30" t="s">
        <v>183</v>
      </c>
      <c r="AF24" s="30" t="s">
        <v>11</v>
      </c>
      <c r="AG24" s="30" t="s">
        <v>11</v>
      </c>
      <c r="AH24" s="30" t="s">
        <v>11</v>
      </c>
      <c r="AI24" s="30" t="s">
        <v>183</v>
      </c>
      <c r="AJ24" s="90" t="s">
        <v>184</v>
      </c>
      <c r="AK24" s="100" t="s">
        <v>11</v>
      </c>
      <c r="AL24" s="30" t="s">
        <v>183</v>
      </c>
      <c r="AM24" s="30" t="s">
        <v>183</v>
      </c>
      <c r="AN24" s="30" t="s">
        <v>183</v>
      </c>
      <c r="AO24" s="30" t="s">
        <v>11</v>
      </c>
      <c r="AP24" s="31" t="s">
        <v>11</v>
      </c>
      <c r="AQ24" s="89" t="s">
        <v>183</v>
      </c>
      <c r="AR24" s="30" t="s">
        <v>11</v>
      </c>
      <c r="AS24" s="30" t="s">
        <v>183</v>
      </c>
      <c r="AT24" s="30" t="s">
        <v>11</v>
      </c>
      <c r="AU24" s="30" t="s">
        <v>183</v>
      </c>
      <c r="AV24" s="90" t="s">
        <v>183</v>
      </c>
      <c r="AW24" s="55"/>
      <c r="AX24" s="158">
        <f t="shared" ref="AX24" si="29">COUNTIF(U24,"A")+COUNTIF(V24,"A")+COUNTIF(W24,"A")+COUNTIF(X24,"A")+COUNTIF(Y24,"A")+COUNTIF(Z24,"A")+COUNTIF(AA24,"A")</f>
        <v>4</v>
      </c>
      <c r="AY24" s="159">
        <f t="shared" ref="AY24" si="30">COUNTIF(AB24,"A")+COUNTIF(AC24,"A")+COUNTIF(AD24,"A")+COUNTIF(AE24,"A")+COUNTIF(AF24,"A")+COUNTIF(AG24,"A")+COUNTIF(AH24,"A")+COUNTIF(AI24,"A")+COUNTIF(AJ24,"A")</f>
        <v>6</v>
      </c>
      <c r="AZ24" s="160">
        <f t="shared" ref="AZ24" si="31">COUNTIF(AK24,"A")+COUNTIF(AL24,"A")+COUNTIF(AM24,"A")+COUNTIF(AN24,"A")+COUNTIF(AO24,"A")+COUNTIF(AP24,"A")</f>
        <v>3</v>
      </c>
      <c r="BA24" s="233">
        <f t="shared" ref="BA24" si="32">COUNTIF(AQ24,"A")+COUNTIF(AR24,"A")+COUNTIF(AS24,"A")+COUNTIF(AT24,"A")+COUNTIF(AU24,"A")+COUNTIF(AV24,"A")</f>
        <v>2</v>
      </c>
      <c r="BB24" s="236">
        <f t="shared" si="27"/>
        <v>15</v>
      </c>
      <c r="BC24" s="204">
        <f t="shared" si="28"/>
        <v>53.571428571428569</v>
      </c>
      <c r="BD24" s="24" t="s">
        <v>14</v>
      </c>
      <c r="BE24" s="32">
        <v>17</v>
      </c>
      <c r="BF24" s="218" t="str">
        <f t="shared" si="7"/>
        <v>Nieto Cornejo, Christopher Helaman</v>
      </c>
      <c r="BG24" s="89" t="s">
        <v>14</v>
      </c>
      <c r="BH24" s="30" t="s">
        <v>184</v>
      </c>
      <c r="BI24" s="90" t="s">
        <v>184</v>
      </c>
      <c r="BJ24" s="89" t="s">
        <v>184</v>
      </c>
      <c r="BK24" s="30" t="s">
        <v>14</v>
      </c>
      <c r="BL24" s="30" t="s">
        <v>184</v>
      </c>
      <c r="BM24" s="30" t="s">
        <v>184</v>
      </c>
      <c r="BN24" s="90" t="s">
        <v>13</v>
      </c>
      <c r="BO24" s="89" t="s">
        <v>184</v>
      </c>
      <c r="BP24" s="30" t="s">
        <v>184</v>
      </c>
      <c r="BQ24" s="30" t="s">
        <v>184</v>
      </c>
      <c r="BR24" s="30" t="s">
        <v>14</v>
      </c>
      <c r="BS24" s="30" t="s">
        <v>14</v>
      </c>
      <c r="BT24" s="30" t="s">
        <v>184</v>
      </c>
      <c r="BU24" s="90" t="s">
        <v>184</v>
      </c>
      <c r="BV24" s="89" t="s">
        <v>14</v>
      </c>
      <c r="BW24" s="30" t="s">
        <v>14</v>
      </c>
      <c r="BX24" s="30" t="s">
        <v>13</v>
      </c>
      <c r="BY24" s="30" t="s">
        <v>184</v>
      </c>
      <c r="BZ24" s="90" t="s">
        <v>184</v>
      </c>
      <c r="CA24" s="55"/>
      <c r="CB24" s="158">
        <f t="shared" si="8"/>
        <v>0</v>
      </c>
      <c r="CC24" s="159">
        <f t="shared" si="9"/>
        <v>0</v>
      </c>
      <c r="CD24" s="160">
        <f t="shared" si="10"/>
        <v>0</v>
      </c>
      <c r="CE24" s="233">
        <f t="shared" si="11"/>
        <v>0</v>
      </c>
      <c r="CF24" s="236">
        <f t="shared" si="16"/>
        <v>0</v>
      </c>
      <c r="CG24" s="346">
        <f t="shared" si="13"/>
        <v>0</v>
      </c>
      <c r="CH24" s="24"/>
      <c r="CI24" s="251" t="s">
        <v>119</v>
      </c>
      <c r="CJ24" s="772"/>
      <c r="CK24" s="766"/>
      <c r="CL24" s="768"/>
      <c r="CM24" s="764"/>
      <c r="CN24" s="764"/>
      <c r="CO24" s="24"/>
      <c r="CP24" s="24"/>
      <c r="CQ24"/>
      <c r="CR24" s="12"/>
      <c r="CS24" s="8"/>
    </row>
    <row r="25" spans="2:97" s="1" customFormat="1" ht="12.2" customHeight="1" x14ac:dyDescent="0.25">
      <c r="B25" s="45">
        <v>18</v>
      </c>
      <c r="C25" s="218" t="s">
        <v>174</v>
      </c>
      <c r="D25" s="322" t="s">
        <v>13</v>
      </c>
      <c r="E25" s="323" t="s">
        <v>13</v>
      </c>
      <c r="F25" s="323" t="s">
        <v>13</v>
      </c>
      <c r="G25" s="324" t="s">
        <v>13</v>
      </c>
      <c r="H25" s="24"/>
      <c r="I25" s="322" t="s">
        <v>14</v>
      </c>
      <c r="J25" s="323" t="s">
        <v>14</v>
      </c>
      <c r="K25" s="323" t="s">
        <v>14</v>
      </c>
      <c r="L25" s="324" t="s">
        <v>14</v>
      </c>
      <c r="M25" s="24"/>
      <c r="N25" s="322" t="s">
        <v>184</v>
      </c>
      <c r="O25" s="323" t="s">
        <v>14</v>
      </c>
      <c r="P25" s="323" t="s">
        <v>184</v>
      </c>
      <c r="Q25" s="324" t="s">
        <v>14</v>
      </c>
      <c r="R25" s="24"/>
      <c r="S25" s="45">
        <v>18</v>
      </c>
      <c r="T25" s="286" t="str">
        <f t="shared" si="0"/>
        <v>Palomino Flores, Madeleine Nicole</v>
      </c>
      <c r="U25" s="100" t="s">
        <v>11</v>
      </c>
      <c r="V25" s="30" t="s">
        <v>11</v>
      </c>
      <c r="W25" s="30" t="s">
        <v>183</v>
      </c>
      <c r="X25" s="30" t="s">
        <v>183</v>
      </c>
      <c r="Y25" s="30" t="s">
        <v>11</v>
      </c>
      <c r="Z25" s="30" t="s">
        <v>183</v>
      </c>
      <c r="AA25" s="31" t="s">
        <v>183</v>
      </c>
      <c r="AB25" s="89" t="s">
        <v>11</v>
      </c>
      <c r="AC25" s="30" t="s">
        <v>11</v>
      </c>
      <c r="AD25" s="30" t="s">
        <v>11</v>
      </c>
      <c r="AE25" s="30" t="s">
        <v>183</v>
      </c>
      <c r="AF25" s="30" t="s">
        <v>183</v>
      </c>
      <c r="AG25" s="30" t="s">
        <v>184</v>
      </c>
      <c r="AH25" s="30" t="s">
        <v>183</v>
      </c>
      <c r="AI25" s="30" t="s">
        <v>184</v>
      </c>
      <c r="AJ25" s="90" t="s">
        <v>183</v>
      </c>
      <c r="AK25" s="100" t="s">
        <v>11</v>
      </c>
      <c r="AL25" s="30" t="s">
        <v>183</v>
      </c>
      <c r="AM25" s="30" t="s">
        <v>183</v>
      </c>
      <c r="AN25" s="30" t="s">
        <v>183</v>
      </c>
      <c r="AO25" s="30" t="s">
        <v>183</v>
      </c>
      <c r="AP25" s="31" t="s">
        <v>183</v>
      </c>
      <c r="AQ25" s="89" t="s">
        <v>11</v>
      </c>
      <c r="AR25" s="30" t="s">
        <v>183</v>
      </c>
      <c r="AS25" s="30" t="s">
        <v>183</v>
      </c>
      <c r="AT25" s="30" t="s">
        <v>183</v>
      </c>
      <c r="AU25" s="30" t="s">
        <v>183</v>
      </c>
      <c r="AV25" s="90" t="s">
        <v>183</v>
      </c>
      <c r="AW25" s="55"/>
      <c r="AX25" s="158">
        <f t="shared" si="23"/>
        <v>3</v>
      </c>
      <c r="AY25" s="159">
        <f t="shared" si="24"/>
        <v>3</v>
      </c>
      <c r="AZ25" s="160">
        <f t="shared" si="25"/>
        <v>1</v>
      </c>
      <c r="BA25" s="233">
        <f t="shared" si="26"/>
        <v>1</v>
      </c>
      <c r="BB25" s="236">
        <f t="shared" si="27"/>
        <v>8</v>
      </c>
      <c r="BC25" s="204">
        <f t="shared" si="28"/>
        <v>28.571428571428573</v>
      </c>
      <c r="BD25" s="24" t="s">
        <v>14</v>
      </c>
      <c r="BE25" s="45">
        <v>18</v>
      </c>
      <c r="BF25" s="218" t="str">
        <f t="shared" si="7"/>
        <v>Palomino Flores, Madeleine Nicole</v>
      </c>
      <c r="BG25" s="89" t="s">
        <v>184</v>
      </c>
      <c r="BH25" s="30" t="s">
        <v>14</v>
      </c>
      <c r="BI25" s="90" t="s">
        <v>184</v>
      </c>
      <c r="BJ25" s="89" t="s">
        <v>14</v>
      </c>
      <c r="BK25" s="30" t="s">
        <v>14</v>
      </c>
      <c r="BL25" s="30" t="s">
        <v>184</v>
      </c>
      <c r="BM25" s="30" t="s">
        <v>184</v>
      </c>
      <c r="BN25" s="90" t="s">
        <v>13</v>
      </c>
      <c r="BO25" s="89" t="s">
        <v>14</v>
      </c>
      <c r="BP25" s="30" t="s">
        <v>184</v>
      </c>
      <c r="BQ25" s="30" t="s">
        <v>184</v>
      </c>
      <c r="BR25" s="30" t="s">
        <v>14</v>
      </c>
      <c r="BS25" s="30" t="s">
        <v>184</v>
      </c>
      <c r="BT25" s="30" t="s">
        <v>184</v>
      </c>
      <c r="BU25" s="90" t="s">
        <v>184</v>
      </c>
      <c r="BV25" s="89" t="s">
        <v>14</v>
      </c>
      <c r="BW25" s="30" t="s">
        <v>13</v>
      </c>
      <c r="BX25" s="30" t="s">
        <v>13</v>
      </c>
      <c r="BY25" s="30" t="s">
        <v>184</v>
      </c>
      <c r="BZ25" s="90" t="s">
        <v>184</v>
      </c>
      <c r="CA25" s="55"/>
      <c r="CB25" s="158">
        <f t="shared" si="8"/>
        <v>0</v>
      </c>
      <c r="CC25" s="159">
        <f t="shared" si="9"/>
        <v>0</v>
      </c>
      <c r="CD25" s="160">
        <f t="shared" si="10"/>
        <v>0</v>
      </c>
      <c r="CE25" s="233">
        <f t="shared" si="11"/>
        <v>0</v>
      </c>
      <c r="CF25" s="236">
        <f t="shared" si="16"/>
        <v>0</v>
      </c>
      <c r="CG25" s="346">
        <f t="shared" si="13"/>
        <v>0</v>
      </c>
      <c r="CH25" s="24"/>
      <c r="CI25" s="251" t="s">
        <v>116</v>
      </c>
      <c r="CJ25" s="772"/>
      <c r="CK25" s="766"/>
      <c r="CL25" s="768"/>
      <c r="CM25" s="764"/>
      <c r="CN25" s="764"/>
      <c r="CO25" s="24"/>
      <c r="CP25" s="24"/>
      <c r="CQ25"/>
      <c r="CR25" s="12"/>
      <c r="CS25" s="8"/>
    </row>
    <row r="26" spans="2:97" s="1" customFormat="1" ht="12.2" customHeight="1" x14ac:dyDescent="0.25">
      <c r="B26" s="32">
        <v>19</v>
      </c>
      <c r="C26" s="218" t="s">
        <v>175</v>
      </c>
      <c r="D26" s="322" t="s">
        <v>11</v>
      </c>
      <c r="E26" s="323" t="s">
        <v>11</v>
      </c>
      <c r="F26" s="323" t="s">
        <v>12</v>
      </c>
      <c r="G26" s="324" t="s">
        <v>12</v>
      </c>
      <c r="H26" s="23"/>
      <c r="I26" s="322" t="s">
        <v>13</v>
      </c>
      <c r="J26" s="323" t="s">
        <v>11</v>
      </c>
      <c r="K26" s="323" t="s">
        <v>11</v>
      </c>
      <c r="L26" s="324" t="s">
        <v>14</v>
      </c>
      <c r="M26" s="23"/>
      <c r="N26" s="322" t="s">
        <v>184</v>
      </c>
      <c r="O26" s="323" t="s">
        <v>184</v>
      </c>
      <c r="P26" s="323" t="s">
        <v>184</v>
      </c>
      <c r="Q26" s="324" t="s">
        <v>184</v>
      </c>
      <c r="R26" s="23"/>
      <c r="S26" s="32">
        <v>19</v>
      </c>
      <c r="T26" s="286" t="str">
        <f t="shared" si="0"/>
        <v>Pereleo Valdivia, Johan Favio</v>
      </c>
      <c r="U26" s="100" t="s">
        <v>11</v>
      </c>
      <c r="V26" s="30" t="s">
        <v>11</v>
      </c>
      <c r="W26" s="30" t="s">
        <v>183</v>
      </c>
      <c r="X26" s="30" t="s">
        <v>11</v>
      </c>
      <c r="Y26" s="30" t="s">
        <v>183</v>
      </c>
      <c r="Z26" s="30" t="s">
        <v>183</v>
      </c>
      <c r="AA26" s="31" t="s">
        <v>11</v>
      </c>
      <c r="AB26" s="89" t="s">
        <v>11</v>
      </c>
      <c r="AC26" s="30" t="s">
        <v>11</v>
      </c>
      <c r="AD26" s="30" t="s">
        <v>11</v>
      </c>
      <c r="AE26" s="30" t="s">
        <v>11</v>
      </c>
      <c r="AF26" s="30" t="s">
        <v>11</v>
      </c>
      <c r="AG26" s="30" t="s">
        <v>11</v>
      </c>
      <c r="AH26" s="30" t="s">
        <v>183</v>
      </c>
      <c r="AI26" s="30" t="s">
        <v>11</v>
      </c>
      <c r="AJ26" s="90" t="s">
        <v>184</v>
      </c>
      <c r="AK26" s="100" t="s">
        <v>11</v>
      </c>
      <c r="AL26" s="30" t="s">
        <v>11</v>
      </c>
      <c r="AM26" s="30" t="s">
        <v>11</v>
      </c>
      <c r="AN26" s="30" t="s">
        <v>11</v>
      </c>
      <c r="AO26" s="30" t="s">
        <v>11</v>
      </c>
      <c r="AP26" s="31" t="s">
        <v>11</v>
      </c>
      <c r="AQ26" s="89" t="s">
        <v>183</v>
      </c>
      <c r="AR26" s="30" t="s">
        <v>11</v>
      </c>
      <c r="AS26" s="30" t="s">
        <v>183</v>
      </c>
      <c r="AT26" s="30" t="s">
        <v>183</v>
      </c>
      <c r="AU26" s="30" t="s">
        <v>184</v>
      </c>
      <c r="AV26" s="90" t="s">
        <v>11</v>
      </c>
      <c r="AW26" s="55"/>
      <c r="AX26" s="158">
        <f t="shared" si="23"/>
        <v>4</v>
      </c>
      <c r="AY26" s="159">
        <f t="shared" si="24"/>
        <v>7</v>
      </c>
      <c r="AZ26" s="160">
        <f t="shared" si="25"/>
        <v>6</v>
      </c>
      <c r="BA26" s="233">
        <f t="shared" si="26"/>
        <v>2</v>
      </c>
      <c r="BB26" s="236">
        <f t="shared" si="27"/>
        <v>19</v>
      </c>
      <c r="BC26" s="204">
        <f t="shared" si="28"/>
        <v>67.857142857142861</v>
      </c>
      <c r="BD26" s="23" t="s">
        <v>184</v>
      </c>
      <c r="BE26" s="32">
        <v>19</v>
      </c>
      <c r="BF26" s="218" t="str">
        <f t="shared" si="7"/>
        <v>Pereleo Valdivia, Johan Favio</v>
      </c>
      <c r="BG26" s="89" t="s">
        <v>184</v>
      </c>
      <c r="BH26" s="30" t="s">
        <v>14</v>
      </c>
      <c r="BI26" s="90" t="s">
        <v>14</v>
      </c>
      <c r="BJ26" s="89" t="s">
        <v>184</v>
      </c>
      <c r="BK26" s="30" t="s">
        <v>184</v>
      </c>
      <c r="BL26" s="30" t="s">
        <v>184</v>
      </c>
      <c r="BM26" s="30" t="s">
        <v>184</v>
      </c>
      <c r="BN26" s="90" t="s">
        <v>184</v>
      </c>
      <c r="BO26" s="89" t="s">
        <v>184</v>
      </c>
      <c r="BP26" s="30" t="s">
        <v>184</v>
      </c>
      <c r="BQ26" s="30" t="s">
        <v>184</v>
      </c>
      <c r="BR26" s="30" t="s">
        <v>14</v>
      </c>
      <c r="BS26" s="30" t="s">
        <v>184</v>
      </c>
      <c r="BT26" s="30" t="s">
        <v>184</v>
      </c>
      <c r="BU26" s="90" t="s">
        <v>184</v>
      </c>
      <c r="BV26" s="89" t="s">
        <v>14</v>
      </c>
      <c r="BW26" s="30" t="s">
        <v>184</v>
      </c>
      <c r="BX26" s="30" t="s">
        <v>184</v>
      </c>
      <c r="BY26" s="30" t="s">
        <v>184</v>
      </c>
      <c r="BZ26" s="90" t="s">
        <v>184</v>
      </c>
      <c r="CA26" s="55"/>
      <c r="CB26" s="158">
        <f t="shared" si="8"/>
        <v>0</v>
      </c>
      <c r="CC26" s="159">
        <f t="shared" si="9"/>
        <v>0</v>
      </c>
      <c r="CD26" s="160">
        <f t="shared" si="10"/>
        <v>0</v>
      </c>
      <c r="CE26" s="233">
        <f t="shared" si="11"/>
        <v>0</v>
      </c>
      <c r="CF26" s="236">
        <f t="shared" si="16"/>
        <v>0</v>
      </c>
      <c r="CG26" s="346">
        <f t="shared" si="13"/>
        <v>0</v>
      </c>
      <c r="CH26" s="23"/>
      <c r="CI26" s="251" t="s">
        <v>116</v>
      </c>
      <c r="CJ26" s="772"/>
      <c r="CK26" s="766"/>
      <c r="CL26" s="768"/>
      <c r="CM26" s="764"/>
      <c r="CN26" s="764"/>
      <c r="CO26" s="23"/>
      <c r="CP26" s="23"/>
      <c r="CQ26"/>
      <c r="CR26" s="12"/>
      <c r="CS26" s="8"/>
    </row>
    <row r="27" spans="2:97" s="1" customFormat="1" ht="12.2" customHeight="1" thickBot="1" x14ac:dyDescent="0.3">
      <c r="B27" s="216">
        <v>20</v>
      </c>
      <c r="C27" s="223" t="s">
        <v>176</v>
      </c>
      <c r="D27" s="328" t="s">
        <v>13</v>
      </c>
      <c r="E27" s="329" t="s">
        <v>13</v>
      </c>
      <c r="F27" s="329" t="s">
        <v>11</v>
      </c>
      <c r="G27" s="330" t="s">
        <v>11</v>
      </c>
      <c r="H27" s="23"/>
      <c r="I27" s="328" t="s">
        <v>14</v>
      </c>
      <c r="J27" s="329" t="s">
        <v>14</v>
      </c>
      <c r="K27" s="329" t="s">
        <v>13</v>
      </c>
      <c r="L27" s="330" t="s">
        <v>14</v>
      </c>
      <c r="M27" s="23"/>
      <c r="N27" s="328" t="s">
        <v>14</v>
      </c>
      <c r="O27" s="329" t="s">
        <v>14</v>
      </c>
      <c r="P27" s="329" t="s">
        <v>184</v>
      </c>
      <c r="Q27" s="330" t="s">
        <v>184</v>
      </c>
      <c r="R27" s="23"/>
      <c r="S27" s="216">
        <v>20</v>
      </c>
      <c r="T27" s="287" t="str">
        <f>C27</f>
        <v>Quispe Negrón, Cristhofer Alosno</v>
      </c>
      <c r="U27" s="101" t="s">
        <v>183</v>
      </c>
      <c r="V27" s="92" t="s">
        <v>183</v>
      </c>
      <c r="W27" s="92" t="s">
        <v>183</v>
      </c>
      <c r="X27" s="92" t="s">
        <v>183</v>
      </c>
      <c r="Y27" s="92" t="s">
        <v>183</v>
      </c>
      <c r="Z27" s="92" t="s">
        <v>183</v>
      </c>
      <c r="AA27" s="105" t="s">
        <v>183</v>
      </c>
      <c r="AB27" s="91" t="s">
        <v>11</v>
      </c>
      <c r="AC27" s="92" t="s">
        <v>183</v>
      </c>
      <c r="AD27" s="92" t="s">
        <v>183</v>
      </c>
      <c r="AE27" s="92" t="s">
        <v>183</v>
      </c>
      <c r="AF27" s="92" t="s">
        <v>11</v>
      </c>
      <c r="AG27" s="92" t="s">
        <v>183</v>
      </c>
      <c r="AH27" s="92" t="s">
        <v>183</v>
      </c>
      <c r="AI27" s="92" t="s">
        <v>11</v>
      </c>
      <c r="AJ27" s="93" t="s">
        <v>184</v>
      </c>
      <c r="AK27" s="101" t="s">
        <v>11</v>
      </c>
      <c r="AL27" s="92" t="s">
        <v>183</v>
      </c>
      <c r="AM27" s="92" t="s">
        <v>183</v>
      </c>
      <c r="AN27" s="92" t="s">
        <v>183</v>
      </c>
      <c r="AO27" s="92" t="s">
        <v>11</v>
      </c>
      <c r="AP27" s="105" t="s">
        <v>11</v>
      </c>
      <c r="AQ27" s="91" t="s">
        <v>183</v>
      </c>
      <c r="AR27" s="92" t="s">
        <v>11</v>
      </c>
      <c r="AS27" s="92" t="s">
        <v>183</v>
      </c>
      <c r="AT27" s="92" t="s">
        <v>11</v>
      </c>
      <c r="AU27" s="92" t="s">
        <v>184</v>
      </c>
      <c r="AV27" s="93" t="s">
        <v>183</v>
      </c>
      <c r="AW27" s="55"/>
      <c r="AX27" s="259">
        <f t="shared" si="23"/>
        <v>0</v>
      </c>
      <c r="AY27" s="260">
        <f t="shared" si="24"/>
        <v>3</v>
      </c>
      <c r="AZ27" s="261">
        <f t="shared" si="25"/>
        <v>3</v>
      </c>
      <c r="BA27" s="262">
        <f t="shared" si="26"/>
        <v>2</v>
      </c>
      <c r="BB27" s="239">
        <f t="shared" si="27"/>
        <v>8</v>
      </c>
      <c r="BC27" s="207">
        <f t="shared" si="28"/>
        <v>28.571428571428573</v>
      </c>
      <c r="BD27" s="23" t="s">
        <v>184</v>
      </c>
      <c r="BE27" s="216">
        <v>20</v>
      </c>
      <c r="BF27" s="219" t="str">
        <f t="shared" si="7"/>
        <v>Quispe Negrón, Cristhofer Alosno</v>
      </c>
      <c r="BG27" s="91" t="s">
        <v>184</v>
      </c>
      <c r="BH27" s="92" t="s">
        <v>184</v>
      </c>
      <c r="BI27" s="93" t="s">
        <v>184</v>
      </c>
      <c r="BJ27" s="91" t="s">
        <v>184</v>
      </c>
      <c r="BK27" s="92" t="s">
        <v>11</v>
      </c>
      <c r="BL27" s="92" t="s">
        <v>184</v>
      </c>
      <c r="BM27" s="92" t="s">
        <v>184</v>
      </c>
      <c r="BN27" s="93" t="s">
        <v>184</v>
      </c>
      <c r="BO27" s="91" t="s">
        <v>184</v>
      </c>
      <c r="BP27" s="92" t="s">
        <v>14</v>
      </c>
      <c r="BQ27" s="92" t="s">
        <v>184</v>
      </c>
      <c r="BR27" s="92" t="s">
        <v>14</v>
      </c>
      <c r="BS27" s="92" t="s">
        <v>14</v>
      </c>
      <c r="BT27" s="92" t="s">
        <v>184</v>
      </c>
      <c r="BU27" s="93" t="s">
        <v>184</v>
      </c>
      <c r="BV27" s="91" t="s">
        <v>184</v>
      </c>
      <c r="BW27" s="92" t="s">
        <v>184</v>
      </c>
      <c r="BX27" s="92" t="s">
        <v>184</v>
      </c>
      <c r="BY27" s="92" t="s">
        <v>184</v>
      </c>
      <c r="BZ27" s="93" t="s">
        <v>13</v>
      </c>
      <c r="CA27" s="55"/>
      <c r="CB27" s="158">
        <f t="shared" si="8"/>
        <v>0</v>
      </c>
      <c r="CC27" s="159">
        <f t="shared" si="9"/>
        <v>1</v>
      </c>
      <c r="CD27" s="160">
        <f t="shared" si="10"/>
        <v>0</v>
      </c>
      <c r="CE27" s="233">
        <f t="shared" si="11"/>
        <v>0</v>
      </c>
      <c r="CF27" s="239">
        <f t="shared" si="16"/>
        <v>1</v>
      </c>
      <c r="CG27" s="346">
        <f>CF27*100/$CF$6</f>
        <v>5</v>
      </c>
      <c r="CH27" s="23"/>
      <c r="CI27" s="251" t="s">
        <v>116</v>
      </c>
      <c r="CJ27" s="772"/>
      <c r="CK27" s="766"/>
      <c r="CL27" s="768"/>
      <c r="CM27" s="764"/>
      <c r="CN27" s="764"/>
      <c r="CO27" s="23"/>
      <c r="CP27" s="23"/>
      <c r="CQ27"/>
      <c r="CR27" s="12"/>
      <c r="CS27" s="8"/>
    </row>
    <row r="28" spans="2:97" s="1" customFormat="1" ht="12.2" customHeight="1" x14ac:dyDescent="0.25">
      <c r="B28" s="36">
        <v>21</v>
      </c>
      <c r="C28" s="217" t="s">
        <v>177</v>
      </c>
      <c r="D28" s="319" t="s">
        <v>11</v>
      </c>
      <c r="E28" s="320" t="s">
        <v>11</v>
      </c>
      <c r="F28" s="320" t="s">
        <v>11</v>
      </c>
      <c r="G28" s="321" t="s">
        <v>11</v>
      </c>
      <c r="H28" s="24"/>
      <c r="I28" s="319" t="s">
        <v>11</v>
      </c>
      <c r="J28" s="320" t="s">
        <v>11</v>
      </c>
      <c r="K28" s="320" t="s">
        <v>11</v>
      </c>
      <c r="L28" s="321" t="s">
        <v>11</v>
      </c>
      <c r="M28" s="24"/>
      <c r="N28" s="331" t="s">
        <v>184</v>
      </c>
      <c r="O28" s="332" t="s">
        <v>184</v>
      </c>
      <c r="P28" s="332" t="s">
        <v>184</v>
      </c>
      <c r="Q28" s="333" t="s">
        <v>184</v>
      </c>
      <c r="R28" s="24"/>
      <c r="S28" s="36">
        <v>21</v>
      </c>
      <c r="T28" s="286" t="str">
        <f t="shared" si="0"/>
        <v>Ramos Davila, Dastin Andre</v>
      </c>
      <c r="U28" s="99" t="s">
        <v>11</v>
      </c>
      <c r="V28" s="87" t="s">
        <v>11</v>
      </c>
      <c r="W28" s="87" t="s">
        <v>11</v>
      </c>
      <c r="X28" s="87" t="s">
        <v>11</v>
      </c>
      <c r="Y28" s="87" t="s">
        <v>11</v>
      </c>
      <c r="Z28" s="87" t="s">
        <v>11</v>
      </c>
      <c r="AA28" s="104" t="s">
        <v>11</v>
      </c>
      <c r="AB28" s="86" t="s">
        <v>11</v>
      </c>
      <c r="AC28" s="87" t="s">
        <v>11</v>
      </c>
      <c r="AD28" s="87" t="s">
        <v>183</v>
      </c>
      <c r="AE28" s="87" t="s">
        <v>11</v>
      </c>
      <c r="AF28" s="87" t="s">
        <v>11</v>
      </c>
      <c r="AG28" s="87" t="s">
        <v>11</v>
      </c>
      <c r="AH28" s="87" t="s">
        <v>183</v>
      </c>
      <c r="AI28" s="87" t="s">
        <v>11</v>
      </c>
      <c r="AJ28" s="88" t="s">
        <v>11</v>
      </c>
      <c r="AK28" s="99" t="s">
        <v>11</v>
      </c>
      <c r="AL28" s="87" t="s">
        <v>11</v>
      </c>
      <c r="AM28" s="87" t="s">
        <v>11</v>
      </c>
      <c r="AN28" s="87" t="s">
        <v>11</v>
      </c>
      <c r="AO28" s="87" t="s">
        <v>11</v>
      </c>
      <c r="AP28" s="104" t="s">
        <v>11</v>
      </c>
      <c r="AQ28" s="86" t="s">
        <v>11</v>
      </c>
      <c r="AR28" s="87" t="s">
        <v>11</v>
      </c>
      <c r="AS28" s="87" t="s">
        <v>183</v>
      </c>
      <c r="AT28" s="87" t="s">
        <v>11</v>
      </c>
      <c r="AU28" s="87" t="s">
        <v>11</v>
      </c>
      <c r="AV28" s="88" t="s">
        <v>11</v>
      </c>
      <c r="AW28" s="55"/>
      <c r="AX28" s="161">
        <f t="shared" si="1"/>
        <v>7</v>
      </c>
      <c r="AY28" s="162">
        <f t="shared" si="2"/>
        <v>7</v>
      </c>
      <c r="AZ28" s="163">
        <f t="shared" si="3"/>
        <v>6</v>
      </c>
      <c r="BA28" s="234">
        <f t="shared" si="4"/>
        <v>5</v>
      </c>
      <c r="BB28" s="240">
        <f t="shared" si="5"/>
        <v>25</v>
      </c>
      <c r="BC28" s="203">
        <f t="shared" si="6"/>
        <v>89.285714285714292</v>
      </c>
      <c r="BD28" s="24" t="s">
        <v>184</v>
      </c>
      <c r="BE28" s="36">
        <v>21</v>
      </c>
      <c r="BF28" s="347" t="str">
        <f t="shared" si="7"/>
        <v>Ramos Davila, Dastin Andre</v>
      </c>
      <c r="BG28" s="97" t="s">
        <v>184</v>
      </c>
      <c r="BH28" s="85" t="s">
        <v>14</v>
      </c>
      <c r="BI28" s="98" t="s">
        <v>14</v>
      </c>
      <c r="BJ28" s="97" t="s">
        <v>14</v>
      </c>
      <c r="BK28" s="85" t="s">
        <v>184</v>
      </c>
      <c r="BL28" s="85" t="s">
        <v>14</v>
      </c>
      <c r="BM28" s="85" t="s">
        <v>184</v>
      </c>
      <c r="BN28" s="98" t="s">
        <v>184</v>
      </c>
      <c r="BO28" s="97" t="s">
        <v>184</v>
      </c>
      <c r="BP28" s="85" t="s">
        <v>184</v>
      </c>
      <c r="BQ28" s="85" t="s">
        <v>184</v>
      </c>
      <c r="BR28" s="85" t="s">
        <v>184</v>
      </c>
      <c r="BS28" s="85" t="s">
        <v>184</v>
      </c>
      <c r="BT28" s="85" t="s">
        <v>184</v>
      </c>
      <c r="BU28" s="98" t="s">
        <v>184</v>
      </c>
      <c r="BV28" s="97" t="s">
        <v>184</v>
      </c>
      <c r="BW28" s="85" t="s">
        <v>184</v>
      </c>
      <c r="BX28" s="85" t="s">
        <v>184</v>
      </c>
      <c r="BY28" s="85" t="s">
        <v>184</v>
      </c>
      <c r="BZ28" s="98" t="s">
        <v>184</v>
      </c>
      <c r="CA28" s="55"/>
      <c r="CB28" s="158">
        <f t="shared" si="8"/>
        <v>0</v>
      </c>
      <c r="CC28" s="159">
        <f t="shared" si="9"/>
        <v>0</v>
      </c>
      <c r="CD28" s="160">
        <f t="shared" si="10"/>
        <v>0</v>
      </c>
      <c r="CE28" s="233">
        <f t="shared" si="11"/>
        <v>0</v>
      </c>
      <c r="CF28" s="240">
        <f t="shared" si="16"/>
        <v>0</v>
      </c>
      <c r="CG28" s="346">
        <f t="shared" si="13"/>
        <v>0</v>
      </c>
      <c r="CH28" s="24"/>
      <c r="CI28" s="251" t="s">
        <v>116</v>
      </c>
      <c r="CJ28" s="773"/>
      <c r="CK28" s="776"/>
      <c r="CL28" s="769"/>
      <c r="CM28" s="764"/>
      <c r="CN28" s="764"/>
      <c r="CO28" s="24"/>
      <c r="CP28" s="24"/>
      <c r="CQ28"/>
      <c r="CR28" s="12"/>
      <c r="CS28" s="8"/>
    </row>
    <row r="29" spans="2:97" s="1" customFormat="1" ht="12.2" customHeight="1" x14ac:dyDescent="0.25">
      <c r="B29" s="32">
        <v>22</v>
      </c>
      <c r="C29" s="218" t="s">
        <v>178</v>
      </c>
      <c r="D29" s="322" t="s">
        <v>11</v>
      </c>
      <c r="E29" s="323" t="s">
        <v>11</v>
      </c>
      <c r="F29" s="323" t="s">
        <v>11</v>
      </c>
      <c r="G29" s="324" t="s">
        <v>11</v>
      </c>
      <c r="H29" s="24"/>
      <c r="I29" s="322" t="s">
        <v>14</v>
      </c>
      <c r="J29" s="323" t="s">
        <v>13</v>
      </c>
      <c r="K29" s="323" t="s">
        <v>14</v>
      </c>
      <c r="L29" s="324" t="s">
        <v>11</v>
      </c>
      <c r="M29" s="24"/>
      <c r="N29" s="322" t="s">
        <v>14</v>
      </c>
      <c r="O29" s="323" t="s">
        <v>14</v>
      </c>
      <c r="P29" s="323" t="s">
        <v>14</v>
      </c>
      <c r="Q29" s="324" t="s">
        <v>13</v>
      </c>
      <c r="R29" s="24"/>
      <c r="S29" s="32">
        <v>22</v>
      </c>
      <c r="T29" s="286" t="str">
        <f t="shared" si="0"/>
        <v>Supo Mamani, Piero Julian</v>
      </c>
      <c r="U29" s="100" t="s">
        <v>11</v>
      </c>
      <c r="V29" s="30" t="s">
        <v>183</v>
      </c>
      <c r="W29" s="30" t="s">
        <v>183</v>
      </c>
      <c r="X29" s="30" t="s">
        <v>11</v>
      </c>
      <c r="Y29" s="30" t="s">
        <v>183</v>
      </c>
      <c r="Z29" s="30" t="s">
        <v>183</v>
      </c>
      <c r="AA29" s="31" t="s">
        <v>183</v>
      </c>
      <c r="AB29" s="89" t="s">
        <v>11</v>
      </c>
      <c r="AC29" s="30" t="s">
        <v>11</v>
      </c>
      <c r="AD29" s="30" t="s">
        <v>183</v>
      </c>
      <c r="AE29" s="30" t="s">
        <v>183</v>
      </c>
      <c r="AF29" s="30" t="s">
        <v>11</v>
      </c>
      <c r="AG29" s="30" t="s">
        <v>11</v>
      </c>
      <c r="AH29" s="30" t="s">
        <v>11</v>
      </c>
      <c r="AI29" s="30" t="s">
        <v>184</v>
      </c>
      <c r="AJ29" s="90" t="s">
        <v>11</v>
      </c>
      <c r="AK29" s="100" t="s">
        <v>183</v>
      </c>
      <c r="AL29" s="30" t="s">
        <v>183</v>
      </c>
      <c r="AM29" s="30" t="s">
        <v>11</v>
      </c>
      <c r="AN29" s="30" t="s">
        <v>183</v>
      </c>
      <c r="AO29" s="30" t="s">
        <v>11</v>
      </c>
      <c r="AP29" s="31" t="s">
        <v>11</v>
      </c>
      <c r="AQ29" s="89" t="s">
        <v>11</v>
      </c>
      <c r="AR29" s="30" t="s">
        <v>11</v>
      </c>
      <c r="AS29" s="30" t="s">
        <v>11</v>
      </c>
      <c r="AT29" s="30" t="s">
        <v>11</v>
      </c>
      <c r="AU29" s="30" t="s">
        <v>11</v>
      </c>
      <c r="AV29" s="90" t="s">
        <v>11</v>
      </c>
      <c r="AW29" s="55"/>
      <c r="AX29" s="158">
        <f t="shared" si="1"/>
        <v>2</v>
      </c>
      <c r="AY29" s="159">
        <f t="shared" si="2"/>
        <v>6</v>
      </c>
      <c r="AZ29" s="160">
        <f t="shared" si="3"/>
        <v>3</v>
      </c>
      <c r="BA29" s="233">
        <f t="shared" si="4"/>
        <v>6</v>
      </c>
      <c r="BB29" s="236">
        <f t="shared" si="5"/>
        <v>17</v>
      </c>
      <c r="BC29" s="204">
        <f t="shared" si="6"/>
        <v>60.714285714285715</v>
      </c>
      <c r="BD29" s="24" t="s">
        <v>13</v>
      </c>
      <c r="BE29" s="32">
        <v>22</v>
      </c>
      <c r="BF29" s="218" t="str">
        <f t="shared" si="7"/>
        <v>Supo Mamani, Piero Julian</v>
      </c>
      <c r="BG29" s="89" t="s">
        <v>14</v>
      </c>
      <c r="BH29" s="30" t="s">
        <v>13</v>
      </c>
      <c r="BI29" s="90" t="s">
        <v>14</v>
      </c>
      <c r="BJ29" s="89" t="s">
        <v>11</v>
      </c>
      <c r="BK29" s="30" t="s">
        <v>184</v>
      </c>
      <c r="BL29" s="30" t="s">
        <v>184</v>
      </c>
      <c r="BM29" s="30" t="s">
        <v>184</v>
      </c>
      <c r="BN29" s="90" t="s">
        <v>184</v>
      </c>
      <c r="BO29" s="89" t="s">
        <v>14</v>
      </c>
      <c r="BP29" s="30" t="s">
        <v>14</v>
      </c>
      <c r="BQ29" s="30" t="s">
        <v>184</v>
      </c>
      <c r="BR29" s="30" t="s">
        <v>11</v>
      </c>
      <c r="BS29" s="30" t="s">
        <v>184</v>
      </c>
      <c r="BT29" s="30" t="s">
        <v>14</v>
      </c>
      <c r="BU29" s="90" t="s">
        <v>184</v>
      </c>
      <c r="BV29" s="89" t="s">
        <v>14</v>
      </c>
      <c r="BW29" s="30" t="s">
        <v>13</v>
      </c>
      <c r="BX29" s="30" t="s">
        <v>14</v>
      </c>
      <c r="BY29" s="30" t="s">
        <v>184</v>
      </c>
      <c r="BZ29" s="90" t="s">
        <v>11</v>
      </c>
      <c r="CA29" s="55"/>
      <c r="CB29" s="158">
        <f t="shared" si="8"/>
        <v>0</v>
      </c>
      <c r="CC29" s="159">
        <f>COUNTIF(BJ29:BN29,"A")</f>
        <v>1</v>
      </c>
      <c r="CD29" s="160">
        <f t="shared" si="10"/>
        <v>1</v>
      </c>
      <c r="CE29" s="233">
        <f t="shared" si="11"/>
        <v>1</v>
      </c>
      <c r="CF29" s="236">
        <f t="shared" si="16"/>
        <v>3</v>
      </c>
      <c r="CG29" s="346">
        <f t="shared" si="13"/>
        <v>15</v>
      </c>
      <c r="CH29" s="24"/>
      <c r="CI29" s="251" t="s">
        <v>119</v>
      </c>
      <c r="CJ29" s="774" t="s">
        <v>120</v>
      </c>
      <c r="CK29" s="765" t="s">
        <v>124</v>
      </c>
      <c r="CL29" s="770" t="s">
        <v>125</v>
      </c>
      <c r="CM29" s="764"/>
      <c r="CN29" s="764"/>
      <c r="CO29" s="24"/>
      <c r="CP29" s="24"/>
      <c r="CQ29"/>
      <c r="CR29" s="12"/>
      <c r="CS29" s="8"/>
    </row>
    <row r="30" spans="2:97" s="1" customFormat="1" ht="12.2" customHeight="1" x14ac:dyDescent="0.25">
      <c r="B30" s="45">
        <v>23</v>
      </c>
      <c r="C30" s="218" t="s">
        <v>179</v>
      </c>
      <c r="D30" s="322" t="s">
        <v>11</v>
      </c>
      <c r="E30" s="323" t="s">
        <v>11</v>
      </c>
      <c r="F30" s="323" t="s">
        <v>12</v>
      </c>
      <c r="G30" s="324" t="s">
        <v>12</v>
      </c>
      <c r="H30" s="24"/>
      <c r="I30" s="322" t="s">
        <v>11</v>
      </c>
      <c r="J30" s="323" t="s">
        <v>11</v>
      </c>
      <c r="K30" s="323" t="s">
        <v>11</v>
      </c>
      <c r="L30" s="324" t="s">
        <v>14</v>
      </c>
      <c r="M30" s="24"/>
      <c r="N30" s="322" t="s">
        <v>14</v>
      </c>
      <c r="O30" s="323" t="s">
        <v>14</v>
      </c>
      <c r="P30" s="323" t="s">
        <v>14</v>
      </c>
      <c r="Q30" s="324" t="s">
        <v>14</v>
      </c>
      <c r="R30" s="24"/>
      <c r="S30" s="45">
        <v>23</v>
      </c>
      <c r="T30" s="286" t="str">
        <f t="shared" si="0"/>
        <v>Surco Chino, Juan Cristiano</v>
      </c>
      <c r="U30" s="100" t="s">
        <v>11</v>
      </c>
      <c r="V30" s="30" t="s">
        <v>183</v>
      </c>
      <c r="W30" s="30" t="s">
        <v>11</v>
      </c>
      <c r="X30" s="30" t="s">
        <v>11</v>
      </c>
      <c r="Y30" s="30" t="s">
        <v>11</v>
      </c>
      <c r="Z30" s="30" t="s">
        <v>11</v>
      </c>
      <c r="AA30" s="31" t="s">
        <v>11</v>
      </c>
      <c r="AB30" s="89" t="s">
        <v>11</v>
      </c>
      <c r="AC30" s="30" t="s">
        <v>11</v>
      </c>
      <c r="AD30" s="30" t="s">
        <v>11</v>
      </c>
      <c r="AE30" s="30" t="s">
        <v>183</v>
      </c>
      <c r="AF30" s="30" t="s">
        <v>11</v>
      </c>
      <c r="AG30" s="30" t="s">
        <v>11</v>
      </c>
      <c r="AH30" s="30" t="s">
        <v>183</v>
      </c>
      <c r="AI30" s="30" t="s">
        <v>11</v>
      </c>
      <c r="AJ30" s="90" t="s">
        <v>184</v>
      </c>
      <c r="AK30" s="100" t="s">
        <v>11</v>
      </c>
      <c r="AL30" s="30" t="s">
        <v>11</v>
      </c>
      <c r="AM30" s="30" t="s">
        <v>11</v>
      </c>
      <c r="AN30" s="30" t="s">
        <v>11</v>
      </c>
      <c r="AO30" s="30" t="s">
        <v>11</v>
      </c>
      <c r="AP30" s="31" t="s">
        <v>11</v>
      </c>
      <c r="AQ30" s="89" t="s">
        <v>11</v>
      </c>
      <c r="AR30" s="30" t="s">
        <v>183</v>
      </c>
      <c r="AS30" s="30" t="s">
        <v>183</v>
      </c>
      <c r="AT30" s="30" t="s">
        <v>183</v>
      </c>
      <c r="AU30" s="30" t="s">
        <v>183</v>
      </c>
      <c r="AV30" s="90" t="s">
        <v>11</v>
      </c>
      <c r="AW30" s="55"/>
      <c r="AX30" s="158">
        <f t="shared" si="1"/>
        <v>6</v>
      </c>
      <c r="AY30" s="159">
        <f t="shared" si="2"/>
        <v>6</v>
      </c>
      <c r="AZ30" s="160">
        <f t="shared" si="3"/>
        <v>6</v>
      </c>
      <c r="BA30" s="233">
        <f t="shared" si="4"/>
        <v>2</v>
      </c>
      <c r="BB30" s="236">
        <f t="shared" si="5"/>
        <v>20</v>
      </c>
      <c r="BC30" s="204">
        <f t="shared" si="6"/>
        <v>71.428571428571431</v>
      </c>
      <c r="BD30" s="24" t="s">
        <v>14</v>
      </c>
      <c r="BE30" s="45">
        <v>23</v>
      </c>
      <c r="BF30" s="218" t="str">
        <f t="shared" si="7"/>
        <v>Surco Chino, Juan Cristiano</v>
      </c>
      <c r="BG30" s="89" t="s">
        <v>14</v>
      </c>
      <c r="BH30" s="30" t="s">
        <v>14</v>
      </c>
      <c r="BI30" s="90" t="s">
        <v>184</v>
      </c>
      <c r="BJ30" s="89" t="s">
        <v>14</v>
      </c>
      <c r="BK30" s="30" t="s">
        <v>14</v>
      </c>
      <c r="BL30" s="30" t="s">
        <v>184</v>
      </c>
      <c r="BM30" s="30" t="s">
        <v>14</v>
      </c>
      <c r="BN30" s="90" t="s">
        <v>13</v>
      </c>
      <c r="BO30" s="89" t="s">
        <v>184</v>
      </c>
      <c r="BP30" s="30" t="s">
        <v>184</v>
      </c>
      <c r="BQ30" s="30" t="s">
        <v>14</v>
      </c>
      <c r="BR30" s="30" t="s">
        <v>14</v>
      </c>
      <c r="BS30" s="30" t="s">
        <v>11</v>
      </c>
      <c r="BT30" s="30" t="s">
        <v>14</v>
      </c>
      <c r="BU30" s="90" t="s">
        <v>184</v>
      </c>
      <c r="BV30" s="89" t="s">
        <v>184</v>
      </c>
      <c r="BW30" s="30" t="s">
        <v>184</v>
      </c>
      <c r="BX30" s="30" t="s">
        <v>13</v>
      </c>
      <c r="BY30" s="30" t="s">
        <v>184</v>
      </c>
      <c r="BZ30" s="90" t="s">
        <v>184</v>
      </c>
      <c r="CA30" s="55"/>
      <c r="CB30" s="158">
        <f t="shared" si="8"/>
        <v>0</v>
      </c>
      <c r="CC30" s="159">
        <f t="shared" si="9"/>
        <v>0</v>
      </c>
      <c r="CD30" s="160">
        <f t="shared" si="10"/>
        <v>1</v>
      </c>
      <c r="CE30" s="233">
        <f t="shared" si="11"/>
        <v>0</v>
      </c>
      <c r="CF30" s="236">
        <f t="shared" si="16"/>
        <v>1</v>
      </c>
      <c r="CG30" s="346">
        <f t="shared" si="13"/>
        <v>5</v>
      </c>
      <c r="CH30" s="24"/>
      <c r="CI30" s="251" t="s">
        <v>116</v>
      </c>
      <c r="CJ30" s="772"/>
      <c r="CK30" s="766"/>
      <c r="CL30" s="768"/>
      <c r="CM30" s="764"/>
      <c r="CN30" s="764"/>
      <c r="CO30" s="24"/>
      <c r="CP30" s="24"/>
      <c r="CQ30"/>
      <c r="CR30" s="12"/>
      <c r="CS30" s="8"/>
    </row>
    <row r="31" spans="2:97" s="1" customFormat="1" ht="12.2" customHeight="1" x14ac:dyDescent="0.25">
      <c r="B31" s="32">
        <v>24</v>
      </c>
      <c r="C31" s="218" t="s">
        <v>180</v>
      </c>
      <c r="D31" s="322" t="s">
        <v>11</v>
      </c>
      <c r="E31" s="323" t="s">
        <v>11</v>
      </c>
      <c r="F31" s="323" t="s">
        <v>12</v>
      </c>
      <c r="G31" s="324" t="s">
        <v>12</v>
      </c>
      <c r="H31" s="23"/>
      <c r="I31" s="322" t="s">
        <v>11</v>
      </c>
      <c r="J31" s="323" t="s">
        <v>13</v>
      </c>
      <c r="K31" s="323" t="s">
        <v>11</v>
      </c>
      <c r="L31" s="324" t="s">
        <v>14</v>
      </c>
      <c r="M31" s="23"/>
      <c r="N31" s="322" t="s">
        <v>184</v>
      </c>
      <c r="O31" s="323" t="s">
        <v>184</v>
      </c>
      <c r="P31" s="323" t="s">
        <v>14</v>
      </c>
      <c r="Q31" s="324" t="s">
        <v>184</v>
      </c>
      <c r="R31" s="23"/>
      <c r="S31" s="32">
        <v>24</v>
      </c>
      <c r="T31" s="286" t="str">
        <f t="shared" si="0"/>
        <v>Vargas Llerena, Luis Miguel</v>
      </c>
      <c r="U31" s="100" t="s">
        <v>11</v>
      </c>
      <c r="V31" s="30" t="s">
        <v>11</v>
      </c>
      <c r="W31" s="30" t="s">
        <v>183</v>
      </c>
      <c r="X31" s="30" t="s">
        <v>11</v>
      </c>
      <c r="Y31" s="30" t="s">
        <v>11</v>
      </c>
      <c r="Z31" s="30" t="s">
        <v>11</v>
      </c>
      <c r="AA31" s="31" t="s">
        <v>183</v>
      </c>
      <c r="AB31" s="89" t="s">
        <v>11</v>
      </c>
      <c r="AC31" s="30" t="s">
        <v>11</v>
      </c>
      <c r="AD31" s="30" t="s">
        <v>11</v>
      </c>
      <c r="AE31" s="30" t="s">
        <v>11</v>
      </c>
      <c r="AF31" s="30" t="s">
        <v>11</v>
      </c>
      <c r="AG31" s="30" t="s">
        <v>11</v>
      </c>
      <c r="AH31" s="30" t="s">
        <v>183</v>
      </c>
      <c r="AI31" s="30" t="s">
        <v>183</v>
      </c>
      <c r="AJ31" s="90" t="s">
        <v>184</v>
      </c>
      <c r="AK31" s="100" t="s">
        <v>11</v>
      </c>
      <c r="AL31" s="30" t="s">
        <v>11</v>
      </c>
      <c r="AM31" s="30" t="s">
        <v>184</v>
      </c>
      <c r="AN31" s="30" t="s">
        <v>11</v>
      </c>
      <c r="AO31" s="30" t="s">
        <v>11</v>
      </c>
      <c r="AP31" s="31" t="s">
        <v>11</v>
      </c>
      <c r="AQ31" s="89" t="s">
        <v>11</v>
      </c>
      <c r="AR31" s="30" t="s">
        <v>183</v>
      </c>
      <c r="AS31" s="30" t="s">
        <v>183</v>
      </c>
      <c r="AT31" s="30" t="s">
        <v>11</v>
      </c>
      <c r="AU31" s="30" t="s">
        <v>11</v>
      </c>
      <c r="AV31" s="90" t="s">
        <v>183</v>
      </c>
      <c r="AW31" s="55"/>
      <c r="AX31" s="158">
        <f t="shared" si="1"/>
        <v>5</v>
      </c>
      <c r="AY31" s="159">
        <f t="shared" si="2"/>
        <v>6</v>
      </c>
      <c r="AZ31" s="160">
        <f t="shared" si="3"/>
        <v>5</v>
      </c>
      <c r="BA31" s="233">
        <f t="shared" si="4"/>
        <v>3</v>
      </c>
      <c r="BB31" s="236">
        <f t="shared" si="5"/>
        <v>19</v>
      </c>
      <c r="BC31" s="204">
        <f t="shared" si="6"/>
        <v>67.857142857142861</v>
      </c>
      <c r="BD31" s="23" t="s">
        <v>184</v>
      </c>
      <c r="BE31" s="32">
        <v>24</v>
      </c>
      <c r="BF31" s="218" t="str">
        <f t="shared" si="7"/>
        <v>Vargas Llerena, Luis Miguel</v>
      </c>
      <c r="BG31" s="89" t="s">
        <v>184</v>
      </c>
      <c r="BH31" s="30" t="s">
        <v>184</v>
      </c>
      <c r="BI31" s="90" t="s">
        <v>184</v>
      </c>
      <c r="BJ31" s="89" t="s">
        <v>184</v>
      </c>
      <c r="BK31" s="30" t="s">
        <v>184</v>
      </c>
      <c r="BL31" s="30" t="s">
        <v>184</v>
      </c>
      <c r="BM31" s="30" t="s">
        <v>184</v>
      </c>
      <c r="BN31" s="90" t="s">
        <v>14</v>
      </c>
      <c r="BO31" s="89" t="s">
        <v>14</v>
      </c>
      <c r="BP31" s="30" t="s">
        <v>184</v>
      </c>
      <c r="BQ31" s="30" t="s">
        <v>184</v>
      </c>
      <c r="BR31" s="30" t="s">
        <v>11</v>
      </c>
      <c r="BS31" s="30" t="s">
        <v>14</v>
      </c>
      <c r="BT31" s="30" t="s">
        <v>184</v>
      </c>
      <c r="BU31" s="90" t="s">
        <v>184</v>
      </c>
      <c r="BV31" s="89" t="s">
        <v>14</v>
      </c>
      <c r="BW31" s="30" t="s">
        <v>184</v>
      </c>
      <c r="BX31" s="30" t="s">
        <v>184</v>
      </c>
      <c r="BY31" s="30" t="s">
        <v>184</v>
      </c>
      <c r="BZ31" s="90" t="s">
        <v>184</v>
      </c>
      <c r="CA31" s="55"/>
      <c r="CB31" s="158">
        <f t="shared" si="8"/>
        <v>0</v>
      </c>
      <c r="CC31" s="159">
        <f t="shared" si="9"/>
        <v>0</v>
      </c>
      <c r="CD31" s="160">
        <f t="shared" si="10"/>
        <v>1</v>
      </c>
      <c r="CE31" s="233">
        <f t="shared" si="11"/>
        <v>0</v>
      </c>
      <c r="CF31" s="236">
        <f t="shared" si="16"/>
        <v>1</v>
      </c>
      <c r="CG31" s="346">
        <f t="shared" si="13"/>
        <v>5</v>
      </c>
      <c r="CH31" s="23"/>
      <c r="CI31" s="251" t="s">
        <v>116</v>
      </c>
      <c r="CJ31" s="772"/>
      <c r="CK31" s="766"/>
      <c r="CL31" s="768"/>
      <c r="CM31" s="764"/>
      <c r="CN31" s="764"/>
      <c r="CO31" s="23"/>
      <c r="CP31" s="23"/>
      <c r="CQ31"/>
      <c r="CR31" s="12"/>
      <c r="CS31" s="8"/>
    </row>
    <row r="32" spans="2:97" s="1" customFormat="1" ht="12.2" customHeight="1" thickBot="1" x14ac:dyDescent="0.3">
      <c r="B32" s="216">
        <v>25</v>
      </c>
      <c r="C32" s="223" t="s">
        <v>181</v>
      </c>
      <c r="D32" s="328" t="s">
        <v>11</v>
      </c>
      <c r="E32" s="329" t="s">
        <v>11</v>
      </c>
      <c r="F32" s="329" t="s">
        <v>11</v>
      </c>
      <c r="G32" s="330" t="s">
        <v>11</v>
      </c>
      <c r="H32" s="23"/>
      <c r="I32" s="328" t="s">
        <v>14</v>
      </c>
      <c r="J32" s="329" t="s">
        <v>13</v>
      </c>
      <c r="K32" s="329" t="s">
        <v>11</v>
      </c>
      <c r="L32" s="330" t="s">
        <v>13</v>
      </c>
      <c r="M32" s="23"/>
      <c r="N32" s="325" t="s">
        <v>184</v>
      </c>
      <c r="O32" s="326" t="s">
        <v>14</v>
      </c>
      <c r="P32" s="326" t="s">
        <v>14</v>
      </c>
      <c r="Q32" s="327" t="s">
        <v>14</v>
      </c>
      <c r="R32" s="23"/>
      <c r="S32" s="216">
        <v>25</v>
      </c>
      <c r="T32" s="286" t="str">
        <f t="shared" si="0"/>
        <v>Veliz Vilca, Fernando</v>
      </c>
      <c r="U32" s="101" t="s">
        <v>11</v>
      </c>
      <c r="V32" s="92" t="s">
        <v>183</v>
      </c>
      <c r="W32" s="92" t="s">
        <v>183</v>
      </c>
      <c r="X32" s="92" t="s">
        <v>11</v>
      </c>
      <c r="Y32" s="92" t="s">
        <v>183</v>
      </c>
      <c r="Z32" s="92" t="s">
        <v>11</v>
      </c>
      <c r="AA32" s="105" t="s">
        <v>183</v>
      </c>
      <c r="AB32" s="91" t="s">
        <v>11</v>
      </c>
      <c r="AC32" s="92" t="s">
        <v>11</v>
      </c>
      <c r="AD32" s="92" t="s">
        <v>11</v>
      </c>
      <c r="AE32" s="92" t="s">
        <v>11</v>
      </c>
      <c r="AF32" s="92" t="s">
        <v>11</v>
      </c>
      <c r="AG32" s="92" t="s">
        <v>11</v>
      </c>
      <c r="AH32" s="92" t="s">
        <v>183</v>
      </c>
      <c r="AI32" s="92" t="s">
        <v>183</v>
      </c>
      <c r="AJ32" s="93" t="s">
        <v>183</v>
      </c>
      <c r="AK32" s="101" t="s">
        <v>11</v>
      </c>
      <c r="AL32" s="92" t="s">
        <v>11</v>
      </c>
      <c r="AM32" s="92" t="s">
        <v>183</v>
      </c>
      <c r="AN32" s="92" t="s">
        <v>11</v>
      </c>
      <c r="AO32" s="92" t="s">
        <v>11</v>
      </c>
      <c r="AP32" s="105" t="s">
        <v>11</v>
      </c>
      <c r="AQ32" s="91" t="s">
        <v>183</v>
      </c>
      <c r="AR32" s="92" t="s">
        <v>11</v>
      </c>
      <c r="AS32" s="92" t="s">
        <v>183</v>
      </c>
      <c r="AT32" s="92" t="s">
        <v>11</v>
      </c>
      <c r="AU32" s="92" t="s">
        <v>11</v>
      </c>
      <c r="AV32" s="93" t="s">
        <v>183</v>
      </c>
      <c r="AW32" s="55"/>
      <c r="AX32" s="259">
        <f t="shared" si="1"/>
        <v>3</v>
      </c>
      <c r="AY32" s="260">
        <f>COUNTIF(AB32,"A")+COUNTIF(AC32,"A")+COUNTIF(AD32,"A")+COUNTIF(AE32,"A")+COUNTIF(AF32,"A")+COUNTIF(AG32,"A")+COUNTIF(AH32,"A")+COUNTIF(AI32,"A")+COUNTIF(AJ32,"A")</f>
        <v>6</v>
      </c>
      <c r="AZ32" s="261">
        <f t="shared" si="3"/>
        <v>5</v>
      </c>
      <c r="BA32" s="262">
        <f t="shared" si="4"/>
        <v>3</v>
      </c>
      <c r="BB32" s="239">
        <f t="shared" si="5"/>
        <v>17</v>
      </c>
      <c r="BC32" s="207">
        <f t="shared" si="6"/>
        <v>60.714285714285715</v>
      </c>
      <c r="BD32" s="23" t="s">
        <v>14</v>
      </c>
      <c r="BE32" s="216">
        <v>25</v>
      </c>
      <c r="BF32" s="223" t="str">
        <f t="shared" si="7"/>
        <v>Veliz Vilca, Fernando</v>
      </c>
      <c r="BG32" s="95" t="s">
        <v>184</v>
      </c>
      <c r="BH32" s="94" t="s">
        <v>184</v>
      </c>
      <c r="BI32" s="96" t="s">
        <v>184</v>
      </c>
      <c r="BJ32" s="95" t="s">
        <v>184</v>
      </c>
      <c r="BK32" s="94" t="s">
        <v>14</v>
      </c>
      <c r="BL32" s="94" t="s">
        <v>14</v>
      </c>
      <c r="BM32" s="94" t="s">
        <v>184</v>
      </c>
      <c r="BN32" s="96" t="s">
        <v>14</v>
      </c>
      <c r="BO32" s="95" t="s">
        <v>14</v>
      </c>
      <c r="BP32" s="94" t="s">
        <v>14</v>
      </c>
      <c r="BQ32" s="94" t="s">
        <v>184</v>
      </c>
      <c r="BR32" s="94" t="s">
        <v>14</v>
      </c>
      <c r="BS32" s="94" t="s">
        <v>14</v>
      </c>
      <c r="BT32" s="94" t="s">
        <v>14</v>
      </c>
      <c r="BU32" s="96" t="s">
        <v>184</v>
      </c>
      <c r="BV32" s="95" t="s">
        <v>14</v>
      </c>
      <c r="BW32" s="94" t="s">
        <v>14</v>
      </c>
      <c r="BX32" s="94" t="s">
        <v>13</v>
      </c>
      <c r="BY32" s="94" t="s">
        <v>184</v>
      </c>
      <c r="BZ32" s="96" t="s">
        <v>184</v>
      </c>
      <c r="CA32" s="55"/>
      <c r="CB32" s="158">
        <f t="shared" si="8"/>
        <v>0</v>
      </c>
      <c r="CC32" s="159">
        <f t="shared" si="9"/>
        <v>0</v>
      </c>
      <c r="CD32" s="160">
        <f t="shared" si="10"/>
        <v>0</v>
      </c>
      <c r="CE32" s="233">
        <f t="shared" si="11"/>
        <v>0</v>
      </c>
      <c r="CF32" s="239">
        <f t="shared" si="16"/>
        <v>0</v>
      </c>
      <c r="CG32" s="346">
        <f t="shared" si="13"/>
        <v>0</v>
      </c>
      <c r="CH32" s="23"/>
      <c r="CI32" s="251" t="s">
        <v>116</v>
      </c>
      <c r="CJ32" s="772"/>
      <c r="CK32" s="766"/>
      <c r="CL32" s="768"/>
      <c r="CM32" s="764"/>
      <c r="CN32" s="764"/>
      <c r="CO32" s="23"/>
      <c r="CP32" s="23"/>
      <c r="CQ32"/>
      <c r="CR32" s="12"/>
      <c r="CS32" s="8"/>
    </row>
    <row r="33" spans="2:97" s="1" customFormat="1" ht="12.2" customHeight="1" x14ac:dyDescent="0.25">
      <c r="B33" s="36">
        <v>26</v>
      </c>
      <c r="C33" s="217" t="s">
        <v>182</v>
      </c>
      <c r="D33" s="319" t="s">
        <v>11</v>
      </c>
      <c r="E33" s="320" t="s">
        <v>12</v>
      </c>
      <c r="F33" s="320" t="s">
        <v>12</v>
      </c>
      <c r="G33" s="321" t="s">
        <v>12</v>
      </c>
      <c r="H33" s="23"/>
      <c r="I33" s="331" t="s">
        <v>13</v>
      </c>
      <c r="J33" s="332" t="s">
        <v>11</v>
      </c>
      <c r="K33" s="332" t="s">
        <v>11</v>
      </c>
      <c r="L33" s="333" t="s">
        <v>13</v>
      </c>
      <c r="M33" s="23"/>
      <c r="N33" s="319" t="s">
        <v>184</v>
      </c>
      <c r="O33" s="320" t="s">
        <v>13</v>
      </c>
      <c r="P33" s="320" t="s">
        <v>13</v>
      </c>
      <c r="Q33" s="321" t="s">
        <v>184</v>
      </c>
      <c r="R33" s="23"/>
      <c r="S33" s="36">
        <v>26</v>
      </c>
      <c r="T33" s="267" t="str">
        <f t="shared" si="0"/>
        <v>Zevallos Ponce, Enrique Aaron</v>
      </c>
      <c r="U33" s="102" t="s">
        <v>11</v>
      </c>
      <c r="V33" s="85" t="s">
        <v>183</v>
      </c>
      <c r="W33" s="85" t="s">
        <v>183</v>
      </c>
      <c r="X33" s="85" t="s">
        <v>11</v>
      </c>
      <c r="Y33" s="85" t="s">
        <v>183</v>
      </c>
      <c r="Z33" s="85" t="s">
        <v>11</v>
      </c>
      <c r="AA33" s="106" t="s">
        <v>11</v>
      </c>
      <c r="AB33" s="97" t="s">
        <v>11</v>
      </c>
      <c r="AC33" s="85" t="s">
        <v>11</v>
      </c>
      <c r="AD33" s="85" t="s">
        <v>11</v>
      </c>
      <c r="AE33" s="85" t="s">
        <v>11</v>
      </c>
      <c r="AF33" s="85" t="s">
        <v>11</v>
      </c>
      <c r="AG33" s="85" t="s">
        <v>11</v>
      </c>
      <c r="AH33" s="85" t="s">
        <v>11</v>
      </c>
      <c r="AI33" s="85" t="s">
        <v>183</v>
      </c>
      <c r="AJ33" s="98" t="s">
        <v>11</v>
      </c>
      <c r="AK33" s="102" t="s">
        <v>11</v>
      </c>
      <c r="AL33" s="85" t="s">
        <v>183</v>
      </c>
      <c r="AM33" s="85" t="s">
        <v>11</v>
      </c>
      <c r="AN33" s="85" t="s">
        <v>11</v>
      </c>
      <c r="AO33" s="85" t="s">
        <v>11</v>
      </c>
      <c r="AP33" s="106" t="s">
        <v>11</v>
      </c>
      <c r="AQ33" s="97" t="s">
        <v>11</v>
      </c>
      <c r="AR33" s="85" t="s">
        <v>183</v>
      </c>
      <c r="AS33" s="85" t="s">
        <v>11</v>
      </c>
      <c r="AT33" s="85" t="s">
        <v>11</v>
      </c>
      <c r="AU33" s="85" t="s">
        <v>11</v>
      </c>
      <c r="AV33" s="98" t="s">
        <v>183</v>
      </c>
      <c r="AW33" s="55"/>
      <c r="AX33" s="161">
        <f>COUNTIF(U33,"A")+COUNTIF(V33,"A")+COUNTIF(W33,"A")+COUNTIF(X33,"A")+COUNTIF(Y33,"A")+COUNTIF(Z33,"A")+COUNTIF(AA33,"A")</f>
        <v>4</v>
      </c>
      <c r="AY33" s="162">
        <f>COUNTIF(AB33,"A")+COUNTIF(AC33,"A")+COUNTIF(AD33,"A")+COUNTIF(AE33,"A")+COUNTIF(AF33,"A")+COUNTIF(AG33,"A")+COUNTIF(AH33,"A")+COUNTIF(AI33,"A")+COUNTIF(AJ33,"A")</f>
        <v>8</v>
      </c>
      <c r="AZ33" s="163">
        <f>COUNTIF(AK33,"A")+COUNTIF(AL33,"A")+COUNTIF(AM33,"A")+COUNTIF(AN33,"A")+COUNTIF(AO33,"A")+COUNTIF(AP33,"A")</f>
        <v>5</v>
      </c>
      <c r="BA33" s="338">
        <f>COUNTIF(AQ33,"A")+COUNTIF(AR33,"A")+COUNTIF(AS33,"A")+COUNTIF(AT33,"A")+COUNTIF(AU33,"A")+COUNTIF(AV33,"A")</f>
        <v>4</v>
      </c>
      <c r="BB33" s="487">
        <f>SUM(AX33:BA33)</f>
        <v>21</v>
      </c>
      <c r="BC33" s="203">
        <f>BB33*100/$BB$6</f>
        <v>75</v>
      </c>
      <c r="BD33" s="23" t="s">
        <v>184</v>
      </c>
      <c r="BE33" s="36">
        <v>26</v>
      </c>
      <c r="BF33" s="217" t="str">
        <f t="shared" si="7"/>
        <v>Zevallos Ponce, Enrique Aaron</v>
      </c>
      <c r="BG33" s="86" t="s">
        <v>184</v>
      </c>
      <c r="BH33" s="87" t="s">
        <v>184</v>
      </c>
      <c r="BI33" s="88" t="s">
        <v>184</v>
      </c>
      <c r="BJ33" s="86" t="s">
        <v>11</v>
      </c>
      <c r="BK33" s="87" t="s">
        <v>11</v>
      </c>
      <c r="BL33" s="87" t="s">
        <v>11</v>
      </c>
      <c r="BM33" s="87" t="s">
        <v>14</v>
      </c>
      <c r="BN33" s="88" t="s">
        <v>184</v>
      </c>
      <c r="BO33" s="86" t="s">
        <v>11</v>
      </c>
      <c r="BP33" s="87" t="s">
        <v>14</v>
      </c>
      <c r="BQ33" s="87" t="s">
        <v>14</v>
      </c>
      <c r="BR33" s="87" t="s">
        <v>11</v>
      </c>
      <c r="BS33" s="87" t="s">
        <v>11</v>
      </c>
      <c r="BT33" s="87" t="s">
        <v>14</v>
      </c>
      <c r="BU33" s="88" t="s">
        <v>184</v>
      </c>
      <c r="BV33" s="86" t="s">
        <v>14</v>
      </c>
      <c r="BW33" s="87" t="s">
        <v>14</v>
      </c>
      <c r="BX33" s="87" t="s">
        <v>184</v>
      </c>
      <c r="BY33" s="87" t="s">
        <v>184</v>
      </c>
      <c r="BZ33" s="88" t="s">
        <v>184</v>
      </c>
      <c r="CA33" s="55"/>
      <c r="CB33" s="158">
        <f t="shared" si="8"/>
        <v>0</v>
      </c>
      <c r="CC33" s="159">
        <f t="shared" si="9"/>
        <v>3</v>
      </c>
      <c r="CD33" s="160">
        <f t="shared" si="10"/>
        <v>3</v>
      </c>
      <c r="CE33" s="233">
        <f t="shared" si="11"/>
        <v>0</v>
      </c>
      <c r="CF33" s="240">
        <f t="shared" si="16"/>
        <v>6</v>
      </c>
      <c r="CG33" s="346">
        <f t="shared" si="13"/>
        <v>30</v>
      </c>
      <c r="CH33" s="23"/>
      <c r="CI33" s="251" t="s">
        <v>130</v>
      </c>
      <c r="CJ33" s="772"/>
      <c r="CK33" s="766"/>
      <c r="CL33" s="768"/>
      <c r="CM33" s="764"/>
      <c r="CN33" s="764"/>
      <c r="CO33" s="23"/>
      <c r="CP33" s="23"/>
      <c r="CQ33"/>
      <c r="CR33" s="12"/>
      <c r="CS33" s="8"/>
    </row>
    <row r="34" spans="2:97" ht="12" customHeight="1" thickBot="1" x14ac:dyDescent="0.3">
      <c r="G34" s="6"/>
      <c r="H34" s="6"/>
      <c r="L34" s="6"/>
      <c r="M34" s="6"/>
      <c r="Q34" s="6"/>
      <c r="R34" s="6"/>
      <c r="S34" s="60"/>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BD34" s="6"/>
      <c r="BE34" s="60"/>
      <c r="BF34" s="6"/>
      <c r="BG34" s="6"/>
      <c r="BH34" s="6"/>
      <c r="BI34" s="6"/>
      <c r="BJ34" s="6"/>
      <c r="BK34" s="6"/>
      <c r="BL34" s="6"/>
      <c r="BM34" s="6"/>
      <c r="BN34" s="6"/>
      <c r="BO34" s="6"/>
      <c r="BP34" s="6"/>
      <c r="BQ34" s="6"/>
      <c r="BR34" s="6"/>
      <c r="BS34" s="6"/>
      <c r="BT34" s="6"/>
      <c r="BU34" s="6"/>
      <c r="BV34" s="6"/>
      <c r="BW34" s="6"/>
      <c r="BX34" s="6"/>
      <c r="BY34" s="6"/>
      <c r="BZ34" s="6"/>
      <c r="CH34" s="6"/>
      <c r="CO34" s="6"/>
      <c r="CP34" s="6"/>
      <c r="CQ34" s="17"/>
    </row>
    <row r="35" spans="2:97" ht="12" customHeight="1" thickBot="1" x14ac:dyDescent="0.3">
      <c r="C35" s="7" t="s">
        <v>193</v>
      </c>
      <c r="D35" s="76" t="s">
        <v>15</v>
      </c>
      <c r="E35" s="77" t="s">
        <v>16</v>
      </c>
      <c r="F35" s="78" t="s">
        <v>17</v>
      </c>
      <c r="G35" s="29" t="s">
        <v>18</v>
      </c>
      <c r="H35" s="6"/>
      <c r="I35" s="76" t="s">
        <v>15</v>
      </c>
      <c r="J35" s="77" t="s">
        <v>16</v>
      </c>
      <c r="K35" s="78" t="s">
        <v>17</v>
      </c>
      <c r="L35" s="29" t="s">
        <v>18</v>
      </c>
      <c r="M35" s="6"/>
      <c r="N35" s="76" t="s">
        <v>15</v>
      </c>
      <c r="O35" s="77" t="s">
        <v>16</v>
      </c>
      <c r="P35" s="78" t="s">
        <v>17</v>
      </c>
      <c r="Q35" s="29" t="s">
        <v>18</v>
      </c>
      <c r="R35" s="6"/>
      <c r="S35" s="60"/>
      <c r="U35" s="56"/>
      <c r="V35" s="57"/>
      <c r="W35" s="56"/>
      <c r="X35" s="56"/>
      <c r="Y35" s="57"/>
      <c r="Z35" s="55"/>
      <c r="AA35" s="55"/>
      <c r="AB35" s="58"/>
      <c r="AC35" s="58"/>
      <c r="AD35" s="55"/>
      <c r="AE35" s="59" t="s">
        <v>75</v>
      </c>
      <c r="AF35" s="58"/>
      <c r="AG35" s="58"/>
      <c r="AH35" s="55"/>
      <c r="AI35" s="55"/>
      <c r="AJ35" s="58"/>
      <c r="AK35" s="55"/>
      <c r="AL35" s="58"/>
      <c r="AM35" s="55"/>
      <c r="AN35" s="58"/>
      <c r="AO35" s="58"/>
      <c r="AP35" s="55"/>
      <c r="AQ35" s="55"/>
      <c r="AR35" s="58"/>
      <c r="AS35" s="58"/>
      <c r="AT35" s="55"/>
      <c r="AU35" s="58"/>
      <c r="AV35" s="55"/>
      <c r="AX35" s="76" t="s">
        <v>15</v>
      </c>
      <c r="AY35" s="77" t="s">
        <v>16</v>
      </c>
      <c r="AZ35" s="78" t="s">
        <v>17</v>
      </c>
      <c r="BA35" s="29" t="s">
        <v>18</v>
      </c>
      <c r="BB35" s="47"/>
      <c r="BD35" s="6"/>
      <c r="BE35" s="60"/>
      <c r="BG35" s="56"/>
      <c r="BH35" s="57"/>
      <c r="BI35" s="55"/>
      <c r="BJ35" s="58"/>
      <c r="BK35" s="58"/>
      <c r="BL35" s="55"/>
      <c r="BM35" s="59" t="s">
        <v>75</v>
      </c>
      <c r="BN35" s="58"/>
      <c r="BO35" s="55"/>
      <c r="BP35" s="58"/>
      <c r="BQ35" s="55"/>
      <c r="BR35" s="58"/>
      <c r="BS35" s="58"/>
      <c r="BT35" s="58"/>
      <c r="BU35" s="55"/>
      <c r="BV35" s="55"/>
      <c r="BW35" s="58"/>
      <c r="BX35" s="58"/>
      <c r="BY35" s="55"/>
      <c r="BZ35" s="55"/>
      <c r="CB35" s="76" t="s">
        <v>15</v>
      </c>
      <c r="CC35" s="77" t="s">
        <v>16</v>
      </c>
      <c r="CD35" s="78" t="s">
        <v>17</v>
      </c>
      <c r="CE35" s="29" t="s">
        <v>18</v>
      </c>
      <c r="CF35" s="47"/>
      <c r="CH35" s="6"/>
      <c r="CO35" s="6"/>
      <c r="CP35" s="6"/>
    </row>
    <row r="36" spans="2:97" ht="12" customHeight="1" x14ac:dyDescent="0.25">
      <c r="C36" s="80" t="s">
        <v>12</v>
      </c>
      <c r="D36" s="75">
        <f>COUNTIF(D8:D33,"=AD")</f>
        <v>5</v>
      </c>
      <c r="E36" s="75">
        <f>COUNTIF(E8:E33,"=AD")</f>
        <v>8</v>
      </c>
      <c r="F36" s="75">
        <f>COUNTIF(F8:F33,"=AD")</f>
        <v>12</v>
      </c>
      <c r="G36" s="75">
        <f>COUNTIF(G8:G33,"=AD")</f>
        <v>13</v>
      </c>
      <c r="H36" s="6"/>
      <c r="I36" s="75">
        <f>COUNTIF(I8:I33,"=AD")</f>
        <v>0</v>
      </c>
      <c r="J36" s="75">
        <f>COUNTIF(J8:J33,"=AD")</f>
        <v>0</v>
      </c>
      <c r="K36" s="75">
        <f>COUNTIF(K8:K33,"=AD")</f>
        <v>0</v>
      </c>
      <c r="L36" s="75">
        <f>COUNTIF(L8:L33,"=AD")</f>
        <v>0</v>
      </c>
      <c r="M36" s="6"/>
      <c r="N36" s="75">
        <f>COUNTIF(N8:N33,"=AD")</f>
        <v>0</v>
      </c>
      <c r="O36" s="75">
        <f>COUNTIF(O8:O33,"=AD")</f>
        <v>0</v>
      </c>
      <c r="P36" s="75">
        <f>COUNTIF(P8:P33,"=AD")</f>
        <v>0</v>
      </c>
      <c r="Q36" s="75">
        <f>COUNTIF(Q8:Q33,"=AD")</f>
        <v>0</v>
      </c>
      <c r="R36" s="6"/>
      <c r="T36" s="72" t="s">
        <v>76</v>
      </c>
      <c r="U36" s="164">
        <v>1</v>
      </c>
      <c r="V36" s="164">
        <v>2</v>
      </c>
      <c r="W36" s="164">
        <v>3</v>
      </c>
      <c r="X36" s="164">
        <v>4</v>
      </c>
      <c r="Y36" s="164">
        <v>5</v>
      </c>
      <c r="Z36" s="164">
        <v>6</v>
      </c>
      <c r="AA36" s="164">
        <v>7</v>
      </c>
      <c r="AB36" s="61">
        <v>8</v>
      </c>
      <c r="AC36" s="61">
        <v>9</v>
      </c>
      <c r="AD36" s="61">
        <v>10</v>
      </c>
      <c r="AE36" s="61">
        <v>11</v>
      </c>
      <c r="AF36" s="61">
        <v>12</v>
      </c>
      <c r="AG36" s="61">
        <v>13</v>
      </c>
      <c r="AH36" s="61">
        <v>14</v>
      </c>
      <c r="AI36" s="61">
        <v>15</v>
      </c>
      <c r="AJ36" s="61">
        <v>16</v>
      </c>
      <c r="AK36" s="165">
        <v>17</v>
      </c>
      <c r="AL36" s="165">
        <v>18</v>
      </c>
      <c r="AM36" s="165">
        <v>19</v>
      </c>
      <c r="AN36" s="165">
        <v>20</v>
      </c>
      <c r="AO36" s="165">
        <v>21</v>
      </c>
      <c r="AP36" s="165">
        <v>22</v>
      </c>
      <c r="AQ36" s="167">
        <v>23</v>
      </c>
      <c r="AR36" s="167">
        <v>24</v>
      </c>
      <c r="AS36" s="167">
        <v>25</v>
      </c>
      <c r="AT36" s="167">
        <v>26</v>
      </c>
      <c r="AU36" s="167">
        <v>27</v>
      </c>
      <c r="AV36" s="167">
        <v>28</v>
      </c>
      <c r="AW36" s="60"/>
      <c r="AX36" s="75">
        <f>COUNTIF(AX8:AX33,"&gt;6")</f>
        <v>4</v>
      </c>
      <c r="AY36" s="75">
        <f>COUNTIF(AY8:AY33,"&gt;7")</f>
        <v>6</v>
      </c>
      <c r="AZ36" s="75">
        <f>COUNTIF(AZ8:AZ33,"&gt;5")</f>
        <v>4</v>
      </c>
      <c r="BA36" s="75">
        <f>COUNTIF(BA8:BA33,"&gt;5")</f>
        <v>2</v>
      </c>
      <c r="BB36" s="253" t="s">
        <v>12</v>
      </c>
      <c r="BD36" s="6"/>
      <c r="BF36" s="72" t="s">
        <v>76</v>
      </c>
      <c r="BG36" s="164">
        <v>1</v>
      </c>
      <c r="BH36" s="164">
        <v>2</v>
      </c>
      <c r="BI36" s="164">
        <v>3</v>
      </c>
      <c r="BJ36" s="61">
        <v>4</v>
      </c>
      <c r="BK36" s="61">
        <v>5</v>
      </c>
      <c r="BL36" s="61">
        <v>6</v>
      </c>
      <c r="BM36" s="61">
        <v>7</v>
      </c>
      <c r="BN36" s="61">
        <v>8</v>
      </c>
      <c r="BO36" s="165">
        <v>9</v>
      </c>
      <c r="BP36" s="165">
        <v>10</v>
      </c>
      <c r="BQ36" s="165">
        <v>11</v>
      </c>
      <c r="BR36" s="165">
        <v>12</v>
      </c>
      <c r="BS36" s="165">
        <v>13</v>
      </c>
      <c r="BT36" s="165">
        <v>14</v>
      </c>
      <c r="BU36" s="165">
        <v>15</v>
      </c>
      <c r="BV36" s="167">
        <v>16</v>
      </c>
      <c r="BW36" s="167">
        <v>17</v>
      </c>
      <c r="BX36" s="167">
        <v>18</v>
      </c>
      <c r="BY36" s="167">
        <v>19</v>
      </c>
      <c r="BZ36" s="167">
        <v>20</v>
      </c>
      <c r="CA36" s="60"/>
      <c r="CB36" s="75">
        <f>COUNTIF(CB8:CB33,"&gt;6")</f>
        <v>0</v>
      </c>
      <c r="CC36" s="75">
        <f>COUNTIF(CC8:CC33,"&gt;7")</f>
        <v>0</v>
      </c>
      <c r="CD36" s="75">
        <f>COUNTIF(CD8:CD33,"&gt;5")</f>
        <v>0</v>
      </c>
      <c r="CE36" s="75">
        <f>COUNTIF(CE8:CE33,"&gt;5")</f>
        <v>0</v>
      </c>
      <c r="CF36" s="253" t="s">
        <v>12</v>
      </c>
      <c r="CH36" s="6"/>
      <c r="CO36" s="6"/>
      <c r="CP36" s="6"/>
    </row>
    <row r="37" spans="2:97" ht="12" customHeight="1" x14ac:dyDescent="0.25">
      <c r="C37" s="81" t="s">
        <v>11</v>
      </c>
      <c r="D37" s="263">
        <f>COUNTIF(D8:D33,"=A")</f>
        <v>17</v>
      </c>
      <c r="E37" s="263">
        <f>COUNTIF(E8:E33,"=A")</f>
        <v>14</v>
      </c>
      <c r="F37" s="263">
        <f>COUNTIF(F8:F33,"=A")</f>
        <v>11</v>
      </c>
      <c r="G37" s="263">
        <f>COUNTIF(G8:G33,"=A")</f>
        <v>10</v>
      </c>
      <c r="H37" s="6"/>
      <c r="I37" s="263">
        <f>COUNTIF(I8:I33,"=A")</f>
        <v>13</v>
      </c>
      <c r="J37" s="263">
        <f>COUNTIF(J8:J33,"=A")</f>
        <v>13</v>
      </c>
      <c r="K37" s="263">
        <f>COUNTIF(K8:K33,"=A")</f>
        <v>14</v>
      </c>
      <c r="L37" s="263">
        <f>COUNTIF(L8:L33,"=A")</f>
        <v>9</v>
      </c>
      <c r="M37" s="6"/>
      <c r="N37" s="263">
        <f>COUNTIF(N8:N33,"=A")</f>
        <v>0</v>
      </c>
      <c r="O37" s="263">
        <f>COUNTIF(O8:O33,"=A")</f>
        <v>0</v>
      </c>
      <c r="P37" s="263">
        <f>COUNTIF(P8:P33,"=A")</f>
        <v>0</v>
      </c>
      <c r="Q37" s="263">
        <f>COUNTIF(Q8:Q33,"=A")</f>
        <v>0</v>
      </c>
      <c r="R37" s="6"/>
      <c r="T37" s="72" t="s">
        <v>77</v>
      </c>
      <c r="U37" s="64" t="s">
        <v>66</v>
      </c>
      <c r="V37" s="65" t="s">
        <v>67</v>
      </c>
      <c r="W37" s="64" t="s">
        <v>67</v>
      </c>
      <c r="X37" s="64" t="s">
        <v>66</v>
      </c>
      <c r="Y37" s="65" t="s">
        <v>67</v>
      </c>
      <c r="Z37" s="64" t="s">
        <v>69</v>
      </c>
      <c r="AA37" s="64" t="s">
        <v>66</v>
      </c>
      <c r="AB37" s="50" t="s">
        <v>70</v>
      </c>
      <c r="AC37" s="50" t="s">
        <v>66</v>
      </c>
      <c r="AD37" s="51" t="s">
        <v>67</v>
      </c>
      <c r="AE37" s="51" t="s">
        <v>69</v>
      </c>
      <c r="AF37" s="50" t="s">
        <v>70</v>
      </c>
      <c r="AG37" s="50" t="s">
        <v>67</v>
      </c>
      <c r="AH37" s="52" t="s">
        <v>71</v>
      </c>
      <c r="AI37" s="51" t="s">
        <v>69</v>
      </c>
      <c r="AJ37" s="53" t="s">
        <v>71</v>
      </c>
      <c r="AK37" s="44" t="s">
        <v>67</v>
      </c>
      <c r="AL37" s="66" t="s">
        <v>69</v>
      </c>
      <c r="AM37" s="44" t="s">
        <v>66</v>
      </c>
      <c r="AN37" s="66" t="s">
        <v>69</v>
      </c>
      <c r="AO37" s="66" t="s">
        <v>69</v>
      </c>
      <c r="AP37" s="66" t="s">
        <v>67</v>
      </c>
      <c r="AQ37" s="67" t="s">
        <v>69</v>
      </c>
      <c r="AR37" s="67" t="s">
        <v>69</v>
      </c>
      <c r="AS37" s="67" t="s">
        <v>66</v>
      </c>
      <c r="AT37" s="68" t="s">
        <v>70</v>
      </c>
      <c r="AU37" s="69" t="s">
        <v>71</v>
      </c>
      <c r="AV37" s="68" t="s">
        <v>66</v>
      </c>
      <c r="AW37" s="59"/>
      <c r="AX37" s="263">
        <f>(COUNTIF(AX8:AX33,"&gt;4"))-AX36</f>
        <v>9</v>
      </c>
      <c r="AY37" s="263">
        <f>(COUNTIF(AY8:AY33,"&gt;5"))-AY36</f>
        <v>14</v>
      </c>
      <c r="AZ37" s="263">
        <f>(COUNTIF(AZ8:AZ33,"&gt;4"))-AZ36</f>
        <v>8</v>
      </c>
      <c r="BA37" s="263">
        <f>(COUNTIF(BA8:BA33,"&gt;4"))-BA36</f>
        <v>6</v>
      </c>
      <c r="BB37" s="44" t="s">
        <v>11</v>
      </c>
      <c r="BD37" s="6"/>
      <c r="BF37" s="72" t="s">
        <v>77</v>
      </c>
      <c r="BG37" s="64" t="s">
        <v>69</v>
      </c>
      <c r="BH37" s="65" t="s">
        <v>68</v>
      </c>
      <c r="BI37" s="64" t="s">
        <v>68</v>
      </c>
      <c r="BJ37" s="50" t="s">
        <v>67</v>
      </c>
      <c r="BK37" s="50" t="s">
        <v>70</v>
      </c>
      <c r="BL37" s="51" t="s">
        <v>66</v>
      </c>
      <c r="BM37" s="51" t="s">
        <v>66</v>
      </c>
      <c r="BN37" s="50" t="s">
        <v>69</v>
      </c>
      <c r="BO37" s="44" t="s">
        <v>70</v>
      </c>
      <c r="BP37" s="66" t="s">
        <v>67</v>
      </c>
      <c r="BQ37" s="44" t="s">
        <v>69</v>
      </c>
      <c r="BR37" s="66" t="s">
        <v>67</v>
      </c>
      <c r="BS37" s="66" t="s">
        <v>66</v>
      </c>
      <c r="BT37" s="66" t="s">
        <v>70</v>
      </c>
      <c r="BU37" s="66" t="s">
        <v>67</v>
      </c>
      <c r="BV37" s="67" t="s">
        <v>69</v>
      </c>
      <c r="BW37" s="67" t="s">
        <v>71</v>
      </c>
      <c r="BX37" s="67" t="s">
        <v>71</v>
      </c>
      <c r="BY37" s="68" t="s">
        <v>14</v>
      </c>
      <c r="BZ37" s="68" t="s">
        <v>11</v>
      </c>
      <c r="CA37" s="59"/>
      <c r="CB37" s="263">
        <f>(COUNTIF(CB8:CB33,"&gt;4"))-CB36</f>
        <v>0</v>
      </c>
      <c r="CC37" s="263">
        <f>(COUNTIF(CC8:CC33,"&gt;5"))-CC36</f>
        <v>0</v>
      </c>
      <c r="CD37" s="263">
        <f>(COUNTIF(CD8:CD33,"&gt;4"))-CD36</f>
        <v>0</v>
      </c>
      <c r="CE37" s="263">
        <f>(COUNTIF(CE8:CE33,"&gt;4"))-CE36</f>
        <v>0</v>
      </c>
      <c r="CF37" s="44" t="s">
        <v>11</v>
      </c>
      <c r="CH37" s="6"/>
      <c r="CO37" s="6"/>
      <c r="CP37" s="6"/>
    </row>
    <row r="38" spans="2:97" ht="12" customHeight="1" x14ac:dyDescent="0.25">
      <c r="C38" s="82" t="s">
        <v>13</v>
      </c>
      <c r="D38" s="264">
        <f>COUNTIF(D8:D33,"=B")</f>
        <v>4</v>
      </c>
      <c r="E38" s="264">
        <f>COUNTIF(E8:E33,"=B")</f>
        <v>4</v>
      </c>
      <c r="F38" s="264">
        <f>COUNTIF(F8:F33,"=B")</f>
        <v>3</v>
      </c>
      <c r="G38" s="264">
        <f>COUNTIF(G8:G33,"=B")</f>
        <v>3</v>
      </c>
      <c r="H38" s="6"/>
      <c r="I38" s="264">
        <f>COUNTIF(I8:I33,"=B")</f>
        <v>3</v>
      </c>
      <c r="J38" s="264">
        <f>COUNTIF(J8:J33,"=B")</f>
        <v>8</v>
      </c>
      <c r="K38" s="264">
        <f>COUNTIF(K8:K33,"=B")</f>
        <v>7</v>
      </c>
      <c r="L38" s="264">
        <f>COUNTIF(L8:L33,"=B")</f>
        <v>4</v>
      </c>
      <c r="M38" s="6"/>
      <c r="N38" s="264">
        <f>COUNTIF(N8:N33,"=B")</f>
        <v>3</v>
      </c>
      <c r="O38" s="264">
        <f>COUNTIF(O8:O33,"=B")</f>
        <v>5</v>
      </c>
      <c r="P38" s="264">
        <f>COUNTIF(P8:P33,"=B")</f>
        <v>3</v>
      </c>
      <c r="Q38" s="264">
        <f>COUNTIF(Q8:Q33,"=B")</f>
        <v>5</v>
      </c>
      <c r="R38" s="6"/>
      <c r="T38" s="73" t="s">
        <v>78</v>
      </c>
      <c r="U38" s="164">
        <f t="shared" ref="U38:AV38" si="33">COUNTIF(U8:U33,"A")</f>
        <v>23</v>
      </c>
      <c r="V38" s="164">
        <f t="shared" si="33"/>
        <v>15</v>
      </c>
      <c r="W38" s="164">
        <f t="shared" si="33"/>
        <v>9</v>
      </c>
      <c r="X38" s="164">
        <f t="shared" si="33"/>
        <v>21</v>
      </c>
      <c r="Y38" s="164">
        <f t="shared" si="33"/>
        <v>16</v>
      </c>
      <c r="Z38" s="164">
        <f t="shared" si="33"/>
        <v>17</v>
      </c>
      <c r="AA38" s="164">
        <f t="shared" si="33"/>
        <v>14</v>
      </c>
      <c r="AB38" s="61">
        <f t="shared" si="33"/>
        <v>22</v>
      </c>
      <c r="AC38" s="61">
        <f t="shared" si="33"/>
        <v>22</v>
      </c>
      <c r="AD38" s="61">
        <f t="shared" si="33"/>
        <v>18</v>
      </c>
      <c r="AE38" s="61">
        <f t="shared" si="33"/>
        <v>20</v>
      </c>
      <c r="AF38" s="61">
        <f t="shared" si="33"/>
        <v>25</v>
      </c>
      <c r="AG38" s="61">
        <f t="shared" si="33"/>
        <v>21</v>
      </c>
      <c r="AH38" s="61">
        <f t="shared" si="33"/>
        <v>11</v>
      </c>
      <c r="AI38" s="61">
        <f t="shared" si="33"/>
        <v>12</v>
      </c>
      <c r="AJ38" s="61">
        <f t="shared" si="33"/>
        <v>9</v>
      </c>
      <c r="AK38" s="165">
        <f t="shared" si="33"/>
        <v>19</v>
      </c>
      <c r="AL38" s="165">
        <f t="shared" si="33"/>
        <v>20</v>
      </c>
      <c r="AM38" s="165">
        <f t="shared" si="33"/>
        <v>13</v>
      </c>
      <c r="AN38" s="165">
        <f t="shared" si="33"/>
        <v>8</v>
      </c>
      <c r="AO38" s="165">
        <f t="shared" si="33"/>
        <v>25</v>
      </c>
      <c r="AP38" s="165">
        <f t="shared" si="33"/>
        <v>25</v>
      </c>
      <c r="AQ38" s="167">
        <f t="shared" si="33"/>
        <v>15</v>
      </c>
      <c r="AR38" s="167">
        <f t="shared" si="33"/>
        <v>18</v>
      </c>
      <c r="AS38" s="167">
        <f t="shared" si="33"/>
        <v>11</v>
      </c>
      <c r="AT38" s="167">
        <f t="shared" si="33"/>
        <v>13</v>
      </c>
      <c r="AU38" s="167">
        <f t="shared" si="33"/>
        <v>14</v>
      </c>
      <c r="AV38" s="167">
        <f t="shared" si="33"/>
        <v>16</v>
      </c>
      <c r="AW38" s="60"/>
      <c r="AX38" s="264">
        <f>(COUNTIF(AX8:AX33,"&gt;3"))-(AX36+AX37)</f>
        <v>4</v>
      </c>
      <c r="AY38" s="264">
        <f>(COUNTIF(AY8:AY33,"&gt;4"))-(AY36+AY37)</f>
        <v>1</v>
      </c>
      <c r="AZ38" s="264">
        <f>(COUNTIF(AZ8:AZ33,"&gt;2"))-(AZ36+AZ37)</f>
        <v>13</v>
      </c>
      <c r="BA38" s="264">
        <f>(COUNTIF(BA8:BA33,"&gt;2"))-(BA36+BA37)</f>
        <v>9</v>
      </c>
      <c r="BB38" s="64" t="s">
        <v>13</v>
      </c>
      <c r="BD38" s="6"/>
      <c r="BF38" s="73" t="s">
        <v>189</v>
      </c>
      <c r="BG38" s="164">
        <f t="shared" ref="BG38:BZ38" si="34">COUNTIF(BG8:BG33,"A")</f>
        <v>3</v>
      </c>
      <c r="BH38" s="164">
        <f t="shared" si="34"/>
        <v>0</v>
      </c>
      <c r="BI38" s="164">
        <f t="shared" si="34"/>
        <v>0</v>
      </c>
      <c r="BJ38" s="61">
        <f t="shared" si="34"/>
        <v>5</v>
      </c>
      <c r="BK38" s="61">
        <f t="shared" si="34"/>
        <v>9</v>
      </c>
      <c r="BL38" s="61">
        <f t="shared" si="34"/>
        <v>2</v>
      </c>
      <c r="BM38" s="61">
        <f t="shared" si="34"/>
        <v>0</v>
      </c>
      <c r="BN38" s="61">
        <f t="shared" si="34"/>
        <v>0</v>
      </c>
      <c r="BO38" s="165">
        <f t="shared" si="34"/>
        <v>2</v>
      </c>
      <c r="BP38" s="165">
        <f t="shared" si="34"/>
        <v>0</v>
      </c>
      <c r="BQ38" s="165">
        <f t="shared" si="34"/>
        <v>0</v>
      </c>
      <c r="BR38" s="165">
        <f t="shared" si="34"/>
        <v>5</v>
      </c>
      <c r="BS38" s="165">
        <f t="shared" si="34"/>
        <v>5</v>
      </c>
      <c r="BT38" s="165">
        <f t="shared" si="34"/>
        <v>0</v>
      </c>
      <c r="BU38" s="165">
        <f t="shared" si="34"/>
        <v>0</v>
      </c>
      <c r="BV38" s="167">
        <f t="shared" si="34"/>
        <v>3</v>
      </c>
      <c r="BW38" s="167">
        <f t="shared" si="34"/>
        <v>0</v>
      </c>
      <c r="BX38" s="167">
        <f t="shared" si="34"/>
        <v>0</v>
      </c>
      <c r="BY38" s="167">
        <f t="shared" si="34"/>
        <v>0</v>
      </c>
      <c r="BZ38" s="167">
        <f t="shared" si="34"/>
        <v>6</v>
      </c>
      <c r="CA38" s="60"/>
      <c r="CB38" s="264">
        <f>(COUNTIF(CB8:CB33,"&gt;3"))-(CB36+CB37)</f>
        <v>0</v>
      </c>
      <c r="CC38" s="264">
        <f>(COUNTIF(CC8:CC33,"&gt;4"))-(CC36+CC37)</f>
        <v>0</v>
      </c>
      <c r="CD38" s="264">
        <f>(COUNTIF(CD8:CD33,"&gt;2"))-(CD36+CD37)</f>
        <v>1</v>
      </c>
      <c r="CE38" s="264">
        <f>(COUNTIF(CE8:CE33,"&gt;2"))-(CE36+CE37)</f>
        <v>0</v>
      </c>
      <c r="CF38" s="64" t="s">
        <v>13</v>
      </c>
      <c r="CH38" s="6"/>
      <c r="CO38" s="6"/>
      <c r="CP38" s="6"/>
    </row>
    <row r="39" spans="2:97" ht="12" customHeight="1" x14ac:dyDescent="0.25">
      <c r="C39" s="83" t="s">
        <v>14</v>
      </c>
      <c r="D39" s="79">
        <f>COUNTIF(D8:D33,"=C")</f>
        <v>0</v>
      </c>
      <c r="E39" s="79">
        <f>COUNTIF(E8:E33,"=C")</f>
        <v>0</v>
      </c>
      <c r="F39" s="79">
        <f>COUNTIF(F8:F33,"=C")</f>
        <v>0</v>
      </c>
      <c r="G39" s="79">
        <f>COUNTIF(G8:G33,"=C")</f>
        <v>0</v>
      </c>
      <c r="H39" s="6"/>
      <c r="I39" s="79">
        <f>COUNTIF(I8:I33,"=C")</f>
        <v>10</v>
      </c>
      <c r="J39" s="79">
        <f>COUNTIF(J8:J33,"=C")</f>
        <v>5</v>
      </c>
      <c r="K39" s="79">
        <f>COUNTIF(K8:K33,"=C")</f>
        <v>5</v>
      </c>
      <c r="L39" s="79">
        <f>COUNTIF(L8:L33,"=C")</f>
        <v>13</v>
      </c>
      <c r="M39" s="6"/>
      <c r="N39" s="79">
        <f>COUNTIF(N8:N33,"=C")</f>
        <v>11</v>
      </c>
      <c r="O39" s="79">
        <f>COUNTIF(O8:O33,"=C")</f>
        <v>15</v>
      </c>
      <c r="P39" s="79">
        <f>COUNTIF(P8:P33,"=C")</f>
        <v>9</v>
      </c>
      <c r="Q39" s="79">
        <f>COUNTIF(Q8:Q33,"=C")</f>
        <v>8</v>
      </c>
      <c r="R39" s="6"/>
      <c r="T39" s="73" t="s">
        <v>79</v>
      </c>
      <c r="U39" s="164">
        <f t="shared" ref="U39:AV39" si="35">COUNTIF(U8:U33,"I")</f>
        <v>3</v>
      </c>
      <c r="V39" s="164">
        <f t="shared" si="35"/>
        <v>11</v>
      </c>
      <c r="W39" s="164">
        <f t="shared" si="35"/>
        <v>17</v>
      </c>
      <c r="X39" s="164">
        <f t="shared" si="35"/>
        <v>5</v>
      </c>
      <c r="Y39" s="164">
        <f t="shared" si="35"/>
        <v>9</v>
      </c>
      <c r="Z39" s="164">
        <f t="shared" si="35"/>
        <v>9</v>
      </c>
      <c r="AA39" s="164">
        <f t="shared" si="35"/>
        <v>12</v>
      </c>
      <c r="AB39" s="62">
        <f t="shared" si="35"/>
        <v>3</v>
      </c>
      <c r="AC39" s="62">
        <f t="shared" si="35"/>
        <v>4</v>
      </c>
      <c r="AD39" s="62">
        <f t="shared" si="35"/>
        <v>8</v>
      </c>
      <c r="AE39" s="62">
        <f t="shared" si="35"/>
        <v>6</v>
      </c>
      <c r="AF39" s="62">
        <f t="shared" si="35"/>
        <v>1</v>
      </c>
      <c r="AG39" s="62">
        <f t="shared" si="35"/>
        <v>4</v>
      </c>
      <c r="AH39" s="62">
        <f t="shared" si="35"/>
        <v>15</v>
      </c>
      <c r="AI39" s="62">
        <f t="shared" si="35"/>
        <v>12</v>
      </c>
      <c r="AJ39" s="62">
        <f t="shared" si="35"/>
        <v>6</v>
      </c>
      <c r="AK39" s="166">
        <f t="shared" si="35"/>
        <v>6</v>
      </c>
      <c r="AL39" s="166">
        <f t="shared" si="35"/>
        <v>6</v>
      </c>
      <c r="AM39" s="166">
        <f t="shared" si="35"/>
        <v>11</v>
      </c>
      <c r="AN39" s="166">
        <f t="shared" si="35"/>
        <v>17</v>
      </c>
      <c r="AO39" s="166">
        <f t="shared" si="35"/>
        <v>1</v>
      </c>
      <c r="AP39" s="166">
        <f t="shared" si="35"/>
        <v>1</v>
      </c>
      <c r="AQ39" s="168">
        <f t="shared" si="35"/>
        <v>10</v>
      </c>
      <c r="AR39" s="168">
        <f t="shared" si="35"/>
        <v>7</v>
      </c>
      <c r="AS39" s="168">
        <f t="shared" si="35"/>
        <v>15</v>
      </c>
      <c r="AT39" s="168">
        <f t="shared" si="35"/>
        <v>11</v>
      </c>
      <c r="AU39" s="168">
        <f t="shared" si="35"/>
        <v>7</v>
      </c>
      <c r="AV39" s="168">
        <f t="shared" si="35"/>
        <v>10</v>
      </c>
      <c r="AX39" s="339">
        <f>(COUNT($AX8:$AX33))-(AX36+AX37+AX38)</f>
        <v>9</v>
      </c>
      <c r="AY39" s="339">
        <f>(COUNT($AX8:$AX33))-(AY36+AY37+AY38)</f>
        <v>5</v>
      </c>
      <c r="AZ39" s="339">
        <f>(COUNT($AX8:$AX33))-(AZ36+AZ37+AZ38)</f>
        <v>1</v>
      </c>
      <c r="BA39" s="339">
        <f>(COUNT($AX8:$AX33))-(BA36+BA37+BA38)</f>
        <v>9</v>
      </c>
      <c r="BB39" s="169" t="s">
        <v>14</v>
      </c>
      <c r="BD39" s="6"/>
      <c r="BF39" s="73" t="s">
        <v>190</v>
      </c>
      <c r="BG39" s="164">
        <f t="shared" ref="BG39:BZ39" si="36">COUNTIF(BG8:BG33,"B")</f>
        <v>3</v>
      </c>
      <c r="BH39" s="164">
        <f t="shared" si="36"/>
        <v>6</v>
      </c>
      <c r="BI39" s="164">
        <f t="shared" si="36"/>
        <v>3</v>
      </c>
      <c r="BJ39" s="62">
        <f t="shared" si="36"/>
        <v>2</v>
      </c>
      <c r="BK39" s="62">
        <f t="shared" si="36"/>
        <v>2</v>
      </c>
      <c r="BL39" s="62">
        <f t="shared" si="36"/>
        <v>0</v>
      </c>
      <c r="BM39" s="62">
        <f t="shared" si="36"/>
        <v>1</v>
      </c>
      <c r="BN39" s="62">
        <f t="shared" si="36"/>
        <v>13</v>
      </c>
      <c r="BO39" s="166">
        <f t="shared" si="36"/>
        <v>0</v>
      </c>
      <c r="BP39" s="166">
        <f t="shared" si="36"/>
        <v>0</v>
      </c>
      <c r="BQ39" s="166">
        <f t="shared" si="36"/>
        <v>1</v>
      </c>
      <c r="BR39" s="166">
        <f t="shared" si="36"/>
        <v>0</v>
      </c>
      <c r="BS39" s="166">
        <f t="shared" si="36"/>
        <v>1</v>
      </c>
      <c r="BT39" s="166">
        <f t="shared" si="36"/>
        <v>0</v>
      </c>
      <c r="BU39" s="166">
        <f t="shared" si="36"/>
        <v>0</v>
      </c>
      <c r="BV39" s="168">
        <f t="shared" si="36"/>
        <v>1</v>
      </c>
      <c r="BW39" s="168">
        <f t="shared" si="36"/>
        <v>5</v>
      </c>
      <c r="BX39" s="168">
        <f t="shared" si="36"/>
        <v>7</v>
      </c>
      <c r="BY39" s="168">
        <f t="shared" si="36"/>
        <v>1</v>
      </c>
      <c r="BZ39" s="168">
        <f t="shared" si="36"/>
        <v>3</v>
      </c>
      <c r="CB39" s="339">
        <f>(COUNT($AX8:$AX33))-(CB36+CB37+CB38)</f>
        <v>26</v>
      </c>
      <c r="CC39" s="339">
        <f>(COUNT($AX8:$AX33))-(CC36+CC37+CC38)</f>
        <v>26</v>
      </c>
      <c r="CD39" s="339">
        <f>(COUNT($AX8:$AX33))-(CD36+CD37+CD38)</f>
        <v>25</v>
      </c>
      <c r="CE39" s="339">
        <f>(COUNT($AX8:$AX33))-(CE36+CE37+CE38)</f>
        <v>26</v>
      </c>
      <c r="CF39" s="169" t="s">
        <v>14</v>
      </c>
      <c r="CH39" s="6"/>
      <c r="CO39" s="6"/>
      <c r="CP39" s="6"/>
    </row>
    <row r="40" spans="2:97" ht="12" customHeight="1" x14ac:dyDescent="0.25">
      <c r="C40" s="84" t="s">
        <v>187</v>
      </c>
      <c r="D40" s="341">
        <f>COUNTIF(D8:D33,"=O")</f>
        <v>0</v>
      </c>
      <c r="E40" s="341">
        <f>COUNTIF(E8:E33,"=O")</f>
        <v>0</v>
      </c>
      <c r="F40" s="341">
        <f>COUNTIF(F8:F33,"=O")</f>
        <v>0</v>
      </c>
      <c r="G40" s="341">
        <f>COUNTIF(G8:G33,"=O")</f>
        <v>0</v>
      </c>
      <c r="H40" s="6"/>
      <c r="I40" s="341">
        <f>COUNTIF(I8:I33,"=O")</f>
        <v>0</v>
      </c>
      <c r="J40" s="341">
        <f>COUNTIF(J8:J33,"=O")</f>
        <v>0</v>
      </c>
      <c r="K40" s="341">
        <f>COUNTIF(K8:K33,"=O")</f>
        <v>0</v>
      </c>
      <c r="L40" s="341">
        <f>COUNTIF(L8:L33,"=O")</f>
        <v>0</v>
      </c>
      <c r="M40" s="6"/>
      <c r="N40" s="341">
        <f>COUNTIF(N8:N33,"=O")</f>
        <v>12</v>
      </c>
      <c r="O40" s="341">
        <f>COUNTIF(O8:O33,"=O")</f>
        <v>6</v>
      </c>
      <c r="P40" s="341">
        <f>COUNTIF(P8:P33,"=O")</f>
        <v>14</v>
      </c>
      <c r="Q40" s="341">
        <f>COUNTIF(Q8:Q33,"=O")</f>
        <v>13</v>
      </c>
      <c r="R40" s="6"/>
      <c r="T40" s="73" t="s">
        <v>185</v>
      </c>
      <c r="U40" s="164">
        <f t="shared" ref="U40:AV40" si="37">COUNTIF(U8:U33,"O")</f>
        <v>0</v>
      </c>
      <c r="V40" s="164">
        <f t="shared" si="37"/>
        <v>0</v>
      </c>
      <c r="W40" s="164">
        <f t="shared" si="37"/>
        <v>0</v>
      </c>
      <c r="X40" s="164">
        <f t="shared" si="37"/>
        <v>0</v>
      </c>
      <c r="Y40" s="164">
        <f t="shared" si="37"/>
        <v>1</v>
      </c>
      <c r="Z40" s="164">
        <f t="shared" si="37"/>
        <v>0</v>
      </c>
      <c r="AA40" s="164">
        <f t="shared" si="37"/>
        <v>0</v>
      </c>
      <c r="AB40" s="62">
        <f t="shared" si="37"/>
        <v>1</v>
      </c>
      <c r="AC40" s="62">
        <f t="shared" si="37"/>
        <v>0</v>
      </c>
      <c r="AD40" s="62">
        <f t="shared" si="37"/>
        <v>0</v>
      </c>
      <c r="AE40" s="62">
        <f t="shared" si="37"/>
        <v>0</v>
      </c>
      <c r="AF40" s="62">
        <f t="shared" si="37"/>
        <v>0</v>
      </c>
      <c r="AG40" s="62">
        <f t="shared" si="37"/>
        <v>1</v>
      </c>
      <c r="AH40" s="62">
        <f t="shared" si="37"/>
        <v>0</v>
      </c>
      <c r="AI40" s="62">
        <f t="shared" si="37"/>
        <v>2</v>
      </c>
      <c r="AJ40" s="62">
        <f t="shared" si="37"/>
        <v>11</v>
      </c>
      <c r="AK40" s="166">
        <f t="shared" si="37"/>
        <v>1</v>
      </c>
      <c r="AL40" s="166">
        <f t="shared" si="37"/>
        <v>0</v>
      </c>
      <c r="AM40" s="166">
        <f t="shared" si="37"/>
        <v>2</v>
      </c>
      <c r="AN40" s="166">
        <f t="shared" si="37"/>
        <v>1</v>
      </c>
      <c r="AO40" s="166">
        <f t="shared" si="37"/>
        <v>0</v>
      </c>
      <c r="AP40" s="166">
        <f t="shared" si="37"/>
        <v>0</v>
      </c>
      <c r="AQ40" s="168">
        <f t="shared" si="37"/>
        <v>1</v>
      </c>
      <c r="AR40" s="168">
        <f t="shared" si="37"/>
        <v>1</v>
      </c>
      <c r="AS40" s="168">
        <f t="shared" si="37"/>
        <v>0</v>
      </c>
      <c r="AT40" s="168">
        <f t="shared" si="37"/>
        <v>2</v>
      </c>
      <c r="AU40" s="168">
        <f t="shared" si="37"/>
        <v>5</v>
      </c>
      <c r="AV40" s="168">
        <f t="shared" si="37"/>
        <v>0</v>
      </c>
      <c r="AX40" s="71">
        <f>SUM(AX36:AX39)</f>
        <v>26</v>
      </c>
      <c r="AY40" s="71">
        <f t="shared" ref="AY40:BA40" si="38">SUM(AY36:AY39)</f>
        <v>26</v>
      </c>
      <c r="AZ40" s="71">
        <f t="shared" si="38"/>
        <v>26</v>
      </c>
      <c r="BA40" s="71">
        <f t="shared" si="38"/>
        <v>26</v>
      </c>
      <c r="BB40" s="71" t="s">
        <v>0</v>
      </c>
      <c r="BD40" s="6"/>
      <c r="BF40" s="73" t="s">
        <v>191</v>
      </c>
      <c r="BG40" s="164">
        <f t="shared" ref="BG40:BZ40" si="39">COUNTIF(BG8:BG33,"C")</f>
        <v>6</v>
      </c>
      <c r="BH40" s="164">
        <f t="shared" si="39"/>
        <v>8</v>
      </c>
      <c r="BI40" s="164">
        <f t="shared" si="39"/>
        <v>7</v>
      </c>
      <c r="BJ40" s="62">
        <f t="shared" si="39"/>
        <v>8</v>
      </c>
      <c r="BK40" s="62">
        <f t="shared" si="39"/>
        <v>5</v>
      </c>
      <c r="BL40" s="62">
        <f t="shared" si="39"/>
        <v>7</v>
      </c>
      <c r="BM40" s="62">
        <f t="shared" si="39"/>
        <v>6</v>
      </c>
      <c r="BN40" s="62">
        <f t="shared" si="39"/>
        <v>2</v>
      </c>
      <c r="BO40" s="166">
        <f t="shared" si="39"/>
        <v>14</v>
      </c>
      <c r="BP40" s="166">
        <f t="shared" si="39"/>
        <v>7</v>
      </c>
      <c r="BQ40" s="166">
        <f t="shared" si="39"/>
        <v>4</v>
      </c>
      <c r="BR40" s="166">
        <f t="shared" si="39"/>
        <v>14</v>
      </c>
      <c r="BS40" s="166">
        <f t="shared" si="39"/>
        <v>8</v>
      </c>
      <c r="BT40" s="166">
        <f t="shared" si="39"/>
        <v>9</v>
      </c>
      <c r="BU40" s="166">
        <f t="shared" si="39"/>
        <v>2</v>
      </c>
      <c r="BV40" s="168">
        <f t="shared" si="39"/>
        <v>12</v>
      </c>
      <c r="BW40" s="168">
        <f t="shared" si="39"/>
        <v>5</v>
      </c>
      <c r="BX40" s="168">
        <f t="shared" si="39"/>
        <v>4</v>
      </c>
      <c r="BY40" s="168">
        <f t="shared" si="39"/>
        <v>0</v>
      </c>
      <c r="BZ40" s="168">
        <f t="shared" si="39"/>
        <v>2</v>
      </c>
      <c r="CB40" s="71">
        <f>SUM(CB36:CB39)</f>
        <v>26</v>
      </c>
      <c r="CC40" s="71">
        <f t="shared" ref="CC40:CE40" si="40">SUM(CC36:CC39)</f>
        <v>26</v>
      </c>
      <c r="CD40" s="71">
        <f t="shared" si="40"/>
        <v>26</v>
      </c>
      <c r="CE40" s="71">
        <f t="shared" si="40"/>
        <v>26</v>
      </c>
      <c r="CF40" s="71" t="s">
        <v>0</v>
      </c>
      <c r="CH40" s="6"/>
      <c r="CO40" s="6"/>
      <c r="CP40" s="6"/>
    </row>
    <row r="41" spans="2:97" ht="12" customHeight="1" x14ac:dyDescent="0.25">
      <c r="C41" s="342" t="s">
        <v>0</v>
      </c>
      <c r="D41" s="343">
        <f>SUM(D36:D40)</f>
        <v>26</v>
      </c>
      <c r="E41" s="343">
        <f>SUM(E36:E40)</f>
        <v>26</v>
      </c>
      <c r="F41" s="343">
        <f>SUM(F36:F40)</f>
        <v>26</v>
      </c>
      <c r="G41" s="343">
        <f>SUM(G36:G40)</f>
        <v>26</v>
      </c>
      <c r="H41" s="6"/>
      <c r="I41" s="343">
        <f>SUM(I36:I40)</f>
        <v>26</v>
      </c>
      <c r="J41" s="343">
        <f>SUM(J36:J40)</f>
        <v>26</v>
      </c>
      <c r="K41" s="343">
        <f>SUM(K36:K40)</f>
        <v>26</v>
      </c>
      <c r="L41" s="343">
        <f>SUM(L36:L40)</f>
        <v>26</v>
      </c>
      <c r="M41" s="6"/>
      <c r="N41" s="343">
        <f>SUM(N36:N40)</f>
        <v>26</v>
      </c>
      <c r="O41" s="343">
        <f>SUM(O36:O40)</f>
        <v>26</v>
      </c>
      <c r="P41" s="343">
        <f>SUM(P36:P40)</f>
        <v>26</v>
      </c>
      <c r="Q41" s="343">
        <f>SUM(Q36:Q40)</f>
        <v>26</v>
      </c>
      <c r="R41" s="6"/>
      <c r="T41" s="74" t="s">
        <v>80</v>
      </c>
      <c r="U41" s="164">
        <f t="shared" ref="U41:AQ41" si="41">SUM(U38:U40)</f>
        <v>26</v>
      </c>
      <c r="V41" s="164">
        <f t="shared" si="41"/>
        <v>26</v>
      </c>
      <c r="W41" s="164">
        <f t="shared" si="41"/>
        <v>26</v>
      </c>
      <c r="X41" s="164">
        <f t="shared" si="41"/>
        <v>26</v>
      </c>
      <c r="Y41" s="164">
        <f t="shared" si="41"/>
        <v>26</v>
      </c>
      <c r="Z41" s="164">
        <f t="shared" si="41"/>
        <v>26</v>
      </c>
      <c r="AA41" s="164">
        <f t="shared" si="41"/>
        <v>26</v>
      </c>
      <c r="AB41" s="61">
        <f t="shared" si="41"/>
        <v>26</v>
      </c>
      <c r="AC41" s="61">
        <f t="shared" si="41"/>
        <v>26</v>
      </c>
      <c r="AD41" s="61">
        <f t="shared" si="41"/>
        <v>26</v>
      </c>
      <c r="AE41" s="61">
        <f t="shared" si="41"/>
        <v>26</v>
      </c>
      <c r="AF41" s="61">
        <f t="shared" si="41"/>
        <v>26</v>
      </c>
      <c r="AG41" s="61">
        <f t="shared" si="41"/>
        <v>26</v>
      </c>
      <c r="AH41" s="61">
        <f t="shared" si="41"/>
        <v>26</v>
      </c>
      <c r="AI41" s="61">
        <f t="shared" si="41"/>
        <v>26</v>
      </c>
      <c r="AJ41" s="61">
        <f t="shared" si="41"/>
        <v>26</v>
      </c>
      <c r="AK41" s="165">
        <f t="shared" si="41"/>
        <v>26</v>
      </c>
      <c r="AL41" s="165">
        <f t="shared" si="41"/>
        <v>26</v>
      </c>
      <c r="AM41" s="165">
        <f t="shared" si="41"/>
        <v>26</v>
      </c>
      <c r="AN41" s="165">
        <f t="shared" si="41"/>
        <v>26</v>
      </c>
      <c r="AO41" s="165">
        <f t="shared" si="41"/>
        <v>26</v>
      </c>
      <c r="AP41" s="165">
        <f t="shared" si="41"/>
        <v>26</v>
      </c>
      <c r="AQ41" s="167">
        <f t="shared" si="41"/>
        <v>26</v>
      </c>
      <c r="AR41" s="167">
        <f t="shared" ref="AR41:AV41" si="42">SUM(AR38:AR40)</f>
        <v>26</v>
      </c>
      <c r="AS41" s="167">
        <f t="shared" si="42"/>
        <v>26</v>
      </c>
      <c r="AT41" s="167">
        <f t="shared" si="42"/>
        <v>26</v>
      </c>
      <c r="AU41" s="167">
        <f t="shared" si="42"/>
        <v>26</v>
      </c>
      <c r="AV41" s="167">
        <f t="shared" si="42"/>
        <v>26</v>
      </c>
      <c r="AX41" s="5"/>
      <c r="AY41" s="5"/>
      <c r="AZ41" s="5"/>
      <c r="BA41" s="5"/>
      <c r="BB41" s="254"/>
      <c r="BD41" s="6"/>
      <c r="BF41" s="73" t="s">
        <v>192</v>
      </c>
      <c r="BG41" s="164">
        <f t="shared" ref="BG41:BZ41" si="43">COUNTIF(BG8:BG33,"O")</f>
        <v>14</v>
      </c>
      <c r="BH41" s="164">
        <f t="shared" si="43"/>
        <v>12</v>
      </c>
      <c r="BI41" s="164">
        <f t="shared" si="43"/>
        <v>16</v>
      </c>
      <c r="BJ41" s="62">
        <f t="shared" si="43"/>
        <v>11</v>
      </c>
      <c r="BK41" s="62">
        <f t="shared" si="43"/>
        <v>10</v>
      </c>
      <c r="BL41" s="62">
        <f t="shared" si="43"/>
        <v>17</v>
      </c>
      <c r="BM41" s="62">
        <f t="shared" si="43"/>
        <v>19</v>
      </c>
      <c r="BN41" s="62">
        <f t="shared" si="43"/>
        <v>11</v>
      </c>
      <c r="BO41" s="166">
        <f t="shared" si="43"/>
        <v>10</v>
      </c>
      <c r="BP41" s="166">
        <f t="shared" si="43"/>
        <v>19</v>
      </c>
      <c r="BQ41" s="166">
        <f t="shared" si="43"/>
        <v>21</v>
      </c>
      <c r="BR41" s="166">
        <f t="shared" si="43"/>
        <v>7</v>
      </c>
      <c r="BS41" s="166">
        <f t="shared" si="43"/>
        <v>12</v>
      </c>
      <c r="BT41" s="166">
        <f t="shared" si="43"/>
        <v>17</v>
      </c>
      <c r="BU41" s="166">
        <f t="shared" si="43"/>
        <v>24</v>
      </c>
      <c r="BV41" s="168">
        <f t="shared" si="43"/>
        <v>10</v>
      </c>
      <c r="BW41" s="168">
        <f t="shared" si="43"/>
        <v>16</v>
      </c>
      <c r="BX41" s="168">
        <f t="shared" si="43"/>
        <v>15</v>
      </c>
      <c r="BY41" s="168">
        <f t="shared" si="43"/>
        <v>25</v>
      </c>
      <c r="BZ41" s="168">
        <f t="shared" si="43"/>
        <v>15</v>
      </c>
      <c r="CB41" s="5"/>
      <c r="CC41" s="5"/>
      <c r="CD41" s="5"/>
      <c r="CE41" s="5"/>
      <c r="CF41" s="254"/>
      <c r="CH41" s="6"/>
      <c r="CO41" s="6"/>
      <c r="CP41" s="6"/>
    </row>
    <row r="42" spans="2:97" ht="12" customHeight="1" x14ac:dyDescent="0.25">
      <c r="C42" s="6"/>
      <c r="H42" s="6"/>
      <c r="M42" s="6"/>
      <c r="R42" s="6"/>
      <c r="T42" s="63"/>
      <c r="U42" s="63"/>
      <c r="V42" s="63"/>
      <c r="W42" s="63"/>
      <c r="X42" s="63"/>
      <c r="Y42" s="63"/>
      <c r="Z42" s="63"/>
      <c r="AA42" s="63"/>
      <c r="AB42" s="63"/>
      <c r="AC42" s="63"/>
      <c r="AD42" s="63"/>
      <c r="AE42" s="59" t="s">
        <v>81</v>
      </c>
      <c r="AF42" s="63"/>
      <c r="AG42" s="63"/>
      <c r="AH42" s="63"/>
      <c r="AI42" s="63"/>
      <c r="AJ42" s="63"/>
      <c r="AK42" s="63"/>
      <c r="AL42" s="63"/>
      <c r="AM42" s="63"/>
      <c r="AN42" s="63"/>
      <c r="AO42" s="63"/>
      <c r="AP42" s="63"/>
      <c r="AQ42" s="63"/>
      <c r="AR42" s="63"/>
      <c r="AS42" s="63"/>
      <c r="AT42" s="63"/>
      <c r="AU42" s="63"/>
      <c r="AV42" s="63"/>
      <c r="AX42" s="208">
        <f>AX36/AX40</f>
        <v>0.15384615384615385</v>
      </c>
      <c r="AY42" s="208">
        <f t="shared" ref="AY42:BA42" si="44">AY36/AY40</f>
        <v>0.23076923076923078</v>
      </c>
      <c r="AZ42" s="208">
        <f t="shared" si="44"/>
        <v>0.15384615384615385</v>
      </c>
      <c r="BA42" s="208">
        <f t="shared" si="44"/>
        <v>7.6923076923076927E-2</v>
      </c>
      <c r="BB42" s="253" t="s">
        <v>12</v>
      </c>
      <c r="BD42" s="6"/>
      <c r="BF42" s="74" t="s">
        <v>80</v>
      </c>
      <c r="BG42" s="164">
        <f t="shared" ref="BG42:BZ42" si="45">SUM(BG38:BG41)</f>
        <v>26</v>
      </c>
      <c r="BH42" s="164">
        <f t="shared" si="45"/>
        <v>26</v>
      </c>
      <c r="BI42" s="164">
        <f t="shared" si="45"/>
        <v>26</v>
      </c>
      <c r="BJ42" s="61">
        <f t="shared" si="45"/>
        <v>26</v>
      </c>
      <c r="BK42" s="61">
        <f t="shared" si="45"/>
        <v>26</v>
      </c>
      <c r="BL42" s="61">
        <f t="shared" si="45"/>
        <v>26</v>
      </c>
      <c r="BM42" s="61">
        <f t="shared" si="45"/>
        <v>26</v>
      </c>
      <c r="BN42" s="61">
        <f t="shared" si="45"/>
        <v>26</v>
      </c>
      <c r="BO42" s="165">
        <f t="shared" si="45"/>
        <v>26</v>
      </c>
      <c r="BP42" s="165">
        <f t="shared" si="45"/>
        <v>26</v>
      </c>
      <c r="BQ42" s="165">
        <f t="shared" si="45"/>
        <v>26</v>
      </c>
      <c r="BR42" s="165">
        <f t="shared" si="45"/>
        <v>26</v>
      </c>
      <c r="BS42" s="165">
        <f t="shared" si="45"/>
        <v>26</v>
      </c>
      <c r="BT42" s="165">
        <f t="shared" si="45"/>
        <v>26</v>
      </c>
      <c r="BU42" s="165">
        <f t="shared" si="45"/>
        <v>26</v>
      </c>
      <c r="BV42" s="167">
        <f t="shared" si="45"/>
        <v>26</v>
      </c>
      <c r="BW42" s="167">
        <f t="shared" si="45"/>
        <v>26</v>
      </c>
      <c r="BX42" s="167">
        <f t="shared" si="45"/>
        <v>26</v>
      </c>
      <c r="BY42" s="167">
        <f t="shared" si="45"/>
        <v>26</v>
      </c>
      <c r="BZ42" s="167">
        <f t="shared" si="45"/>
        <v>26</v>
      </c>
      <c r="CB42" s="208">
        <f>CB36/CB40</f>
        <v>0</v>
      </c>
      <c r="CC42" s="208">
        <f t="shared" ref="CC42:CE42" si="46">CC36/CC40</f>
        <v>0</v>
      </c>
      <c r="CD42" s="208">
        <f t="shared" si="46"/>
        <v>0</v>
      </c>
      <c r="CE42" s="208">
        <f t="shared" si="46"/>
        <v>0</v>
      </c>
      <c r="CF42" s="253" t="s">
        <v>12</v>
      </c>
      <c r="CH42" s="6"/>
      <c r="CO42" s="6"/>
      <c r="CP42" s="6"/>
    </row>
    <row r="43" spans="2:97" x14ac:dyDescent="0.25">
      <c r="C43" s="80" t="s">
        <v>12</v>
      </c>
      <c r="D43" s="208">
        <f>D36/D$41</f>
        <v>0.19230769230769232</v>
      </c>
      <c r="E43" s="208">
        <f t="shared" ref="E43:G47" si="47">E36/E$41</f>
        <v>0.30769230769230771</v>
      </c>
      <c r="F43" s="208">
        <f t="shared" si="47"/>
        <v>0.46153846153846156</v>
      </c>
      <c r="G43" s="208">
        <f t="shared" si="47"/>
        <v>0.5</v>
      </c>
      <c r="H43" s="6"/>
      <c r="I43" s="208">
        <f>I36/I$41</f>
        <v>0</v>
      </c>
      <c r="J43" s="208">
        <f t="shared" ref="J43:L47" si="48">J36/J$41</f>
        <v>0</v>
      </c>
      <c r="K43" s="208">
        <f t="shared" si="48"/>
        <v>0</v>
      </c>
      <c r="L43" s="208">
        <f t="shared" si="48"/>
        <v>0</v>
      </c>
      <c r="M43" s="6"/>
      <c r="N43" s="208">
        <f>N36/N$41</f>
        <v>0</v>
      </c>
      <c r="O43" s="208">
        <f t="shared" ref="O43:Q47" si="49">O36/O$41</f>
        <v>0</v>
      </c>
      <c r="P43" s="208">
        <f t="shared" si="49"/>
        <v>0</v>
      </c>
      <c r="Q43" s="208">
        <f t="shared" si="49"/>
        <v>0</v>
      </c>
      <c r="R43" s="6"/>
      <c r="T43" s="73" t="s">
        <v>82</v>
      </c>
      <c r="U43" s="334">
        <f>U38/U41</f>
        <v>0.88461538461538458</v>
      </c>
      <c r="V43" s="334">
        <f t="shared" ref="V43:AA43" si="50">V38/V41</f>
        <v>0.57692307692307687</v>
      </c>
      <c r="W43" s="334">
        <f t="shared" si="50"/>
        <v>0.34615384615384615</v>
      </c>
      <c r="X43" s="334">
        <f t="shared" si="50"/>
        <v>0.80769230769230771</v>
      </c>
      <c r="Y43" s="334">
        <f t="shared" si="50"/>
        <v>0.61538461538461542</v>
      </c>
      <c r="Z43" s="334">
        <f t="shared" si="50"/>
        <v>0.65384615384615385</v>
      </c>
      <c r="AA43" s="334">
        <f t="shared" si="50"/>
        <v>0.53846153846153844</v>
      </c>
      <c r="AB43" s="335">
        <f>AB38/AB41</f>
        <v>0.84615384615384615</v>
      </c>
      <c r="AC43" s="335">
        <f t="shared" ref="AC43:AJ43" si="51">AC38/AC41</f>
        <v>0.84615384615384615</v>
      </c>
      <c r="AD43" s="335">
        <f t="shared" si="51"/>
        <v>0.69230769230769229</v>
      </c>
      <c r="AE43" s="335">
        <f t="shared" si="51"/>
        <v>0.76923076923076927</v>
      </c>
      <c r="AF43" s="335">
        <f t="shared" si="51"/>
        <v>0.96153846153846156</v>
      </c>
      <c r="AG43" s="335">
        <f t="shared" si="51"/>
        <v>0.80769230769230771</v>
      </c>
      <c r="AH43" s="335">
        <f t="shared" si="51"/>
        <v>0.42307692307692307</v>
      </c>
      <c r="AI43" s="335">
        <f t="shared" si="51"/>
        <v>0.46153846153846156</v>
      </c>
      <c r="AJ43" s="335">
        <f t="shared" si="51"/>
        <v>0.34615384615384615</v>
      </c>
      <c r="AK43" s="336">
        <f>AK38/AK41</f>
        <v>0.73076923076923073</v>
      </c>
      <c r="AL43" s="336">
        <f t="shared" ref="AL43:AP43" si="52">AL38/AL41</f>
        <v>0.76923076923076927</v>
      </c>
      <c r="AM43" s="336">
        <f t="shared" si="52"/>
        <v>0.5</v>
      </c>
      <c r="AN43" s="336">
        <f t="shared" si="52"/>
        <v>0.30769230769230771</v>
      </c>
      <c r="AO43" s="336">
        <f t="shared" si="52"/>
        <v>0.96153846153846156</v>
      </c>
      <c r="AP43" s="336">
        <f t="shared" si="52"/>
        <v>0.96153846153846156</v>
      </c>
      <c r="AQ43" s="337">
        <f>AQ38/AQ41</f>
        <v>0.57692307692307687</v>
      </c>
      <c r="AR43" s="337">
        <f t="shared" ref="AR43:AV43" si="53">AR38/AR41</f>
        <v>0.69230769230769229</v>
      </c>
      <c r="AS43" s="337">
        <f t="shared" si="53"/>
        <v>0.42307692307692307</v>
      </c>
      <c r="AT43" s="337">
        <f t="shared" si="53"/>
        <v>0.5</v>
      </c>
      <c r="AU43" s="337">
        <f t="shared" si="53"/>
        <v>0.53846153846153844</v>
      </c>
      <c r="AV43" s="337">
        <f t="shared" si="53"/>
        <v>0.61538461538461542</v>
      </c>
      <c r="AX43" s="209">
        <f>AX37/AX40</f>
        <v>0.34615384615384615</v>
      </c>
      <c r="AY43" s="209">
        <f t="shared" ref="AY43:BA43" si="54">AY37/AY40</f>
        <v>0.53846153846153844</v>
      </c>
      <c r="AZ43" s="209">
        <f t="shared" si="54"/>
        <v>0.30769230769230771</v>
      </c>
      <c r="BA43" s="209">
        <f t="shared" si="54"/>
        <v>0.23076923076923078</v>
      </c>
      <c r="BB43" s="44" t="s">
        <v>11</v>
      </c>
      <c r="BD43" s="6"/>
      <c r="BF43" s="63"/>
      <c r="BG43" s="63"/>
      <c r="BH43" s="63"/>
      <c r="BI43" s="63"/>
      <c r="BJ43" s="63"/>
      <c r="BK43" s="63"/>
      <c r="BL43" s="63"/>
      <c r="BM43" s="59" t="s">
        <v>81</v>
      </c>
      <c r="BN43" s="63"/>
      <c r="BO43" s="63"/>
      <c r="BP43" s="63"/>
      <c r="BQ43" s="63"/>
      <c r="BR43" s="63"/>
      <c r="BS43" s="63"/>
      <c r="BT43" s="63"/>
      <c r="BU43" s="63"/>
      <c r="BV43" s="63"/>
      <c r="BW43" s="63"/>
      <c r="BX43" s="63"/>
      <c r="BY43" s="63"/>
      <c r="BZ43" s="63"/>
      <c r="CB43" s="209">
        <f>CB37/CB40</f>
        <v>0</v>
      </c>
      <c r="CC43" s="209">
        <f t="shared" ref="CC43" si="55">CC37/CC40</f>
        <v>0</v>
      </c>
      <c r="CD43" s="209">
        <f>CD37/CD40</f>
        <v>0</v>
      </c>
      <c r="CE43" s="209">
        <f>CE37/CE40</f>
        <v>0</v>
      </c>
      <c r="CF43" s="44" t="s">
        <v>11</v>
      </c>
      <c r="CH43" s="6"/>
      <c r="CJ43"/>
      <c r="CK43"/>
      <c r="CL43"/>
      <c r="CO43" s="6"/>
      <c r="CP43" s="6"/>
    </row>
    <row r="44" spans="2:97" ht="12" customHeight="1" x14ac:dyDescent="0.25">
      <c r="C44" s="81" t="s">
        <v>11</v>
      </c>
      <c r="D44" s="209">
        <f>D37/D$41</f>
        <v>0.65384615384615385</v>
      </c>
      <c r="E44" s="209">
        <f t="shared" si="47"/>
        <v>0.53846153846153844</v>
      </c>
      <c r="F44" s="209">
        <f t="shared" si="47"/>
        <v>0.42307692307692307</v>
      </c>
      <c r="G44" s="209">
        <f t="shared" si="47"/>
        <v>0.38461538461538464</v>
      </c>
      <c r="H44" s="6"/>
      <c r="I44" s="209">
        <f>I37/I$41</f>
        <v>0.5</v>
      </c>
      <c r="J44" s="209">
        <f t="shared" si="48"/>
        <v>0.5</v>
      </c>
      <c r="K44" s="209">
        <f t="shared" si="48"/>
        <v>0.53846153846153844</v>
      </c>
      <c r="L44" s="209">
        <f t="shared" si="48"/>
        <v>0.34615384615384615</v>
      </c>
      <c r="M44" s="6"/>
      <c r="N44" s="209">
        <f>N37/N$41</f>
        <v>0</v>
      </c>
      <c r="O44" s="209">
        <f t="shared" si="49"/>
        <v>0</v>
      </c>
      <c r="P44" s="209">
        <f t="shared" si="49"/>
        <v>0</v>
      </c>
      <c r="Q44" s="209">
        <f t="shared" si="49"/>
        <v>0</v>
      </c>
      <c r="R44" s="6"/>
      <c r="T44" s="73" t="s">
        <v>83</v>
      </c>
      <c r="U44" s="334">
        <f>U39/U41</f>
        <v>0.11538461538461539</v>
      </c>
      <c r="V44" s="334">
        <f t="shared" ref="V44:AA44" si="56">V39/V41</f>
        <v>0.42307692307692307</v>
      </c>
      <c r="W44" s="334">
        <f>W39/W41</f>
        <v>0.65384615384615385</v>
      </c>
      <c r="X44" s="334">
        <f t="shared" si="56"/>
        <v>0.19230769230769232</v>
      </c>
      <c r="Y44" s="334">
        <f t="shared" si="56"/>
        <v>0.34615384615384615</v>
      </c>
      <c r="Z44" s="334">
        <f t="shared" si="56"/>
        <v>0.34615384615384615</v>
      </c>
      <c r="AA44" s="334">
        <f t="shared" si="56"/>
        <v>0.46153846153846156</v>
      </c>
      <c r="AB44" s="335">
        <f>AB39/AB41</f>
        <v>0.11538461538461539</v>
      </c>
      <c r="AC44" s="335">
        <f t="shared" ref="AC44:AJ44" si="57">AC39/AC41</f>
        <v>0.15384615384615385</v>
      </c>
      <c r="AD44" s="335">
        <f t="shared" si="57"/>
        <v>0.30769230769230771</v>
      </c>
      <c r="AE44" s="335">
        <f t="shared" si="57"/>
        <v>0.23076923076923078</v>
      </c>
      <c r="AF44" s="335">
        <f t="shared" si="57"/>
        <v>3.8461538461538464E-2</v>
      </c>
      <c r="AG44" s="335">
        <f t="shared" si="57"/>
        <v>0.15384615384615385</v>
      </c>
      <c r="AH44" s="335">
        <f t="shared" si="57"/>
        <v>0.57692307692307687</v>
      </c>
      <c r="AI44" s="335">
        <f t="shared" si="57"/>
        <v>0.46153846153846156</v>
      </c>
      <c r="AJ44" s="335">
        <f t="shared" si="57"/>
        <v>0.23076923076923078</v>
      </c>
      <c r="AK44" s="336">
        <f>AK39/AK41</f>
        <v>0.23076923076923078</v>
      </c>
      <c r="AL44" s="336">
        <f t="shared" ref="AL44:AP44" si="58">AL39/AL41</f>
        <v>0.23076923076923078</v>
      </c>
      <c r="AM44" s="336">
        <f t="shared" si="58"/>
        <v>0.42307692307692307</v>
      </c>
      <c r="AN44" s="336">
        <f t="shared" si="58"/>
        <v>0.65384615384615385</v>
      </c>
      <c r="AO44" s="336">
        <f t="shared" si="58"/>
        <v>3.8461538461538464E-2</v>
      </c>
      <c r="AP44" s="336">
        <f t="shared" si="58"/>
        <v>3.8461538461538464E-2</v>
      </c>
      <c r="AQ44" s="337">
        <f>AQ39/AQ41</f>
        <v>0.38461538461538464</v>
      </c>
      <c r="AR44" s="337">
        <f t="shared" ref="AR44:AV44" si="59">AR39/AR41</f>
        <v>0.26923076923076922</v>
      </c>
      <c r="AS44" s="337">
        <f t="shared" si="59"/>
        <v>0.57692307692307687</v>
      </c>
      <c r="AT44" s="337">
        <f t="shared" si="59"/>
        <v>0.42307692307692307</v>
      </c>
      <c r="AU44" s="337">
        <f t="shared" si="59"/>
        <v>0.26923076923076922</v>
      </c>
      <c r="AV44" s="337">
        <f t="shared" si="59"/>
        <v>0.38461538461538464</v>
      </c>
      <c r="AX44" s="210">
        <f>AX38/AX40</f>
        <v>0.15384615384615385</v>
      </c>
      <c r="AY44" s="210">
        <f t="shared" ref="AY44:BA44" si="60">AY38/AY40</f>
        <v>3.8461538461538464E-2</v>
      </c>
      <c r="AZ44" s="210">
        <f t="shared" si="60"/>
        <v>0.5</v>
      </c>
      <c r="BA44" s="210">
        <f t="shared" si="60"/>
        <v>0.34615384615384615</v>
      </c>
      <c r="BB44" s="64" t="s">
        <v>13</v>
      </c>
      <c r="BD44" s="6"/>
      <c r="BF44" s="73" t="s">
        <v>189</v>
      </c>
      <c r="BG44" s="334">
        <f>BG38/BG42</f>
        <v>0.11538461538461539</v>
      </c>
      <c r="BH44" s="334">
        <f t="shared" ref="BH44:BI44" si="61">BH38/BH42</f>
        <v>0</v>
      </c>
      <c r="BI44" s="334">
        <f t="shared" si="61"/>
        <v>0</v>
      </c>
      <c r="BJ44" s="335">
        <f>BJ38/BJ42</f>
        <v>0.19230769230769232</v>
      </c>
      <c r="BK44" s="335">
        <f t="shared" ref="BK44:BN44" si="62">BK38/BK42</f>
        <v>0.34615384615384615</v>
      </c>
      <c r="BL44" s="335">
        <f t="shared" si="62"/>
        <v>7.6923076923076927E-2</v>
      </c>
      <c r="BM44" s="335">
        <f t="shared" si="62"/>
        <v>0</v>
      </c>
      <c r="BN44" s="335">
        <f t="shared" si="62"/>
        <v>0</v>
      </c>
      <c r="BO44" s="336">
        <f>BO38/BO42</f>
        <v>7.6923076923076927E-2</v>
      </c>
      <c r="BP44" s="336">
        <f t="shared" ref="BP44:BU44" si="63">BP38/BP42</f>
        <v>0</v>
      </c>
      <c r="BQ44" s="336">
        <f t="shared" si="63"/>
        <v>0</v>
      </c>
      <c r="BR44" s="336">
        <f t="shared" si="63"/>
        <v>0.19230769230769232</v>
      </c>
      <c r="BS44" s="336">
        <f t="shared" si="63"/>
        <v>0.19230769230769232</v>
      </c>
      <c r="BT44" s="336">
        <f t="shared" si="63"/>
        <v>0</v>
      </c>
      <c r="BU44" s="336">
        <f t="shared" si="63"/>
        <v>0</v>
      </c>
      <c r="BV44" s="337">
        <f>BV38/BV42</f>
        <v>0.11538461538461539</v>
      </c>
      <c r="BW44" s="337">
        <f t="shared" ref="BW44:BZ44" si="64">BW38/BW42</f>
        <v>0</v>
      </c>
      <c r="BX44" s="337">
        <f t="shared" si="64"/>
        <v>0</v>
      </c>
      <c r="BY44" s="337">
        <f t="shared" si="64"/>
        <v>0</v>
      </c>
      <c r="BZ44" s="337">
        <f t="shared" si="64"/>
        <v>0.23076923076923078</v>
      </c>
      <c r="CB44" s="210">
        <f>CB38/CB40</f>
        <v>0</v>
      </c>
      <c r="CC44" s="210">
        <f t="shared" ref="CC44:CE44" si="65">CC38/CC40</f>
        <v>0</v>
      </c>
      <c r="CD44" s="210">
        <f t="shared" si="65"/>
        <v>3.8461538461538464E-2</v>
      </c>
      <c r="CE44" s="210">
        <f t="shared" si="65"/>
        <v>0</v>
      </c>
      <c r="CF44" s="64" t="s">
        <v>13</v>
      </c>
      <c r="CH44" s="6"/>
      <c r="CO44" s="6"/>
      <c r="CP44" s="6"/>
    </row>
    <row r="45" spans="2:97" ht="12" customHeight="1" x14ac:dyDescent="0.25">
      <c r="C45" s="82" t="s">
        <v>13</v>
      </c>
      <c r="D45" s="210">
        <f>D38/D$41</f>
        <v>0.15384615384615385</v>
      </c>
      <c r="E45" s="210">
        <f t="shared" si="47"/>
        <v>0.15384615384615385</v>
      </c>
      <c r="F45" s="210">
        <f t="shared" si="47"/>
        <v>0.11538461538461539</v>
      </c>
      <c r="G45" s="210">
        <f t="shared" si="47"/>
        <v>0.11538461538461539</v>
      </c>
      <c r="H45" s="6"/>
      <c r="I45" s="210">
        <f>I38/I$41</f>
        <v>0.11538461538461539</v>
      </c>
      <c r="J45" s="210">
        <f t="shared" si="48"/>
        <v>0.30769230769230771</v>
      </c>
      <c r="K45" s="210">
        <f t="shared" si="48"/>
        <v>0.26923076923076922</v>
      </c>
      <c r="L45" s="210">
        <f t="shared" si="48"/>
        <v>0.15384615384615385</v>
      </c>
      <c r="M45" s="6"/>
      <c r="N45" s="210">
        <f>N38/N$41</f>
        <v>0.11538461538461539</v>
      </c>
      <c r="O45" s="210">
        <f t="shared" si="49"/>
        <v>0.19230769230769232</v>
      </c>
      <c r="P45" s="210">
        <f t="shared" si="49"/>
        <v>0.11538461538461539</v>
      </c>
      <c r="Q45" s="210">
        <f t="shared" si="49"/>
        <v>0.19230769230769232</v>
      </c>
      <c r="R45" s="6"/>
      <c r="T45" s="73" t="s">
        <v>186</v>
      </c>
      <c r="U45" s="334">
        <f>U40/U41</f>
        <v>0</v>
      </c>
      <c r="V45" s="334">
        <f t="shared" ref="V45:AA45" si="66">V40/V41</f>
        <v>0</v>
      </c>
      <c r="W45" s="334">
        <f t="shared" si="66"/>
        <v>0</v>
      </c>
      <c r="X45" s="334">
        <f t="shared" si="66"/>
        <v>0</v>
      </c>
      <c r="Y45" s="334">
        <f t="shared" si="66"/>
        <v>3.8461538461538464E-2</v>
      </c>
      <c r="Z45" s="334">
        <f t="shared" si="66"/>
        <v>0</v>
      </c>
      <c r="AA45" s="334">
        <f t="shared" si="66"/>
        <v>0</v>
      </c>
      <c r="AB45" s="335">
        <f>AB40/AB41</f>
        <v>3.8461538461538464E-2</v>
      </c>
      <c r="AC45" s="335">
        <f t="shared" ref="AC45:AJ45" si="67">AC40/AC41</f>
        <v>0</v>
      </c>
      <c r="AD45" s="335">
        <f t="shared" si="67"/>
        <v>0</v>
      </c>
      <c r="AE45" s="335">
        <f t="shared" si="67"/>
        <v>0</v>
      </c>
      <c r="AF45" s="335">
        <f t="shared" si="67"/>
        <v>0</v>
      </c>
      <c r="AG45" s="335">
        <f t="shared" si="67"/>
        <v>3.8461538461538464E-2</v>
      </c>
      <c r="AH45" s="335">
        <f t="shared" si="67"/>
        <v>0</v>
      </c>
      <c r="AI45" s="335">
        <f t="shared" si="67"/>
        <v>7.6923076923076927E-2</v>
      </c>
      <c r="AJ45" s="335">
        <f t="shared" si="67"/>
        <v>0.42307692307692307</v>
      </c>
      <c r="AK45" s="336">
        <f>AK40/AK41</f>
        <v>3.8461538461538464E-2</v>
      </c>
      <c r="AL45" s="336">
        <f t="shared" ref="AL45:AP45" si="68">AL40/AL41</f>
        <v>0</v>
      </c>
      <c r="AM45" s="336">
        <f t="shared" si="68"/>
        <v>7.6923076923076927E-2</v>
      </c>
      <c r="AN45" s="336">
        <f t="shared" si="68"/>
        <v>3.8461538461538464E-2</v>
      </c>
      <c r="AO45" s="336">
        <f t="shared" si="68"/>
        <v>0</v>
      </c>
      <c r="AP45" s="336">
        <f t="shared" si="68"/>
        <v>0</v>
      </c>
      <c r="AQ45" s="337">
        <f>AQ40/AQ41</f>
        <v>3.8461538461538464E-2</v>
      </c>
      <c r="AR45" s="337">
        <f t="shared" ref="AR45:AV45" si="69">AR40/AR41</f>
        <v>3.8461538461538464E-2</v>
      </c>
      <c r="AS45" s="337">
        <f t="shared" si="69"/>
        <v>0</v>
      </c>
      <c r="AT45" s="337">
        <f t="shared" si="69"/>
        <v>7.6923076923076927E-2</v>
      </c>
      <c r="AU45" s="337">
        <f t="shared" si="69"/>
        <v>0.19230769230769232</v>
      </c>
      <c r="AV45" s="337">
        <f t="shared" si="69"/>
        <v>0</v>
      </c>
      <c r="AX45" s="211">
        <f>AX39/AX40</f>
        <v>0.34615384615384615</v>
      </c>
      <c r="AY45" s="211">
        <f t="shared" ref="AY45:BA45" si="70">AY39/AY40</f>
        <v>0.19230769230769232</v>
      </c>
      <c r="AZ45" s="211">
        <f t="shared" si="70"/>
        <v>3.8461538461538464E-2</v>
      </c>
      <c r="BA45" s="211">
        <f t="shared" si="70"/>
        <v>0.34615384615384615</v>
      </c>
      <c r="BB45" s="169" t="s">
        <v>14</v>
      </c>
      <c r="BD45" s="6"/>
      <c r="BF45" s="73" t="s">
        <v>190</v>
      </c>
      <c r="BG45" s="334">
        <f>BG39/BG42</f>
        <v>0.11538461538461539</v>
      </c>
      <c r="BH45" s="334">
        <f t="shared" ref="BH45:BI45" si="71">BH39/BH42</f>
        <v>0.23076923076923078</v>
      </c>
      <c r="BI45" s="334">
        <f t="shared" si="71"/>
        <v>0.11538461538461539</v>
      </c>
      <c r="BJ45" s="335">
        <f>BJ39/BJ42</f>
        <v>7.6923076923076927E-2</v>
      </c>
      <c r="BK45" s="335">
        <f t="shared" ref="BK45:BN45" si="72">BK39/BK42</f>
        <v>7.6923076923076927E-2</v>
      </c>
      <c r="BL45" s="335">
        <f t="shared" si="72"/>
        <v>0</v>
      </c>
      <c r="BM45" s="335">
        <f t="shared" si="72"/>
        <v>3.8461538461538464E-2</v>
      </c>
      <c r="BN45" s="335">
        <f t="shared" si="72"/>
        <v>0.5</v>
      </c>
      <c r="BO45" s="336">
        <f>BO39/BO42</f>
        <v>0</v>
      </c>
      <c r="BP45" s="336">
        <f t="shared" ref="BP45:BU45" si="73">BP39/BP42</f>
        <v>0</v>
      </c>
      <c r="BQ45" s="336">
        <f t="shared" si="73"/>
        <v>3.8461538461538464E-2</v>
      </c>
      <c r="BR45" s="336">
        <f t="shared" si="73"/>
        <v>0</v>
      </c>
      <c r="BS45" s="336">
        <f t="shared" si="73"/>
        <v>3.8461538461538464E-2</v>
      </c>
      <c r="BT45" s="336">
        <f t="shared" si="73"/>
        <v>0</v>
      </c>
      <c r="BU45" s="336">
        <f t="shared" si="73"/>
        <v>0</v>
      </c>
      <c r="BV45" s="337">
        <f>BV39/BV42</f>
        <v>3.8461538461538464E-2</v>
      </c>
      <c r="BW45" s="337">
        <f t="shared" ref="BW45:BZ45" si="74">BW39/BW42</f>
        <v>0.19230769230769232</v>
      </c>
      <c r="BX45" s="337">
        <f t="shared" si="74"/>
        <v>0.26923076923076922</v>
      </c>
      <c r="BY45" s="337">
        <f t="shared" si="74"/>
        <v>3.8461538461538464E-2</v>
      </c>
      <c r="BZ45" s="337">
        <f t="shared" si="74"/>
        <v>0.11538461538461539</v>
      </c>
      <c r="CB45" s="211">
        <f>CB39/CB40</f>
        <v>1</v>
      </c>
      <c r="CC45" s="211">
        <f t="shared" ref="CC45:CE45" si="75">CC39/CC40</f>
        <v>1</v>
      </c>
      <c r="CD45" s="211">
        <f t="shared" si="75"/>
        <v>0.96153846153846156</v>
      </c>
      <c r="CE45" s="211">
        <f t="shared" si="75"/>
        <v>1</v>
      </c>
      <c r="CF45" s="169" t="s">
        <v>14</v>
      </c>
      <c r="CH45" s="6"/>
      <c r="CI45" s="6"/>
      <c r="CJ45" s="6"/>
      <c r="CK45" s="6"/>
      <c r="CO45" s="6"/>
      <c r="CP45" s="6"/>
    </row>
    <row r="46" spans="2:97" ht="12" customHeight="1" x14ac:dyDescent="0.25">
      <c r="C46" s="83" t="s">
        <v>14</v>
      </c>
      <c r="D46" s="211">
        <f>D39/D$41</f>
        <v>0</v>
      </c>
      <c r="E46" s="211">
        <f t="shared" si="47"/>
        <v>0</v>
      </c>
      <c r="F46" s="211">
        <f t="shared" si="47"/>
        <v>0</v>
      </c>
      <c r="G46" s="211">
        <f t="shared" si="47"/>
        <v>0</v>
      </c>
      <c r="H46" s="6"/>
      <c r="I46" s="211">
        <f>I39/I$41</f>
        <v>0.38461538461538464</v>
      </c>
      <c r="J46" s="211">
        <f t="shared" si="48"/>
        <v>0.19230769230769232</v>
      </c>
      <c r="K46" s="211">
        <f t="shared" si="48"/>
        <v>0.19230769230769232</v>
      </c>
      <c r="L46" s="211">
        <f t="shared" si="48"/>
        <v>0.5</v>
      </c>
      <c r="M46" s="6"/>
      <c r="N46" s="211">
        <f>N39/N$41</f>
        <v>0.42307692307692307</v>
      </c>
      <c r="O46" s="211">
        <f t="shared" si="49"/>
        <v>0.57692307692307687</v>
      </c>
      <c r="P46" s="211">
        <f t="shared" si="49"/>
        <v>0.34615384615384615</v>
      </c>
      <c r="Q46" s="211">
        <f t="shared" si="49"/>
        <v>0.30769230769230771</v>
      </c>
      <c r="R46" s="6"/>
      <c r="T46" s="74" t="s">
        <v>80</v>
      </c>
      <c r="U46" s="490">
        <f>SUM(U43:U45)</f>
        <v>1</v>
      </c>
      <c r="V46" s="490">
        <f t="shared" ref="V46:AA46" si="76">SUM(V43:V45)</f>
        <v>1</v>
      </c>
      <c r="W46" s="490">
        <f t="shared" si="76"/>
        <v>1</v>
      </c>
      <c r="X46" s="490">
        <f t="shared" si="76"/>
        <v>1</v>
      </c>
      <c r="Y46" s="490">
        <f t="shared" si="76"/>
        <v>1</v>
      </c>
      <c r="Z46" s="490">
        <f t="shared" si="76"/>
        <v>1</v>
      </c>
      <c r="AA46" s="490">
        <f t="shared" si="76"/>
        <v>1</v>
      </c>
      <c r="AB46" s="491">
        <f>SUM(AB43:AB45)</f>
        <v>1</v>
      </c>
      <c r="AC46" s="491">
        <f t="shared" ref="AC46:AJ46" si="77">SUM(AC43:AC45)</f>
        <v>1</v>
      </c>
      <c r="AD46" s="491">
        <f t="shared" si="77"/>
        <v>1</v>
      </c>
      <c r="AE46" s="491">
        <f t="shared" si="77"/>
        <v>1</v>
      </c>
      <c r="AF46" s="491">
        <f t="shared" si="77"/>
        <v>1</v>
      </c>
      <c r="AG46" s="491">
        <f t="shared" si="77"/>
        <v>1</v>
      </c>
      <c r="AH46" s="491">
        <f t="shared" si="77"/>
        <v>1</v>
      </c>
      <c r="AI46" s="491">
        <f t="shared" si="77"/>
        <v>1</v>
      </c>
      <c r="AJ46" s="491">
        <f t="shared" si="77"/>
        <v>1</v>
      </c>
      <c r="AK46" s="492">
        <f>SUM(AK43:AK45)</f>
        <v>0.99999999999999989</v>
      </c>
      <c r="AL46" s="492">
        <f t="shared" ref="AL46:AP46" si="78">SUM(AL43:AL45)</f>
        <v>1</v>
      </c>
      <c r="AM46" s="492">
        <f t="shared" si="78"/>
        <v>1</v>
      </c>
      <c r="AN46" s="492">
        <f t="shared" si="78"/>
        <v>1</v>
      </c>
      <c r="AO46" s="492">
        <f t="shared" si="78"/>
        <v>1</v>
      </c>
      <c r="AP46" s="492">
        <f t="shared" si="78"/>
        <v>1</v>
      </c>
      <c r="AQ46" s="493">
        <f>SUM(AQ43:AQ45)</f>
        <v>0.99999999999999989</v>
      </c>
      <c r="AR46" s="493">
        <f t="shared" ref="AR46:AV46" si="79">SUM(AR43:AR45)</f>
        <v>0.99999999999999989</v>
      </c>
      <c r="AS46" s="493">
        <f t="shared" si="79"/>
        <v>1</v>
      </c>
      <c r="AT46" s="493">
        <f t="shared" si="79"/>
        <v>1</v>
      </c>
      <c r="AU46" s="493">
        <f t="shared" si="79"/>
        <v>1</v>
      </c>
      <c r="AV46" s="493">
        <f t="shared" si="79"/>
        <v>1</v>
      </c>
      <c r="AX46" s="212">
        <f>SUM(AX42:AX45)</f>
        <v>1</v>
      </c>
      <c r="AY46" s="212">
        <f t="shared" ref="AY46:AZ46" si="80">SUM(AY42:AY45)</f>
        <v>0.99999999999999989</v>
      </c>
      <c r="AZ46" s="212">
        <f t="shared" si="80"/>
        <v>1</v>
      </c>
      <c r="BA46" s="212">
        <f>SUM(BA42:BA45)</f>
        <v>1</v>
      </c>
      <c r="BB46" s="71" t="s">
        <v>0</v>
      </c>
      <c r="BD46" s="6"/>
      <c r="BF46" s="73" t="s">
        <v>191</v>
      </c>
      <c r="BG46" s="334">
        <f>BG40/BG42</f>
        <v>0.23076923076923078</v>
      </c>
      <c r="BH46" s="334">
        <f t="shared" ref="BH46" si="81">BH40/BH42</f>
        <v>0.30769230769230771</v>
      </c>
      <c r="BI46" s="334">
        <f>BI40/BI42</f>
        <v>0.26923076923076922</v>
      </c>
      <c r="BJ46" s="335">
        <f>BJ40/BJ42</f>
        <v>0.30769230769230771</v>
      </c>
      <c r="BK46" s="335">
        <f t="shared" ref="BK46:BN46" si="82">BK40/BK42</f>
        <v>0.19230769230769232</v>
      </c>
      <c r="BL46" s="335">
        <f t="shared" si="82"/>
        <v>0.26923076923076922</v>
      </c>
      <c r="BM46" s="335">
        <f t="shared" si="82"/>
        <v>0.23076923076923078</v>
      </c>
      <c r="BN46" s="335">
        <f t="shared" si="82"/>
        <v>7.6923076923076927E-2</v>
      </c>
      <c r="BO46" s="336">
        <f>BO40/BO42</f>
        <v>0.53846153846153844</v>
      </c>
      <c r="BP46" s="336">
        <f t="shared" ref="BP46:BU46" si="83">BP40/BP42</f>
        <v>0.26923076923076922</v>
      </c>
      <c r="BQ46" s="336">
        <f t="shared" si="83"/>
        <v>0.15384615384615385</v>
      </c>
      <c r="BR46" s="336">
        <f t="shared" si="83"/>
        <v>0.53846153846153844</v>
      </c>
      <c r="BS46" s="336">
        <f t="shared" si="83"/>
        <v>0.30769230769230771</v>
      </c>
      <c r="BT46" s="336">
        <f t="shared" si="83"/>
        <v>0.34615384615384615</v>
      </c>
      <c r="BU46" s="336">
        <f t="shared" si="83"/>
        <v>7.6923076923076927E-2</v>
      </c>
      <c r="BV46" s="337">
        <f>BV40/BV42</f>
        <v>0.46153846153846156</v>
      </c>
      <c r="BW46" s="337">
        <f t="shared" ref="BW46:BZ46" si="84">BW40/BW42</f>
        <v>0.19230769230769232</v>
      </c>
      <c r="BX46" s="337">
        <f t="shared" si="84"/>
        <v>0.15384615384615385</v>
      </c>
      <c r="BY46" s="337">
        <f t="shared" si="84"/>
        <v>0</v>
      </c>
      <c r="BZ46" s="337">
        <f t="shared" si="84"/>
        <v>7.6923076923076927E-2</v>
      </c>
      <c r="CB46" s="212">
        <f>SUM(CB42:CB45)</f>
        <v>1</v>
      </c>
      <c r="CC46" s="212">
        <f t="shared" ref="CC46:CD46" si="85">SUM(CC42:CC45)</f>
        <v>1</v>
      </c>
      <c r="CD46" s="212">
        <f t="shared" si="85"/>
        <v>1</v>
      </c>
      <c r="CE46" s="212">
        <f>SUM(CE42:CE45)</f>
        <v>1</v>
      </c>
      <c r="CF46" s="71" t="s">
        <v>0</v>
      </c>
      <c r="CH46" s="6"/>
      <c r="CI46" s="6"/>
      <c r="CJ46" s="6"/>
      <c r="CK46" s="6"/>
      <c r="CO46" s="6"/>
      <c r="CP46" s="6"/>
    </row>
    <row r="47" spans="2:97" ht="12" customHeight="1" x14ac:dyDescent="0.25">
      <c r="C47" s="84" t="s">
        <v>187</v>
      </c>
      <c r="D47" s="344">
        <f>D40/D$41</f>
        <v>0</v>
      </c>
      <c r="E47" s="344">
        <f t="shared" si="47"/>
        <v>0</v>
      </c>
      <c r="F47" s="344">
        <f t="shared" si="47"/>
        <v>0</v>
      </c>
      <c r="G47" s="344">
        <f t="shared" si="47"/>
        <v>0</v>
      </c>
      <c r="H47" s="6"/>
      <c r="I47" s="344">
        <f>I40/I$41</f>
        <v>0</v>
      </c>
      <c r="J47" s="344">
        <f t="shared" si="48"/>
        <v>0</v>
      </c>
      <c r="K47" s="344">
        <f t="shared" si="48"/>
        <v>0</v>
      </c>
      <c r="L47" s="344">
        <f t="shared" si="48"/>
        <v>0</v>
      </c>
      <c r="M47" s="6"/>
      <c r="N47" s="344">
        <f>N40/N$41</f>
        <v>0.46153846153846156</v>
      </c>
      <c r="O47" s="344">
        <f t="shared" si="49"/>
        <v>0.23076923076923078</v>
      </c>
      <c r="P47" s="344">
        <f t="shared" si="49"/>
        <v>0.53846153846153844</v>
      </c>
      <c r="Q47" s="344">
        <f t="shared" si="49"/>
        <v>0.5</v>
      </c>
      <c r="R47" s="6"/>
      <c r="BD47" s="6"/>
      <c r="BF47" s="73" t="s">
        <v>192</v>
      </c>
      <c r="BG47" s="334">
        <f>BG41/BG42</f>
        <v>0.53846153846153844</v>
      </c>
      <c r="BH47" s="334">
        <f t="shared" ref="BH47:BI47" si="86">BH41/BH42</f>
        <v>0.46153846153846156</v>
      </c>
      <c r="BI47" s="334">
        <f t="shared" si="86"/>
        <v>0.61538461538461542</v>
      </c>
      <c r="BJ47" s="335">
        <f>BJ41/BJ42</f>
        <v>0.42307692307692307</v>
      </c>
      <c r="BK47" s="335">
        <f t="shared" ref="BK47:BN47" si="87">BK41/BK42</f>
        <v>0.38461538461538464</v>
      </c>
      <c r="BL47" s="335">
        <f t="shared" si="87"/>
        <v>0.65384615384615385</v>
      </c>
      <c r="BM47" s="335">
        <f t="shared" si="87"/>
        <v>0.73076923076923073</v>
      </c>
      <c r="BN47" s="335">
        <f t="shared" si="87"/>
        <v>0.42307692307692307</v>
      </c>
      <c r="BO47" s="336">
        <f>BO41/BO42</f>
        <v>0.38461538461538464</v>
      </c>
      <c r="BP47" s="336">
        <f t="shared" ref="BP47:BU47" si="88">BP41/BP42</f>
        <v>0.73076923076923073</v>
      </c>
      <c r="BQ47" s="336">
        <f t="shared" si="88"/>
        <v>0.80769230769230771</v>
      </c>
      <c r="BR47" s="336">
        <f t="shared" si="88"/>
        <v>0.26923076923076922</v>
      </c>
      <c r="BS47" s="336">
        <f t="shared" si="88"/>
        <v>0.46153846153846156</v>
      </c>
      <c r="BT47" s="336">
        <f t="shared" si="88"/>
        <v>0.65384615384615385</v>
      </c>
      <c r="BU47" s="336">
        <f t="shared" si="88"/>
        <v>0.92307692307692313</v>
      </c>
      <c r="BV47" s="337">
        <f>BV41/BV42</f>
        <v>0.38461538461538464</v>
      </c>
      <c r="BW47" s="337">
        <f t="shared" ref="BW47:BZ47" si="89">BW41/BW42</f>
        <v>0.61538461538461542</v>
      </c>
      <c r="BX47" s="337">
        <f t="shared" si="89"/>
        <v>0.57692307692307687</v>
      </c>
      <c r="BY47" s="337">
        <f t="shared" si="89"/>
        <v>0.96153846153846156</v>
      </c>
      <c r="BZ47" s="337">
        <f t="shared" si="89"/>
        <v>0.57692307692307687</v>
      </c>
      <c r="CH47" s="6"/>
      <c r="CI47" s="6"/>
      <c r="CJ47" s="6"/>
      <c r="CK47" s="6"/>
      <c r="CO47" s="6"/>
      <c r="CP47" s="6"/>
    </row>
    <row r="48" spans="2:97" ht="12" customHeight="1" x14ac:dyDescent="0.25">
      <c r="C48" s="342" t="s">
        <v>0</v>
      </c>
      <c r="D48" s="345">
        <f>SUM(D43:D47)</f>
        <v>1</v>
      </c>
      <c r="E48" s="345">
        <f>SUM(E43:E47)</f>
        <v>1</v>
      </c>
      <c r="F48" s="345">
        <f>SUM(F43:F47)</f>
        <v>1</v>
      </c>
      <c r="G48" s="345">
        <f>SUM(G43:G47)</f>
        <v>1</v>
      </c>
      <c r="H48" s="6"/>
      <c r="I48" s="345">
        <f>SUM(I43:I47)</f>
        <v>1</v>
      </c>
      <c r="J48" s="345">
        <f>SUM(J43:J47)</f>
        <v>1</v>
      </c>
      <c r="K48" s="345">
        <f>SUM(K43:K47)</f>
        <v>1</v>
      </c>
      <c r="L48" s="345">
        <f>SUM(L43:L47)</f>
        <v>1</v>
      </c>
      <c r="M48" s="6"/>
      <c r="N48" s="345">
        <f>SUM(N43:N47)</f>
        <v>1</v>
      </c>
      <c r="O48" s="345">
        <f>SUM(O43:O47)</f>
        <v>1</v>
      </c>
      <c r="P48" s="345">
        <f>SUM(P43:P47)</f>
        <v>1</v>
      </c>
      <c r="Q48" s="345">
        <f>SUM(Q43:Q47)</f>
        <v>1</v>
      </c>
      <c r="R48" s="6"/>
      <c r="BD48" s="6"/>
      <c r="BF48" s="74" t="s">
        <v>80</v>
      </c>
      <c r="BG48" s="490">
        <f>SUM(BG44:BG47)</f>
        <v>1</v>
      </c>
      <c r="BH48" s="490">
        <f t="shared" ref="BH48:BI48" si="90">SUM(BH44:BH47)</f>
        <v>1</v>
      </c>
      <c r="BI48" s="490">
        <f t="shared" si="90"/>
        <v>1</v>
      </c>
      <c r="BJ48" s="491">
        <f>SUM(BJ44:BJ47)</f>
        <v>1</v>
      </c>
      <c r="BK48" s="491">
        <f t="shared" ref="BK48:BN48" si="91">SUM(BK44:BK47)</f>
        <v>1</v>
      </c>
      <c r="BL48" s="491">
        <f t="shared" si="91"/>
        <v>1</v>
      </c>
      <c r="BM48" s="491">
        <f t="shared" si="91"/>
        <v>1</v>
      </c>
      <c r="BN48" s="491">
        <f t="shared" si="91"/>
        <v>1</v>
      </c>
      <c r="BO48" s="492">
        <f>SUM(BO44:BO47)</f>
        <v>1</v>
      </c>
      <c r="BP48" s="492">
        <f t="shared" ref="BP48:BU48" si="92">SUM(BP44:BP47)</f>
        <v>1</v>
      </c>
      <c r="BQ48" s="492">
        <f t="shared" si="92"/>
        <v>1</v>
      </c>
      <c r="BR48" s="492">
        <f t="shared" si="92"/>
        <v>1</v>
      </c>
      <c r="BS48" s="492">
        <f t="shared" si="92"/>
        <v>1</v>
      </c>
      <c r="BT48" s="492">
        <f t="shared" si="92"/>
        <v>1</v>
      </c>
      <c r="BU48" s="492">
        <f t="shared" si="92"/>
        <v>1</v>
      </c>
      <c r="BV48" s="493">
        <f>SUM(BV44:BV47)</f>
        <v>1</v>
      </c>
      <c r="BW48" s="493">
        <f t="shared" ref="BW48:BZ48" si="93">SUM(BW44:BW47)</f>
        <v>1</v>
      </c>
      <c r="BX48" s="493">
        <f t="shared" si="93"/>
        <v>1</v>
      </c>
      <c r="BY48" s="493">
        <f t="shared" si="93"/>
        <v>1</v>
      </c>
      <c r="BZ48" s="493">
        <f t="shared" si="93"/>
        <v>1</v>
      </c>
      <c r="CH48" s="6"/>
      <c r="CI48" s="6"/>
      <c r="CJ48" s="6"/>
      <c r="CK48" s="6"/>
      <c r="CO48" s="6"/>
      <c r="CP48" s="6"/>
    </row>
    <row r="49" spans="3:94" ht="12" customHeight="1" thickBot="1" x14ac:dyDescent="0.3">
      <c r="C49" s="6"/>
      <c r="H49" s="6"/>
      <c r="M49" s="6"/>
      <c r="R49" s="6"/>
      <c r="BD49" s="6"/>
      <c r="CH49" s="6"/>
      <c r="CI49" s="6"/>
      <c r="CJ49" s="6"/>
      <c r="CK49" s="6"/>
      <c r="CO49" s="6"/>
      <c r="CP49" s="6"/>
    </row>
    <row r="50" spans="3:94" ht="12" customHeight="1" thickBot="1" x14ac:dyDescent="0.3">
      <c r="C50" s="7" t="s">
        <v>194</v>
      </c>
      <c r="D50" s="76" t="s">
        <v>15</v>
      </c>
      <c r="E50" s="77" t="s">
        <v>16</v>
      </c>
      <c r="F50" s="78" t="s">
        <v>17</v>
      </c>
      <c r="G50" s="29" t="s">
        <v>18</v>
      </c>
      <c r="H50" s="6"/>
      <c r="I50" s="76" t="s">
        <v>15</v>
      </c>
      <c r="J50" s="77" t="s">
        <v>16</v>
      </c>
      <c r="K50" s="78" t="s">
        <v>17</v>
      </c>
      <c r="L50" s="29" t="s">
        <v>18</v>
      </c>
      <c r="M50" s="6"/>
      <c r="N50" s="76" t="s">
        <v>15</v>
      </c>
      <c r="O50" s="77" t="s">
        <v>16</v>
      </c>
      <c r="P50" s="78" t="s">
        <v>17</v>
      </c>
      <c r="Q50" s="29" t="s">
        <v>18</v>
      </c>
      <c r="R50" s="6"/>
      <c r="BD50" s="6"/>
      <c r="BG50" s="348"/>
      <c r="BH50" s="348"/>
      <c r="BI50" s="348"/>
      <c r="BJ50" s="348"/>
      <c r="BK50" s="348"/>
      <c r="BL50" s="349"/>
      <c r="BM50" s="348"/>
      <c r="BN50" s="348"/>
      <c r="BO50" s="348"/>
      <c r="BP50" s="348"/>
      <c r="BQ50" s="349"/>
      <c r="BR50" s="348"/>
      <c r="BS50" s="348"/>
      <c r="BT50" s="348"/>
      <c r="BU50" s="349"/>
      <c r="BV50" s="348"/>
      <c r="BW50" s="348"/>
      <c r="BX50" s="348"/>
      <c r="BY50" s="349"/>
      <c r="BZ50" s="348"/>
      <c r="CH50" s="6"/>
      <c r="CO50" s="6"/>
      <c r="CP50" s="6"/>
    </row>
    <row r="51" spans="3:94" ht="12" customHeight="1" x14ac:dyDescent="0.25">
      <c r="C51" s="80" t="s">
        <v>12</v>
      </c>
      <c r="D51" s="75">
        <v>5</v>
      </c>
      <c r="E51" s="75">
        <v>4</v>
      </c>
      <c r="F51" s="75">
        <v>9</v>
      </c>
      <c r="G51" s="75">
        <v>6</v>
      </c>
      <c r="H51" s="6"/>
      <c r="I51" s="75">
        <v>0</v>
      </c>
      <c r="J51" s="75">
        <v>0</v>
      </c>
      <c r="K51" s="75">
        <v>0</v>
      </c>
      <c r="L51" s="75">
        <v>0</v>
      </c>
      <c r="M51" s="6"/>
      <c r="N51" s="75">
        <v>0</v>
      </c>
      <c r="O51" s="75">
        <v>0</v>
      </c>
      <c r="P51" s="75">
        <v>0</v>
      </c>
      <c r="Q51" s="75">
        <v>0</v>
      </c>
      <c r="R51" s="6"/>
      <c r="BD51" s="6"/>
      <c r="BG51" s="350"/>
      <c r="BH51" s="350"/>
      <c r="BI51" s="350"/>
      <c r="BJ51" s="350"/>
      <c r="BK51" s="350"/>
      <c r="BL51" s="47"/>
      <c r="BM51" s="350"/>
      <c r="BN51" s="350"/>
      <c r="BO51" s="350"/>
      <c r="BP51" s="350"/>
      <c r="BQ51" s="47"/>
      <c r="BR51" s="350"/>
      <c r="BS51" s="350"/>
      <c r="BT51" s="350"/>
      <c r="BU51" s="47"/>
      <c r="BV51" s="350"/>
      <c r="BW51" s="350"/>
      <c r="BX51" s="350"/>
      <c r="BY51" s="47"/>
      <c r="BZ51" s="350"/>
      <c r="CH51" s="6"/>
      <c r="CO51" s="6"/>
      <c r="CP51" s="6"/>
    </row>
    <row r="52" spans="3:94" ht="12" customHeight="1" x14ac:dyDescent="0.25">
      <c r="C52" s="81" t="s">
        <v>11</v>
      </c>
      <c r="D52" s="263">
        <v>16</v>
      </c>
      <c r="E52" s="263">
        <v>17</v>
      </c>
      <c r="F52" s="263">
        <v>12</v>
      </c>
      <c r="G52" s="263">
        <v>13</v>
      </c>
      <c r="H52" s="6"/>
      <c r="I52" s="263">
        <v>10</v>
      </c>
      <c r="J52" s="263">
        <v>9</v>
      </c>
      <c r="K52" s="263">
        <v>10</v>
      </c>
      <c r="L52" s="263">
        <v>10</v>
      </c>
      <c r="M52" s="6"/>
      <c r="N52" s="263">
        <v>0</v>
      </c>
      <c r="O52" s="263">
        <v>0</v>
      </c>
      <c r="P52" s="263">
        <v>0</v>
      </c>
      <c r="Q52" s="263">
        <v>0</v>
      </c>
      <c r="R52" s="6"/>
      <c r="BD52" s="6"/>
      <c r="BG52" s="47"/>
      <c r="BH52" s="47"/>
      <c r="BI52" s="47"/>
      <c r="BJ52" s="47"/>
      <c r="BK52" s="47"/>
      <c r="BL52" s="47"/>
      <c r="BM52" s="47"/>
      <c r="BN52" s="47"/>
      <c r="BO52" s="47"/>
      <c r="BP52" s="47"/>
      <c r="BQ52" s="47"/>
      <c r="BR52" s="47"/>
      <c r="BS52" s="47"/>
      <c r="BT52" s="47"/>
      <c r="BU52" s="47"/>
      <c r="BV52" s="47"/>
      <c r="BW52" s="47"/>
      <c r="BX52" s="47"/>
      <c r="BY52" s="47"/>
      <c r="BZ52" s="47"/>
      <c r="CH52" s="6"/>
      <c r="CO52" s="6"/>
      <c r="CP52" s="6"/>
    </row>
    <row r="53" spans="3:94" ht="12" customHeight="1" x14ac:dyDescent="0.25">
      <c r="C53" s="82" t="s">
        <v>13</v>
      </c>
      <c r="D53" s="264">
        <v>6</v>
      </c>
      <c r="E53" s="264">
        <v>6</v>
      </c>
      <c r="F53" s="264">
        <v>6</v>
      </c>
      <c r="G53" s="264">
        <v>8</v>
      </c>
      <c r="H53" s="6"/>
      <c r="I53" s="264">
        <v>9</v>
      </c>
      <c r="J53" s="264">
        <v>7</v>
      </c>
      <c r="K53" s="264">
        <v>7</v>
      </c>
      <c r="L53" s="264">
        <v>1</v>
      </c>
      <c r="M53" s="6"/>
      <c r="N53" s="264">
        <v>3</v>
      </c>
      <c r="O53" s="264">
        <v>2</v>
      </c>
      <c r="P53" s="264">
        <v>1</v>
      </c>
      <c r="Q53" s="264">
        <v>7</v>
      </c>
      <c r="R53" s="6"/>
      <c r="BD53" s="6"/>
      <c r="CH53" s="6"/>
      <c r="CO53" s="6"/>
      <c r="CP53" s="6"/>
    </row>
    <row r="54" spans="3:94" ht="12" customHeight="1" x14ac:dyDescent="0.25">
      <c r="C54" s="83" t="s">
        <v>14</v>
      </c>
      <c r="D54" s="79">
        <v>0</v>
      </c>
      <c r="E54" s="79">
        <v>0</v>
      </c>
      <c r="F54" s="79">
        <v>0</v>
      </c>
      <c r="G54" s="79">
        <v>0</v>
      </c>
      <c r="H54" s="6"/>
      <c r="I54" s="79">
        <v>8</v>
      </c>
      <c r="J54" s="79">
        <v>11</v>
      </c>
      <c r="K54" s="79">
        <v>10</v>
      </c>
      <c r="L54" s="79">
        <v>16</v>
      </c>
      <c r="M54" s="6"/>
      <c r="N54" s="79">
        <v>10</v>
      </c>
      <c r="O54" s="79">
        <v>11</v>
      </c>
      <c r="P54" s="79">
        <v>13</v>
      </c>
      <c r="Q54" s="79">
        <v>12</v>
      </c>
      <c r="R54" s="6"/>
      <c r="BD54" s="6"/>
      <c r="CH54" s="6"/>
      <c r="CO54" s="6"/>
      <c r="CP54" s="6"/>
    </row>
    <row r="55" spans="3:94" ht="12" customHeight="1" x14ac:dyDescent="0.25">
      <c r="C55" s="84" t="s">
        <v>187</v>
      </c>
      <c r="D55" s="341">
        <v>0</v>
      </c>
      <c r="E55" s="341">
        <v>0</v>
      </c>
      <c r="F55" s="341">
        <v>0</v>
      </c>
      <c r="G55" s="341">
        <v>0</v>
      </c>
      <c r="H55" s="6"/>
      <c r="I55" s="341">
        <v>0</v>
      </c>
      <c r="J55" s="341">
        <v>0</v>
      </c>
      <c r="K55" s="341">
        <v>0</v>
      </c>
      <c r="L55" s="341">
        <v>0</v>
      </c>
      <c r="M55" s="6"/>
      <c r="N55" s="341">
        <v>13</v>
      </c>
      <c r="O55" s="341">
        <v>13</v>
      </c>
      <c r="P55" s="341">
        <v>12</v>
      </c>
      <c r="Q55" s="341">
        <v>7</v>
      </c>
      <c r="R55" s="6"/>
      <c r="BD55" s="6"/>
      <c r="BI55" s="351"/>
      <c r="CH55" s="6"/>
      <c r="CO55" s="6"/>
      <c r="CP55" s="6"/>
    </row>
    <row r="56" spans="3:94" ht="12" customHeight="1" x14ac:dyDescent="0.25">
      <c r="C56" s="342" t="s">
        <v>0</v>
      </c>
      <c r="D56" s="343">
        <v>27</v>
      </c>
      <c r="E56" s="343">
        <v>27</v>
      </c>
      <c r="F56" s="343">
        <v>27</v>
      </c>
      <c r="G56" s="343">
        <v>27</v>
      </c>
      <c r="H56" s="6"/>
      <c r="I56" s="343">
        <v>27</v>
      </c>
      <c r="J56" s="343">
        <v>27</v>
      </c>
      <c r="K56" s="343">
        <v>27</v>
      </c>
      <c r="L56" s="343">
        <v>27</v>
      </c>
      <c r="M56" s="6"/>
      <c r="N56" s="343">
        <v>26</v>
      </c>
      <c r="O56" s="343">
        <v>26</v>
      </c>
      <c r="P56" s="343">
        <v>26</v>
      </c>
      <c r="Q56" s="343">
        <v>26</v>
      </c>
      <c r="R56" s="6"/>
      <c r="BD56" s="6"/>
      <c r="CH56" s="6"/>
      <c r="CO56" s="6"/>
      <c r="CP56" s="6"/>
    </row>
    <row r="57" spans="3:94" ht="12" customHeight="1" x14ac:dyDescent="0.25">
      <c r="C57" s="6"/>
      <c r="H57" s="6"/>
      <c r="M57" s="6"/>
      <c r="R57" s="6"/>
      <c r="BD57" s="6"/>
      <c r="CH57" s="6"/>
      <c r="CO57" s="6"/>
      <c r="CP57" s="6"/>
    </row>
    <row r="58" spans="3:94" ht="12" customHeight="1" x14ac:dyDescent="0.25">
      <c r="C58" s="80" t="s">
        <v>12</v>
      </c>
      <c r="D58" s="208">
        <v>0.18518518518518517</v>
      </c>
      <c r="E58" s="208">
        <v>0.14814814814814814</v>
      </c>
      <c r="F58" s="208">
        <v>0.33333333333333331</v>
      </c>
      <c r="G58" s="208">
        <v>0.22222222222222221</v>
      </c>
      <c r="H58" s="6"/>
      <c r="I58" s="208">
        <v>0</v>
      </c>
      <c r="J58" s="208">
        <v>0</v>
      </c>
      <c r="K58" s="208">
        <v>0</v>
      </c>
      <c r="L58" s="208">
        <v>0</v>
      </c>
      <c r="M58" s="6"/>
      <c r="N58" s="208">
        <v>0</v>
      </c>
      <c r="O58" s="208">
        <v>0</v>
      </c>
      <c r="P58" s="208">
        <v>0</v>
      </c>
      <c r="Q58" s="208">
        <v>0</v>
      </c>
      <c r="R58" s="6"/>
      <c r="BD58" s="6"/>
      <c r="CH58" s="6"/>
      <c r="CO58" s="6"/>
      <c r="CP58" s="6"/>
    </row>
    <row r="59" spans="3:94" ht="12" customHeight="1" x14ac:dyDescent="0.25">
      <c r="C59" s="81" t="s">
        <v>11</v>
      </c>
      <c r="D59" s="209">
        <v>0.59259259259259256</v>
      </c>
      <c r="E59" s="209">
        <v>0.62962962962962965</v>
      </c>
      <c r="F59" s="209">
        <v>0.44444444444444442</v>
      </c>
      <c r="G59" s="209">
        <v>0.48148148148148145</v>
      </c>
      <c r="H59" s="6"/>
      <c r="I59" s="209">
        <v>0.37037037037037035</v>
      </c>
      <c r="J59" s="209">
        <v>0.33333333333333331</v>
      </c>
      <c r="K59" s="209">
        <v>0.37037037037037035</v>
      </c>
      <c r="L59" s="209">
        <v>0.37037037037037035</v>
      </c>
      <c r="M59" s="6"/>
      <c r="N59" s="209">
        <v>0</v>
      </c>
      <c r="O59" s="209">
        <v>0</v>
      </c>
      <c r="P59" s="209">
        <v>0</v>
      </c>
      <c r="Q59" s="209">
        <v>0</v>
      </c>
      <c r="R59" s="6"/>
      <c r="BD59" s="6"/>
      <c r="CH59" s="6"/>
      <c r="CO59" s="6"/>
      <c r="CP59" s="6"/>
    </row>
    <row r="60" spans="3:94" ht="12" customHeight="1" x14ac:dyDescent="0.25">
      <c r="C60" s="82" t="s">
        <v>13</v>
      </c>
      <c r="D60" s="210">
        <v>0.22222222222222221</v>
      </c>
      <c r="E60" s="210">
        <v>0.22222222222222221</v>
      </c>
      <c r="F60" s="210">
        <v>0.22222222222222221</v>
      </c>
      <c r="G60" s="210">
        <v>0.29629629629629628</v>
      </c>
      <c r="H60" s="6"/>
      <c r="I60" s="210">
        <v>0.33333333333333331</v>
      </c>
      <c r="J60" s="210">
        <v>0.25925925925925924</v>
      </c>
      <c r="K60" s="210">
        <v>0.25925925925925924</v>
      </c>
      <c r="L60" s="210">
        <v>3.7037037037037035E-2</v>
      </c>
      <c r="M60" s="6"/>
      <c r="N60" s="210">
        <v>0.11538461538461539</v>
      </c>
      <c r="O60" s="210">
        <v>7.6923076923076927E-2</v>
      </c>
      <c r="P60" s="210">
        <v>3.8461538461538464E-2</v>
      </c>
      <c r="Q60" s="210">
        <v>0.26923076923076922</v>
      </c>
      <c r="R60" s="6"/>
      <c r="BD60" s="6"/>
      <c r="CH60" s="6"/>
      <c r="CO60" s="6"/>
      <c r="CP60" s="6"/>
    </row>
    <row r="61" spans="3:94" ht="12" customHeight="1" x14ac:dyDescent="0.25">
      <c r="C61" s="83" t="s">
        <v>14</v>
      </c>
      <c r="D61" s="211">
        <v>0</v>
      </c>
      <c r="E61" s="211">
        <v>0</v>
      </c>
      <c r="F61" s="211">
        <v>0</v>
      </c>
      <c r="G61" s="211">
        <v>0</v>
      </c>
      <c r="H61" s="6"/>
      <c r="I61" s="211">
        <v>0.29629629629629628</v>
      </c>
      <c r="J61" s="211">
        <v>0.40740740740740738</v>
      </c>
      <c r="K61" s="211">
        <v>0.37037037037037035</v>
      </c>
      <c r="L61" s="211">
        <v>0.59259259259259256</v>
      </c>
      <c r="M61" s="6"/>
      <c r="N61" s="211">
        <v>0.38461538461538464</v>
      </c>
      <c r="O61" s="211">
        <v>0.42307692307692307</v>
      </c>
      <c r="P61" s="211">
        <v>0.5</v>
      </c>
      <c r="Q61" s="211">
        <v>0.46153846153846156</v>
      </c>
      <c r="R61" s="6"/>
      <c r="BD61" s="6"/>
      <c r="CH61" s="6"/>
      <c r="CO61" s="6"/>
      <c r="CP61" s="6"/>
    </row>
    <row r="62" spans="3:94" ht="12" customHeight="1" x14ac:dyDescent="0.25">
      <c r="C62" s="84" t="s">
        <v>187</v>
      </c>
      <c r="D62" s="344">
        <v>0</v>
      </c>
      <c r="E62" s="344">
        <v>0</v>
      </c>
      <c r="F62" s="344">
        <v>0</v>
      </c>
      <c r="G62" s="344">
        <v>0</v>
      </c>
      <c r="H62" s="6"/>
      <c r="I62" s="344">
        <v>0</v>
      </c>
      <c r="J62" s="344">
        <v>0</v>
      </c>
      <c r="K62" s="344">
        <v>0</v>
      </c>
      <c r="L62" s="344">
        <v>0</v>
      </c>
      <c r="M62" s="6"/>
      <c r="N62" s="344">
        <v>0.5</v>
      </c>
      <c r="O62" s="344">
        <v>0.5</v>
      </c>
      <c r="P62" s="344">
        <v>0.46153846153846156</v>
      </c>
      <c r="Q62" s="344">
        <v>0.26923076923076922</v>
      </c>
      <c r="R62" s="6"/>
      <c r="BD62" s="6"/>
      <c r="CH62" s="6"/>
      <c r="CO62" s="6"/>
      <c r="CP62" s="6"/>
    </row>
    <row r="63" spans="3:94" ht="12" customHeight="1" x14ac:dyDescent="0.25">
      <c r="C63" s="342" t="s">
        <v>0</v>
      </c>
      <c r="D63" s="345">
        <v>0.99999999999999989</v>
      </c>
      <c r="E63" s="345">
        <v>1</v>
      </c>
      <c r="F63" s="345">
        <v>0.99999999999999989</v>
      </c>
      <c r="G63" s="345">
        <v>1</v>
      </c>
      <c r="H63" s="6"/>
      <c r="I63" s="345">
        <v>1</v>
      </c>
      <c r="J63" s="345">
        <v>1</v>
      </c>
      <c r="K63" s="345">
        <v>0.99999999999999989</v>
      </c>
      <c r="L63" s="345">
        <v>1</v>
      </c>
      <c r="M63" s="6"/>
      <c r="N63" s="345">
        <v>1</v>
      </c>
      <c r="O63" s="345">
        <v>1</v>
      </c>
      <c r="P63" s="345">
        <v>1</v>
      </c>
      <c r="Q63" s="345">
        <v>1</v>
      </c>
      <c r="R63" s="6"/>
      <c r="BD63" s="6"/>
      <c r="CH63" s="6"/>
      <c r="CO63" s="6"/>
      <c r="CP63" s="6"/>
    </row>
    <row r="64" spans="3:94" ht="12" customHeight="1" thickBot="1" x14ac:dyDescent="0.3">
      <c r="C64" s="6"/>
      <c r="H64" s="6"/>
      <c r="M64" s="6"/>
      <c r="R64" s="6"/>
      <c r="BD64" s="6"/>
      <c r="CH64" s="6"/>
      <c r="CO64" s="6"/>
      <c r="CP64" s="6"/>
    </row>
    <row r="65" spans="3:94" ht="12" customHeight="1" thickBot="1" x14ac:dyDescent="0.3">
      <c r="C65" s="7" t="s">
        <v>195</v>
      </c>
      <c r="D65" s="76" t="s">
        <v>15</v>
      </c>
      <c r="E65" s="77" t="s">
        <v>16</v>
      </c>
      <c r="F65" s="78" t="s">
        <v>17</v>
      </c>
      <c r="G65" s="29" t="s">
        <v>18</v>
      </c>
      <c r="H65" s="6"/>
      <c r="I65" s="76" t="s">
        <v>15</v>
      </c>
      <c r="J65" s="77" t="s">
        <v>16</v>
      </c>
      <c r="K65" s="78" t="s">
        <v>17</v>
      </c>
      <c r="L65" s="29" t="s">
        <v>18</v>
      </c>
      <c r="M65" s="6"/>
      <c r="N65" s="76" t="s">
        <v>15</v>
      </c>
      <c r="O65" s="77" t="s">
        <v>16</v>
      </c>
      <c r="P65" s="78" t="s">
        <v>17</v>
      </c>
      <c r="Q65" s="29" t="s">
        <v>18</v>
      </c>
      <c r="R65" s="6"/>
      <c r="BD65" s="6"/>
      <c r="CH65" s="6"/>
      <c r="CO65" s="6"/>
      <c r="CP65" s="6"/>
    </row>
    <row r="66" spans="3:94" ht="12" customHeight="1" x14ac:dyDescent="0.25">
      <c r="C66" s="80" t="s">
        <v>12</v>
      </c>
      <c r="D66" s="75">
        <v>4</v>
      </c>
      <c r="E66" s="75">
        <v>4</v>
      </c>
      <c r="F66" s="75">
        <v>4</v>
      </c>
      <c r="G66" s="75">
        <v>2</v>
      </c>
      <c r="H66" s="6"/>
      <c r="I66" s="75">
        <v>0</v>
      </c>
      <c r="J66" s="75">
        <v>0</v>
      </c>
      <c r="K66" s="75">
        <v>0</v>
      </c>
      <c r="L66" s="75">
        <v>0</v>
      </c>
      <c r="M66" s="6"/>
      <c r="N66" s="75">
        <v>0</v>
      </c>
      <c r="O66" s="75">
        <v>0</v>
      </c>
      <c r="P66" s="75">
        <v>0</v>
      </c>
      <c r="Q66" s="75">
        <v>0</v>
      </c>
      <c r="R66" s="6"/>
      <c r="BD66" s="6"/>
      <c r="CH66" s="6"/>
      <c r="CO66" s="6"/>
      <c r="CP66" s="6"/>
    </row>
    <row r="67" spans="3:94" ht="12" customHeight="1" x14ac:dyDescent="0.25">
      <c r="C67" s="81" t="s">
        <v>11</v>
      </c>
      <c r="D67" s="263">
        <v>17</v>
      </c>
      <c r="E67" s="263">
        <v>17</v>
      </c>
      <c r="F67" s="263">
        <v>19</v>
      </c>
      <c r="G67" s="263">
        <v>21</v>
      </c>
      <c r="H67" s="6"/>
      <c r="I67" s="263">
        <v>9</v>
      </c>
      <c r="J67" s="263">
        <v>11</v>
      </c>
      <c r="K67" s="263">
        <v>10</v>
      </c>
      <c r="L67" s="263">
        <v>11</v>
      </c>
      <c r="M67" s="6"/>
      <c r="N67" s="263">
        <v>1</v>
      </c>
      <c r="O67" s="263">
        <v>0</v>
      </c>
      <c r="P67" s="263">
        <v>0</v>
      </c>
      <c r="Q67" s="263">
        <v>0</v>
      </c>
      <c r="R67" s="6"/>
      <c r="BD67" s="6"/>
      <c r="CH67" s="6"/>
      <c r="CO67" s="6"/>
      <c r="CP67" s="6"/>
    </row>
    <row r="68" spans="3:94" ht="12" customHeight="1" x14ac:dyDescent="0.25">
      <c r="C68" s="82" t="s">
        <v>13</v>
      </c>
      <c r="D68" s="264">
        <v>5</v>
      </c>
      <c r="E68" s="264">
        <v>5</v>
      </c>
      <c r="F68" s="264">
        <v>3</v>
      </c>
      <c r="G68" s="264">
        <v>3</v>
      </c>
      <c r="H68" s="6"/>
      <c r="I68" s="264">
        <v>3</v>
      </c>
      <c r="J68" s="264">
        <v>7</v>
      </c>
      <c r="K68" s="264">
        <v>4</v>
      </c>
      <c r="L68" s="264">
        <v>4</v>
      </c>
      <c r="M68" s="6"/>
      <c r="N68" s="264">
        <v>3</v>
      </c>
      <c r="O68" s="264">
        <v>3</v>
      </c>
      <c r="P68" s="264">
        <v>2</v>
      </c>
      <c r="Q68" s="264">
        <v>4</v>
      </c>
      <c r="R68" s="6"/>
      <c r="BD68" s="6"/>
      <c r="CH68" s="6"/>
      <c r="CO68" s="6"/>
      <c r="CP68" s="6"/>
    </row>
    <row r="69" spans="3:94" ht="12" customHeight="1" x14ac:dyDescent="0.25">
      <c r="C69" s="83" t="s">
        <v>14</v>
      </c>
      <c r="D69" s="79">
        <v>0</v>
      </c>
      <c r="E69" s="79">
        <v>0</v>
      </c>
      <c r="F69" s="79">
        <v>0</v>
      </c>
      <c r="G69" s="79">
        <v>0</v>
      </c>
      <c r="H69" s="6"/>
      <c r="I69" s="79">
        <v>14</v>
      </c>
      <c r="J69" s="79">
        <v>8</v>
      </c>
      <c r="K69" s="79">
        <v>12</v>
      </c>
      <c r="L69" s="79">
        <v>11</v>
      </c>
      <c r="M69" s="6"/>
      <c r="N69" s="79">
        <v>6</v>
      </c>
      <c r="O69" s="79">
        <v>14</v>
      </c>
      <c r="P69" s="79">
        <v>11</v>
      </c>
      <c r="Q69" s="79">
        <v>16</v>
      </c>
      <c r="R69" s="6"/>
      <c r="BD69" s="6"/>
      <c r="CH69" s="6"/>
      <c r="CO69" s="6"/>
      <c r="CP69" s="6"/>
    </row>
    <row r="70" spans="3:94" ht="12" customHeight="1" x14ac:dyDescent="0.25">
      <c r="C70" s="84" t="s">
        <v>187</v>
      </c>
      <c r="D70" s="341">
        <v>0</v>
      </c>
      <c r="E70" s="341">
        <v>0</v>
      </c>
      <c r="F70" s="341">
        <v>0</v>
      </c>
      <c r="G70" s="341">
        <v>0</v>
      </c>
      <c r="H70" s="6"/>
      <c r="I70" s="341">
        <v>0</v>
      </c>
      <c r="J70" s="341">
        <v>0</v>
      </c>
      <c r="K70" s="341">
        <v>0</v>
      </c>
      <c r="L70" s="341">
        <v>0</v>
      </c>
      <c r="M70" s="6"/>
      <c r="N70" s="341">
        <v>15</v>
      </c>
      <c r="O70" s="341">
        <v>8</v>
      </c>
      <c r="P70" s="341">
        <v>12</v>
      </c>
      <c r="Q70" s="341">
        <v>5</v>
      </c>
      <c r="R70" s="6"/>
      <c r="BD70" s="6"/>
      <c r="CH70" s="6"/>
      <c r="CO70" s="6"/>
      <c r="CP70" s="6"/>
    </row>
    <row r="71" spans="3:94" ht="12" customHeight="1" x14ac:dyDescent="0.25">
      <c r="C71" s="342" t="s">
        <v>0</v>
      </c>
      <c r="D71" s="343">
        <v>26</v>
      </c>
      <c r="E71" s="343">
        <v>26</v>
      </c>
      <c r="F71" s="343">
        <v>26</v>
      </c>
      <c r="G71" s="343">
        <v>26</v>
      </c>
      <c r="H71" s="6"/>
      <c r="I71" s="343">
        <v>26</v>
      </c>
      <c r="J71" s="343">
        <v>26</v>
      </c>
      <c r="K71" s="343">
        <v>26</v>
      </c>
      <c r="L71" s="343">
        <v>26</v>
      </c>
      <c r="M71" s="6"/>
      <c r="N71" s="343">
        <v>25</v>
      </c>
      <c r="O71" s="343">
        <v>25</v>
      </c>
      <c r="P71" s="343">
        <v>25</v>
      </c>
      <c r="Q71" s="343">
        <v>25</v>
      </c>
      <c r="R71" s="6"/>
      <c r="BD71" s="6"/>
      <c r="CH71" s="6"/>
      <c r="CO71" s="6"/>
      <c r="CP71" s="6"/>
    </row>
    <row r="72" spans="3:94" ht="12" customHeight="1" x14ac:dyDescent="0.25">
      <c r="C72" s="6"/>
      <c r="H72" s="6"/>
      <c r="M72" s="6"/>
      <c r="R72" s="6"/>
      <c r="BD72" s="6"/>
      <c r="CH72" s="6"/>
      <c r="CO72" s="6"/>
      <c r="CP72" s="6"/>
    </row>
    <row r="73" spans="3:94" ht="12" customHeight="1" x14ac:dyDescent="0.25">
      <c r="C73" s="80" t="s">
        <v>12</v>
      </c>
      <c r="D73" s="208">
        <v>0.15384615384615385</v>
      </c>
      <c r="E73" s="208">
        <v>0.15384615384615385</v>
      </c>
      <c r="F73" s="208">
        <v>0.15384615384615385</v>
      </c>
      <c r="G73" s="208">
        <v>7.6923076923076927E-2</v>
      </c>
      <c r="H73" s="6"/>
      <c r="I73" s="208">
        <v>0</v>
      </c>
      <c r="J73" s="208">
        <v>0</v>
      </c>
      <c r="K73" s="208">
        <v>0</v>
      </c>
      <c r="L73" s="208">
        <v>0</v>
      </c>
      <c r="M73" s="6"/>
      <c r="N73" s="208">
        <v>0</v>
      </c>
      <c r="O73" s="208">
        <v>0</v>
      </c>
      <c r="P73" s="208">
        <v>0</v>
      </c>
      <c r="Q73" s="208">
        <v>0</v>
      </c>
      <c r="R73" s="6"/>
      <c r="BD73" s="6"/>
      <c r="CH73" s="6"/>
      <c r="CO73" s="6"/>
      <c r="CP73" s="6"/>
    </row>
    <row r="74" spans="3:94" ht="12" customHeight="1" x14ac:dyDescent="0.25">
      <c r="C74" s="81" t="s">
        <v>11</v>
      </c>
      <c r="D74" s="209">
        <v>0.65384615384615385</v>
      </c>
      <c r="E74" s="209">
        <v>0.65384615384615385</v>
      </c>
      <c r="F74" s="209">
        <v>0.73076923076923073</v>
      </c>
      <c r="G74" s="209">
        <v>0.80769230769230771</v>
      </c>
      <c r="H74" s="6"/>
      <c r="I74" s="209">
        <v>0.34615384615384615</v>
      </c>
      <c r="J74" s="209">
        <v>0.42307692307692307</v>
      </c>
      <c r="K74" s="209">
        <v>0.38461538461538464</v>
      </c>
      <c r="L74" s="209">
        <v>0.42307692307692307</v>
      </c>
      <c r="M74" s="6"/>
      <c r="N74" s="209">
        <v>0.04</v>
      </c>
      <c r="O74" s="209">
        <v>0</v>
      </c>
      <c r="P74" s="209">
        <v>0</v>
      </c>
      <c r="Q74" s="209">
        <v>0</v>
      </c>
      <c r="R74" s="6"/>
      <c r="BD74" s="6"/>
      <c r="CH74" s="6"/>
      <c r="CO74" s="6"/>
      <c r="CP74" s="6"/>
    </row>
    <row r="75" spans="3:94" ht="12" customHeight="1" x14ac:dyDescent="0.25">
      <c r="C75" s="82" t="s">
        <v>13</v>
      </c>
      <c r="D75" s="210">
        <v>0.19230769230769232</v>
      </c>
      <c r="E75" s="210">
        <v>0.19230769230769232</v>
      </c>
      <c r="F75" s="210">
        <v>0.11538461538461539</v>
      </c>
      <c r="G75" s="210">
        <v>0.11538461538461539</v>
      </c>
      <c r="H75" s="6"/>
      <c r="I75" s="210">
        <v>0.11538461538461539</v>
      </c>
      <c r="J75" s="210">
        <v>0.26923076923076922</v>
      </c>
      <c r="K75" s="210">
        <v>0.15384615384615385</v>
      </c>
      <c r="L75" s="210">
        <v>0.15384615384615385</v>
      </c>
      <c r="M75" s="6"/>
      <c r="N75" s="210">
        <v>0.12</v>
      </c>
      <c r="O75" s="210">
        <v>0.12</v>
      </c>
      <c r="P75" s="210">
        <v>0.08</v>
      </c>
      <c r="Q75" s="210">
        <v>0.16</v>
      </c>
      <c r="R75" s="6"/>
      <c r="BD75" s="6"/>
      <c r="CH75" s="6"/>
      <c r="CO75" s="6"/>
      <c r="CP75" s="6"/>
    </row>
    <row r="76" spans="3:94" ht="12" customHeight="1" x14ac:dyDescent="0.25">
      <c r="C76" s="83" t="s">
        <v>14</v>
      </c>
      <c r="D76" s="211">
        <v>0</v>
      </c>
      <c r="E76" s="211">
        <v>0</v>
      </c>
      <c r="F76" s="211">
        <v>0</v>
      </c>
      <c r="G76" s="211">
        <v>0</v>
      </c>
      <c r="H76" s="6"/>
      <c r="I76" s="211">
        <v>0.53846153846153844</v>
      </c>
      <c r="J76" s="211">
        <v>0.30769230769230771</v>
      </c>
      <c r="K76" s="211">
        <v>0.46153846153846156</v>
      </c>
      <c r="L76" s="211">
        <v>0.42307692307692307</v>
      </c>
      <c r="M76" s="6"/>
      <c r="N76" s="211">
        <v>0.24</v>
      </c>
      <c r="O76" s="211">
        <v>0.56000000000000005</v>
      </c>
      <c r="P76" s="211">
        <v>0.44</v>
      </c>
      <c r="Q76" s="211">
        <v>0.64</v>
      </c>
      <c r="R76" s="6"/>
      <c r="BD76" s="6"/>
      <c r="CH76" s="6"/>
      <c r="CO76" s="6"/>
      <c r="CP76" s="6"/>
    </row>
    <row r="77" spans="3:94" ht="12" customHeight="1" x14ac:dyDescent="0.25">
      <c r="C77" s="84" t="s">
        <v>187</v>
      </c>
      <c r="D77" s="344">
        <v>0</v>
      </c>
      <c r="E77" s="344">
        <v>0</v>
      </c>
      <c r="F77" s="344">
        <v>0</v>
      </c>
      <c r="G77" s="344">
        <v>0</v>
      </c>
      <c r="H77" s="6"/>
      <c r="I77" s="344">
        <v>0</v>
      </c>
      <c r="J77" s="344">
        <v>0</v>
      </c>
      <c r="K77" s="344">
        <v>0</v>
      </c>
      <c r="L77" s="344">
        <v>0</v>
      </c>
      <c r="M77" s="6"/>
      <c r="N77" s="344">
        <v>0.6</v>
      </c>
      <c r="O77" s="344">
        <v>0.32</v>
      </c>
      <c r="P77" s="344">
        <v>0.48</v>
      </c>
      <c r="Q77" s="344">
        <v>0.2</v>
      </c>
      <c r="R77" s="6"/>
      <c r="BD77" s="6"/>
      <c r="CH77" s="6"/>
      <c r="CO77" s="6"/>
      <c r="CP77" s="6"/>
    </row>
    <row r="78" spans="3:94" ht="12" customHeight="1" x14ac:dyDescent="0.25">
      <c r="C78" s="342" t="s">
        <v>0</v>
      </c>
      <c r="D78" s="345">
        <v>1</v>
      </c>
      <c r="E78" s="345">
        <v>1</v>
      </c>
      <c r="F78" s="345">
        <v>1</v>
      </c>
      <c r="G78" s="345">
        <v>1</v>
      </c>
      <c r="H78" s="6"/>
      <c r="I78" s="345">
        <v>1</v>
      </c>
      <c r="J78" s="345">
        <v>1</v>
      </c>
      <c r="K78" s="345">
        <v>1</v>
      </c>
      <c r="L78" s="345">
        <v>1</v>
      </c>
      <c r="M78" s="6"/>
      <c r="N78" s="345">
        <v>1</v>
      </c>
      <c r="O78" s="345">
        <v>1</v>
      </c>
      <c r="P78" s="345">
        <v>1</v>
      </c>
      <c r="Q78" s="345">
        <v>1</v>
      </c>
      <c r="R78" s="6"/>
      <c r="BD78" s="6"/>
      <c r="CH78" s="6"/>
      <c r="CO78" s="6"/>
      <c r="CP78" s="6"/>
    </row>
    <row r="79" spans="3:94" ht="12" customHeight="1" thickBot="1" x14ac:dyDescent="0.3">
      <c r="C79" s="6"/>
      <c r="H79" s="6"/>
      <c r="M79" s="6"/>
      <c r="R79" s="6"/>
      <c r="BD79" s="6"/>
      <c r="CH79" s="6"/>
      <c r="CO79" s="6"/>
      <c r="CP79" s="6"/>
    </row>
    <row r="80" spans="3:94" ht="12" customHeight="1" thickBot="1" x14ac:dyDescent="0.3">
      <c r="C80" s="7" t="s">
        <v>196</v>
      </c>
      <c r="D80" s="76" t="s">
        <v>15</v>
      </c>
      <c r="E80" s="77" t="s">
        <v>16</v>
      </c>
      <c r="F80" s="78" t="s">
        <v>17</v>
      </c>
      <c r="G80" s="29" t="s">
        <v>18</v>
      </c>
      <c r="H80" s="6"/>
      <c r="I80" s="76" t="s">
        <v>15</v>
      </c>
      <c r="J80" s="77" t="s">
        <v>16</v>
      </c>
      <c r="K80" s="78" t="s">
        <v>17</v>
      </c>
      <c r="L80" s="29" t="s">
        <v>18</v>
      </c>
      <c r="M80" s="6"/>
      <c r="N80" s="76" t="s">
        <v>15</v>
      </c>
      <c r="O80" s="77" t="s">
        <v>16</v>
      </c>
      <c r="P80" s="78" t="s">
        <v>17</v>
      </c>
      <c r="Q80" s="29" t="s">
        <v>18</v>
      </c>
      <c r="R80" s="6"/>
      <c r="BD80" s="6"/>
      <c r="CH80" s="6"/>
      <c r="CO80" s="6"/>
      <c r="CP80" s="6"/>
    </row>
    <row r="81" spans="3:94" ht="12" customHeight="1" x14ac:dyDescent="0.25">
      <c r="C81" s="80" t="s">
        <v>12</v>
      </c>
      <c r="D81" s="75">
        <f>D36+D51+D66</f>
        <v>14</v>
      </c>
      <c r="E81" s="75">
        <f t="shared" ref="E81:G81" si="94">E36+E51+E66</f>
        <v>16</v>
      </c>
      <c r="F81" s="75">
        <f t="shared" si="94"/>
        <v>25</v>
      </c>
      <c r="G81" s="75">
        <f t="shared" si="94"/>
        <v>21</v>
      </c>
      <c r="H81" s="6"/>
      <c r="I81" s="75">
        <f>I36+I51+I66</f>
        <v>0</v>
      </c>
      <c r="J81" s="75">
        <f t="shared" ref="J81:L84" si="95">J36+J51+J66</f>
        <v>0</v>
      </c>
      <c r="K81" s="75">
        <f t="shared" si="95"/>
        <v>0</v>
      </c>
      <c r="L81" s="75">
        <f t="shared" si="95"/>
        <v>0</v>
      </c>
      <c r="M81" s="6"/>
      <c r="N81" s="75">
        <f>N36+N51+N66</f>
        <v>0</v>
      </c>
      <c r="O81" s="75">
        <f t="shared" ref="O81:Q84" si="96">O36+O51+O66</f>
        <v>0</v>
      </c>
      <c r="P81" s="75">
        <f t="shared" si="96"/>
        <v>0</v>
      </c>
      <c r="Q81" s="75">
        <f t="shared" si="96"/>
        <v>0</v>
      </c>
      <c r="R81" s="6"/>
      <c r="BD81" s="6"/>
      <c r="CH81" s="6"/>
      <c r="CO81" s="6"/>
      <c r="CP81" s="6"/>
    </row>
    <row r="82" spans="3:94" ht="12" customHeight="1" x14ac:dyDescent="0.25">
      <c r="C82" s="81" t="s">
        <v>11</v>
      </c>
      <c r="D82" s="263">
        <f>D37+D52+D67</f>
        <v>50</v>
      </c>
      <c r="E82" s="263">
        <f t="shared" ref="E82:G82" si="97">E37+E52+E67</f>
        <v>48</v>
      </c>
      <c r="F82" s="263">
        <f t="shared" si="97"/>
        <v>42</v>
      </c>
      <c r="G82" s="263">
        <f t="shared" si="97"/>
        <v>44</v>
      </c>
      <c r="H82" s="6"/>
      <c r="I82" s="263">
        <f>I37+I52+I67</f>
        <v>32</v>
      </c>
      <c r="J82" s="263">
        <f t="shared" si="95"/>
        <v>33</v>
      </c>
      <c r="K82" s="263">
        <f t="shared" si="95"/>
        <v>34</v>
      </c>
      <c r="L82" s="263">
        <f t="shared" si="95"/>
        <v>30</v>
      </c>
      <c r="M82" s="6"/>
      <c r="N82" s="263">
        <f>N37+N52+N67</f>
        <v>1</v>
      </c>
      <c r="O82" s="263">
        <f t="shared" si="96"/>
        <v>0</v>
      </c>
      <c r="P82" s="263">
        <f t="shared" si="96"/>
        <v>0</v>
      </c>
      <c r="Q82" s="263">
        <f t="shared" si="96"/>
        <v>0</v>
      </c>
      <c r="R82" s="6"/>
      <c r="BD82" s="6"/>
      <c r="CH82" s="6"/>
      <c r="CO82" s="6"/>
      <c r="CP82" s="6"/>
    </row>
    <row r="83" spans="3:94" ht="12" customHeight="1" x14ac:dyDescent="0.25">
      <c r="C83" s="82" t="s">
        <v>13</v>
      </c>
      <c r="D83" s="264">
        <f>D38+D53+D68</f>
        <v>15</v>
      </c>
      <c r="E83" s="264">
        <f t="shared" ref="E83:G83" si="98">E38+E53+E68</f>
        <v>15</v>
      </c>
      <c r="F83" s="264">
        <f t="shared" si="98"/>
        <v>12</v>
      </c>
      <c r="G83" s="264">
        <f t="shared" si="98"/>
        <v>14</v>
      </c>
      <c r="H83" s="6"/>
      <c r="I83" s="264">
        <f>I38+I53+I68</f>
        <v>15</v>
      </c>
      <c r="J83" s="264">
        <f t="shared" si="95"/>
        <v>22</v>
      </c>
      <c r="K83" s="264">
        <f t="shared" si="95"/>
        <v>18</v>
      </c>
      <c r="L83" s="264">
        <f t="shared" si="95"/>
        <v>9</v>
      </c>
      <c r="M83" s="6"/>
      <c r="N83" s="264">
        <f>N38+N53+N68</f>
        <v>9</v>
      </c>
      <c r="O83" s="264">
        <f t="shared" si="96"/>
        <v>10</v>
      </c>
      <c r="P83" s="264">
        <f t="shared" si="96"/>
        <v>6</v>
      </c>
      <c r="Q83" s="264">
        <f t="shared" si="96"/>
        <v>16</v>
      </c>
      <c r="R83" s="6"/>
      <c r="BD83" s="6"/>
      <c r="CH83" s="6"/>
      <c r="CO83" s="6"/>
      <c r="CP83" s="6"/>
    </row>
    <row r="84" spans="3:94" ht="12" customHeight="1" x14ac:dyDescent="0.25">
      <c r="C84" s="83" t="s">
        <v>14</v>
      </c>
      <c r="D84" s="79">
        <f>D39+D54+D69</f>
        <v>0</v>
      </c>
      <c r="E84" s="79">
        <f t="shared" ref="E84:G84" si="99">E39+E54+E69</f>
        <v>0</v>
      </c>
      <c r="F84" s="79">
        <f t="shared" si="99"/>
        <v>0</v>
      </c>
      <c r="G84" s="79">
        <f t="shared" si="99"/>
        <v>0</v>
      </c>
      <c r="H84" s="6"/>
      <c r="I84" s="79">
        <f>I39+I54+I69</f>
        <v>32</v>
      </c>
      <c r="J84" s="79">
        <f t="shared" si="95"/>
        <v>24</v>
      </c>
      <c r="K84" s="79">
        <f t="shared" si="95"/>
        <v>27</v>
      </c>
      <c r="L84" s="79">
        <f t="shared" si="95"/>
        <v>40</v>
      </c>
      <c r="M84" s="6"/>
      <c r="N84" s="79">
        <f>N39+N54+N69</f>
        <v>27</v>
      </c>
      <c r="O84" s="79">
        <f t="shared" si="96"/>
        <v>40</v>
      </c>
      <c r="P84" s="79">
        <f t="shared" si="96"/>
        <v>33</v>
      </c>
      <c r="Q84" s="79">
        <f t="shared" si="96"/>
        <v>36</v>
      </c>
      <c r="R84" s="6"/>
      <c r="BD84" s="6"/>
      <c r="CH84" s="6"/>
      <c r="CO84" s="6"/>
      <c r="CP84" s="6"/>
    </row>
    <row r="85" spans="3:94" ht="12" customHeight="1" x14ac:dyDescent="0.25">
      <c r="C85" s="84" t="s">
        <v>187</v>
      </c>
      <c r="D85" s="341">
        <f>D55+D70+D40</f>
        <v>0</v>
      </c>
      <c r="E85" s="341">
        <f t="shared" ref="E85:G85" si="100">E55+E70+E40</f>
        <v>0</v>
      </c>
      <c r="F85" s="341">
        <f t="shared" si="100"/>
        <v>0</v>
      </c>
      <c r="G85" s="341">
        <f t="shared" si="100"/>
        <v>0</v>
      </c>
      <c r="H85" s="6"/>
      <c r="I85" s="341">
        <f>I55+I70+I40</f>
        <v>0</v>
      </c>
      <c r="J85" s="341">
        <f t="shared" ref="J85:L85" si="101">J55+J70+J40</f>
        <v>0</v>
      </c>
      <c r="K85" s="341">
        <f t="shared" si="101"/>
        <v>0</v>
      </c>
      <c r="L85" s="341">
        <f t="shared" si="101"/>
        <v>0</v>
      </c>
      <c r="M85" s="6"/>
      <c r="N85" s="341">
        <f>N55+N70+N40</f>
        <v>40</v>
      </c>
      <c r="O85" s="341">
        <f t="shared" ref="O85:Q85" si="102">O55+O70+O40</f>
        <v>27</v>
      </c>
      <c r="P85" s="341">
        <f t="shared" si="102"/>
        <v>38</v>
      </c>
      <c r="Q85" s="341">
        <f t="shared" si="102"/>
        <v>25</v>
      </c>
      <c r="R85" s="6"/>
      <c r="BD85" s="6"/>
      <c r="CH85" s="6"/>
      <c r="CO85" s="6"/>
      <c r="CP85" s="6"/>
    </row>
    <row r="86" spans="3:94" ht="12" customHeight="1" x14ac:dyDescent="0.25">
      <c r="C86" s="342" t="s">
        <v>0</v>
      </c>
      <c r="D86" s="343">
        <f>SUM(D81:D85)</f>
        <v>79</v>
      </c>
      <c r="E86" s="343">
        <f>SUM(E81:E85)</f>
        <v>79</v>
      </c>
      <c r="F86" s="343">
        <f>SUM(F81:F85)</f>
        <v>79</v>
      </c>
      <c r="G86" s="343">
        <f>SUM(G81:G85)</f>
        <v>79</v>
      </c>
      <c r="H86" s="6"/>
      <c r="I86" s="343">
        <f>SUM(I81:I85)</f>
        <v>79</v>
      </c>
      <c r="J86" s="343">
        <f>SUM(J81:J85)</f>
        <v>79</v>
      </c>
      <c r="K86" s="343">
        <f>SUM(K81:K85)</f>
        <v>79</v>
      </c>
      <c r="L86" s="343">
        <f>SUM(L81:L85)</f>
        <v>79</v>
      </c>
      <c r="M86" s="6"/>
      <c r="N86" s="343">
        <f>SUM(N81:N85)</f>
        <v>77</v>
      </c>
      <c r="O86" s="343">
        <f>SUM(O81:O85)</f>
        <v>77</v>
      </c>
      <c r="P86" s="343">
        <f>SUM(P81:P85)</f>
        <v>77</v>
      </c>
      <c r="Q86" s="343">
        <f>SUM(Q81:Q85)</f>
        <v>77</v>
      </c>
      <c r="R86" s="6"/>
      <c r="BD86" s="6"/>
      <c r="CH86" s="6"/>
      <c r="CO86" s="6"/>
      <c r="CP86" s="6"/>
    </row>
    <row r="87" spans="3:94" ht="12" customHeight="1" x14ac:dyDescent="0.25">
      <c r="C87" s="6"/>
      <c r="H87" s="6"/>
      <c r="M87" s="6"/>
      <c r="R87" s="6"/>
      <c r="BD87" s="6"/>
      <c r="CH87" s="6"/>
      <c r="CO87" s="6"/>
      <c r="CP87" s="6"/>
    </row>
    <row r="88" spans="3:94" ht="12" customHeight="1" x14ac:dyDescent="0.25">
      <c r="C88" s="80" t="s">
        <v>12</v>
      </c>
      <c r="D88" s="208">
        <f>D81/D86</f>
        <v>0.17721518987341772</v>
      </c>
      <c r="E88" s="208">
        <f t="shared" ref="E88:G88" si="103">E81/E86</f>
        <v>0.20253164556962025</v>
      </c>
      <c r="F88" s="208">
        <f t="shared" si="103"/>
        <v>0.31645569620253167</v>
      </c>
      <c r="G88" s="208">
        <f t="shared" si="103"/>
        <v>0.26582278481012656</v>
      </c>
      <c r="H88" s="6"/>
      <c r="I88" s="208">
        <f>I81/I86</f>
        <v>0</v>
      </c>
      <c r="J88" s="208">
        <f t="shared" ref="J88:L88" si="104">J81/J86</f>
        <v>0</v>
      </c>
      <c r="K88" s="208">
        <f t="shared" si="104"/>
        <v>0</v>
      </c>
      <c r="L88" s="208">
        <f t="shared" si="104"/>
        <v>0</v>
      </c>
      <c r="M88" s="6"/>
      <c r="N88" s="208">
        <f>N81/N86</f>
        <v>0</v>
      </c>
      <c r="O88" s="208">
        <f t="shared" ref="O88:Q88" si="105">O81/O86</f>
        <v>0</v>
      </c>
      <c r="P88" s="208">
        <f t="shared" si="105"/>
        <v>0</v>
      </c>
      <c r="Q88" s="208">
        <f t="shared" si="105"/>
        <v>0</v>
      </c>
      <c r="R88" s="6"/>
      <c r="BD88" s="6"/>
      <c r="CH88" s="6"/>
      <c r="CO88" s="6"/>
      <c r="CP88" s="6"/>
    </row>
    <row r="89" spans="3:94" ht="12" customHeight="1" x14ac:dyDescent="0.25">
      <c r="C89" s="81" t="s">
        <v>11</v>
      </c>
      <c r="D89" s="209">
        <f>D82/D86</f>
        <v>0.63291139240506333</v>
      </c>
      <c r="E89" s="209">
        <f t="shared" ref="E89:G89" si="106">E82/E86</f>
        <v>0.60759493670886078</v>
      </c>
      <c r="F89" s="209">
        <f t="shared" si="106"/>
        <v>0.53164556962025311</v>
      </c>
      <c r="G89" s="209">
        <f t="shared" si="106"/>
        <v>0.55696202531645567</v>
      </c>
      <c r="H89" s="6"/>
      <c r="I89" s="209">
        <f>I82/I86</f>
        <v>0.4050632911392405</v>
      </c>
      <c r="J89" s="209">
        <f t="shared" ref="J89:L89" si="107">J82/J86</f>
        <v>0.41772151898734178</v>
      </c>
      <c r="K89" s="209">
        <f t="shared" si="107"/>
        <v>0.43037974683544306</v>
      </c>
      <c r="L89" s="209">
        <f t="shared" si="107"/>
        <v>0.379746835443038</v>
      </c>
      <c r="M89" s="6"/>
      <c r="N89" s="209">
        <f>N82/N86</f>
        <v>1.2987012987012988E-2</v>
      </c>
      <c r="O89" s="209">
        <f t="shared" ref="O89:Q89" si="108">O82/O86</f>
        <v>0</v>
      </c>
      <c r="P89" s="209">
        <f t="shared" si="108"/>
        <v>0</v>
      </c>
      <c r="Q89" s="209">
        <f t="shared" si="108"/>
        <v>0</v>
      </c>
      <c r="R89" s="6"/>
      <c r="BD89" s="6"/>
      <c r="CH89" s="6"/>
      <c r="CO89" s="6"/>
      <c r="CP89" s="6"/>
    </row>
    <row r="90" spans="3:94" x14ac:dyDescent="0.25">
      <c r="C90" s="82" t="s">
        <v>13</v>
      </c>
      <c r="D90" s="210">
        <f>D83/D86</f>
        <v>0.189873417721519</v>
      </c>
      <c r="E90" s="210">
        <f t="shared" ref="E90:G90" si="109">E83/E86</f>
        <v>0.189873417721519</v>
      </c>
      <c r="F90" s="210">
        <f t="shared" si="109"/>
        <v>0.15189873417721519</v>
      </c>
      <c r="G90" s="210">
        <f t="shared" si="109"/>
        <v>0.17721518987341772</v>
      </c>
      <c r="H90" s="6"/>
      <c r="I90" s="210">
        <f>I83/I86</f>
        <v>0.189873417721519</v>
      </c>
      <c r="J90" s="210">
        <f t="shared" ref="J90:L90" si="110">J83/J86</f>
        <v>0.27848101265822783</v>
      </c>
      <c r="K90" s="210">
        <f t="shared" si="110"/>
        <v>0.22784810126582278</v>
      </c>
      <c r="L90" s="210">
        <f t="shared" si="110"/>
        <v>0.11392405063291139</v>
      </c>
      <c r="M90" s="6"/>
      <c r="N90" s="210">
        <f>N83/N86</f>
        <v>0.11688311688311688</v>
      </c>
      <c r="O90" s="210">
        <f t="shared" ref="O90:Q90" si="111">O83/O86</f>
        <v>0.12987012987012986</v>
      </c>
      <c r="P90" s="210">
        <f t="shared" si="111"/>
        <v>7.792207792207792E-2</v>
      </c>
      <c r="Q90" s="210">
        <f t="shared" si="111"/>
        <v>0.20779220779220781</v>
      </c>
      <c r="R90" s="6"/>
      <c r="BD90" s="6"/>
      <c r="CH90" s="6"/>
      <c r="CO90" s="6"/>
      <c r="CP90" s="6"/>
    </row>
    <row r="91" spans="3:94" x14ac:dyDescent="0.25">
      <c r="C91" s="83" t="s">
        <v>14</v>
      </c>
      <c r="D91" s="211">
        <f>D84/D86</f>
        <v>0</v>
      </c>
      <c r="E91" s="211">
        <f t="shared" ref="E91:G91" si="112">E84/E86</f>
        <v>0</v>
      </c>
      <c r="F91" s="211">
        <f t="shared" si="112"/>
        <v>0</v>
      </c>
      <c r="G91" s="211">
        <f t="shared" si="112"/>
        <v>0</v>
      </c>
      <c r="H91" s="6"/>
      <c r="I91" s="211">
        <f>I84/I86</f>
        <v>0.4050632911392405</v>
      </c>
      <c r="J91" s="211">
        <f t="shared" ref="J91:L91" si="113">J84/J86</f>
        <v>0.30379746835443039</v>
      </c>
      <c r="K91" s="211">
        <f t="shared" si="113"/>
        <v>0.34177215189873417</v>
      </c>
      <c r="L91" s="211">
        <f t="shared" si="113"/>
        <v>0.50632911392405067</v>
      </c>
      <c r="M91" s="6"/>
      <c r="N91" s="211">
        <f>N84/N86</f>
        <v>0.35064935064935066</v>
      </c>
      <c r="O91" s="211">
        <f t="shared" ref="O91:Q91" si="114">O84/O86</f>
        <v>0.51948051948051943</v>
      </c>
      <c r="P91" s="211">
        <f t="shared" si="114"/>
        <v>0.42857142857142855</v>
      </c>
      <c r="Q91" s="211">
        <f t="shared" si="114"/>
        <v>0.46753246753246752</v>
      </c>
      <c r="R91" s="6"/>
      <c r="BD91" s="6"/>
      <c r="CH91" s="6"/>
      <c r="CO91" s="6"/>
      <c r="CP91" s="6"/>
    </row>
    <row r="92" spans="3:94" x14ac:dyDescent="0.25">
      <c r="C92" s="84" t="s">
        <v>187</v>
      </c>
      <c r="D92" s="344">
        <f>D85/D86</f>
        <v>0</v>
      </c>
      <c r="E92" s="344">
        <f t="shared" ref="E92:G92" si="115">E85/E86</f>
        <v>0</v>
      </c>
      <c r="F92" s="344">
        <f t="shared" si="115"/>
        <v>0</v>
      </c>
      <c r="G92" s="344">
        <f t="shared" si="115"/>
        <v>0</v>
      </c>
      <c r="H92" s="6"/>
      <c r="I92" s="344">
        <f>I85/I86</f>
        <v>0</v>
      </c>
      <c r="J92" s="344">
        <f t="shared" ref="J92:L92" si="116">J85/J86</f>
        <v>0</v>
      </c>
      <c r="K92" s="344">
        <f t="shared" si="116"/>
        <v>0</v>
      </c>
      <c r="L92" s="344">
        <f t="shared" si="116"/>
        <v>0</v>
      </c>
      <c r="M92" s="6"/>
      <c r="N92" s="344">
        <f>N85/N86</f>
        <v>0.51948051948051943</v>
      </c>
      <c r="O92" s="344">
        <f t="shared" ref="O92:Q92" si="117">O85/O86</f>
        <v>0.35064935064935066</v>
      </c>
      <c r="P92" s="344">
        <f t="shared" si="117"/>
        <v>0.4935064935064935</v>
      </c>
      <c r="Q92" s="344">
        <f t="shared" si="117"/>
        <v>0.32467532467532467</v>
      </c>
      <c r="R92" s="6"/>
      <c r="BD92" s="6"/>
      <c r="CH92" s="6"/>
      <c r="CO92" s="6"/>
      <c r="CP92" s="6"/>
    </row>
    <row r="93" spans="3:94" x14ac:dyDescent="0.25">
      <c r="C93" s="342" t="s">
        <v>0</v>
      </c>
      <c r="D93" s="345">
        <f>SUM(D88:D92)</f>
        <v>1</v>
      </c>
      <c r="E93" s="345">
        <f>SUM(E88:E92)</f>
        <v>1</v>
      </c>
      <c r="F93" s="345">
        <f>SUM(F88:F92)</f>
        <v>1</v>
      </c>
      <c r="G93" s="345">
        <f>SUM(G88:G92)</f>
        <v>1</v>
      </c>
      <c r="H93" s="6"/>
      <c r="I93" s="345">
        <f>SUM(I88:I92)</f>
        <v>1</v>
      </c>
      <c r="J93" s="345">
        <f>SUM(J88:J92)</f>
        <v>1</v>
      </c>
      <c r="K93" s="345">
        <f>SUM(K88:K92)</f>
        <v>1</v>
      </c>
      <c r="L93" s="345">
        <f>SUM(L88:L92)</f>
        <v>1</v>
      </c>
      <c r="M93" s="6"/>
      <c r="N93" s="345">
        <f>SUM(N88:N92)</f>
        <v>1</v>
      </c>
      <c r="O93" s="345">
        <f>SUM(O88:O92)</f>
        <v>1</v>
      </c>
      <c r="P93" s="345">
        <f>SUM(P88:P92)</f>
        <v>1</v>
      </c>
      <c r="Q93" s="345">
        <f>SUM(Q88:Q92)</f>
        <v>1</v>
      </c>
      <c r="R93" s="6"/>
      <c r="BD93" s="6"/>
      <c r="CH93" s="6"/>
      <c r="CO93" s="6"/>
      <c r="CP93" s="6"/>
    </row>
    <row r="94" spans="3:94" ht="6" customHeight="1" thickBot="1" x14ac:dyDescent="0.3">
      <c r="C94" s="6"/>
      <c r="H94" s="6"/>
      <c r="M94" s="6"/>
      <c r="R94" s="6"/>
      <c r="BD94" s="6"/>
      <c r="CH94" s="6"/>
      <c r="CO94" s="6"/>
      <c r="CP94" s="6"/>
    </row>
    <row r="95" spans="3:94" ht="30.75" customHeight="1" thickBot="1" x14ac:dyDescent="0.4">
      <c r="C95" s="6"/>
      <c r="D95" s="777" t="s">
        <v>155</v>
      </c>
      <c r="E95" s="778"/>
      <c r="F95" s="778"/>
      <c r="G95" s="779"/>
      <c r="H95" s="2"/>
      <c r="I95" s="777" t="s">
        <v>156</v>
      </c>
      <c r="J95" s="778"/>
      <c r="K95" s="778"/>
      <c r="L95" s="779"/>
      <c r="M95" s="2"/>
      <c r="N95" s="777" t="s">
        <v>188</v>
      </c>
      <c r="O95" s="778"/>
      <c r="P95" s="778"/>
      <c r="Q95" s="779"/>
      <c r="R95" s="6"/>
      <c r="BD95" s="6"/>
      <c r="CH95" s="6"/>
      <c r="CO95" s="6"/>
      <c r="CP95" s="6"/>
    </row>
    <row r="96" spans="3:94" x14ac:dyDescent="0.25">
      <c r="C96" s="6"/>
      <c r="H96" s="6"/>
      <c r="M96" s="6"/>
      <c r="R96" s="6"/>
      <c r="BD96" s="6"/>
      <c r="CH96" s="6"/>
      <c r="CO96" s="6"/>
      <c r="CP96" s="6"/>
    </row>
    <row r="97" spans="3:94" x14ac:dyDescent="0.25">
      <c r="C97" s="6"/>
      <c r="H97" s="6"/>
      <c r="M97" s="6"/>
      <c r="R97" s="6"/>
      <c r="BD97" s="6"/>
      <c r="CH97" s="6"/>
      <c r="CO97" s="6"/>
      <c r="CP97" s="6"/>
    </row>
    <row r="98" spans="3:94" x14ac:dyDescent="0.25">
      <c r="C98" s="6"/>
      <c r="H98" s="6"/>
      <c r="M98" s="6"/>
      <c r="R98" s="6"/>
      <c r="BD98" s="6"/>
      <c r="CH98" s="6"/>
      <c r="CO98" s="6"/>
      <c r="CP98" s="6"/>
    </row>
    <row r="99" spans="3:94" x14ac:dyDescent="0.25">
      <c r="C99" s="6"/>
      <c r="H99" s="6"/>
      <c r="M99" s="6"/>
      <c r="R99" s="6"/>
      <c r="BD99" s="6"/>
      <c r="CH99" s="6"/>
      <c r="CO99" s="6"/>
      <c r="CP99" s="6"/>
    </row>
    <row r="100" spans="3:94" x14ac:dyDescent="0.25">
      <c r="C100" s="6"/>
      <c r="H100" s="6"/>
      <c r="M100" s="6"/>
      <c r="R100" s="6"/>
      <c r="BD100" s="6"/>
      <c r="CH100" s="6"/>
      <c r="CO100" s="6"/>
      <c r="CP100" s="6"/>
    </row>
    <row r="101" spans="3:94" x14ac:dyDescent="0.25">
      <c r="C101" s="6"/>
      <c r="H101" s="6"/>
      <c r="M101" s="6"/>
      <c r="R101" s="6"/>
      <c r="BD101" s="6"/>
      <c r="CH101" s="6"/>
      <c r="CO101" s="6"/>
      <c r="CP101" s="6"/>
    </row>
    <row r="102" spans="3:94" x14ac:dyDescent="0.25">
      <c r="C102" s="6"/>
      <c r="H102" s="6"/>
      <c r="M102" s="6"/>
      <c r="R102" s="6"/>
      <c r="BD102" s="6"/>
      <c r="CH102" s="6"/>
      <c r="CO102" s="6"/>
      <c r="CP102" s="6"/>
    </row>
    <row r="103" spans="3:94" x14ac:dyDescent="0.25">
      <c r="C103" s="6"/>
      <c r="H103" s="6"/>
      <c r="M103" s="6"/>
      <c r="R103" s="6"/>
      <c r="BD103" s="6"/>
      <c r="CH103" s="6"/>
      <c r="CO103" s="6"/>
      <c r="CP103" s="6"/>
    </row>
    <row r="104" spans="3:94" x14ac:dyDescent="0.25">
      <c r="C104" s="6"/>
      <c r="H104" s="6"/>
      <c r="M104" s="6"/>
      <c r="R104" s="6"/>
      <c r="BD104" s="6"/>
      <c r="CH104" s="6"/>
      <c r="CO104" s="6"/>
      <c r="CP104" s="6"/>
    </row>
    <row r="105" spans="3:94" x14ac:dyDescent="0.25">
      <c r="C105" s="6"/>
      <c r="H105" s="6"/>
      <c r="M105" s="6"/>
      <c r="R105" s="6"/>
      <c r="BD105" s="6"/>
      <c r="CH105" s="6"/>
      <c r="CO105" s="6"/>
      <c r="CP105" s="6"/>
    </row>
    <row r="106" spans="3:94" x14ac:dyDescent="0.25">
      <c r="C106" s="6"/>
      <c r="H106" s="6"/>
      <c r="M106" s="6"/>
      <c r="R106" s="6"/>
      <c r="BD106" s="6"/>
      <c r="CH106" s="6"/>
      <c r="CO106" s="6"/>
      <c r="CP106" s="6"/>
    </row>
    <row r="107" spans="3:94" x14ac:dyDescent="0.25">
      <c r="C107" s="6"/>
      <c r="H107" s="6"/>
      <c r="M107" s="6"/>
      <c r="R107" s="6"/>
      <c r="BD107" s="6"/>
      <c r="CH107" s="6"/>
      <c r="CO107" s="6"/>
      <c r="CP107" s="6"/>
    </row>
    <row r="108" spans="3:94" x14ac:dyDescent="0.25">
      <c r="C108" s="6"/>
      <c r="M108" s="6"/>
      <c r="R108" s="6"/>
      <c r="BD108" s="6"/>
      <c r="CH108" s="6"/>
      <c r="CO108" s="6"/>
      <c r="CP108" s="6"/>
    </row>
    <row r="109" spans="3:94" x14ac:dyDescent="0.25">
      <c r="M109" s="6"/>
      <c r="R109" s="6"/>
      <c r="BD109" s="6"/>
      <c r="CH109" s="6"/>
      <c r="CO109" s="6"/>
      <c r="CP109" s="6"/>
    </row>
    <row r="110" spans="3:94" x14ac:dyDescent="0.25">
      <c r="M110" s="6"/>
      <c r="R110" s="6"/>
      <c r="BD110" s="6"/>
      <c r="CH110" s="6"/>
      <c r="CO110" s="6"/>
      <c r="CP110" s="6"/>
    </row>
    <row r="111" spans="3:94" x14ac:dyDescent="0.25">
      <c r="M111" s="6"/>
    </row>
    <row r="112" spans="3:94" x14ac:dyDescent="0.25">
      <c r="M112" s="6"/>
    </row>
  </sheetData>
  <mergeCells count="62">
    <mergeCell ref="D95:G95"/>
    <mergeCell ref="I95:L95"/>
    <mergeCell ref="N95:Q95"/>
    <mergeCell ref="AX3:BC3"/>
    <mergeCell ref="S4:T4"/>
    <mergeCell ref="AD4:AF4"/>
    <mergeCell ref="AK4:AL4"/>
    <mergeCell ref="AO4:AP4"/>
    <mergeCell ref="AX4:BC4"/>
    <mergeCell ref="S3:T3"/>
    <mergeCell ref="U3:AA3"/>
    <mergeCell ref="AB3:AJ3"/>
    <mergeCell ref="AK3:AP3"/>
    <mergeCell ref="AQ3:AV3"/>
    <mergeCell ref="D6:G6"/>
    <mergeCell ref="I6:L6"/>
    <mergeCell ref="CN5:CN7"/>
    <mergeCell ref="S5:T5"/>
    <mergeCell ref="BB5:BC5"/>
    <mergeCell ref="CG6:CG7"/>
    <mergeCell ref="CJ5:CL5"/>
    <mergeCell ref="CM5:CM7"/>
    <mergeCell ref="CI6:CI7"/>
    <mergeCell ref="CJ6:CJ7"/>
    <mergeCell ref="CK6:CK7"/>
    <mergeCell ref="CL6:CL7"/>
    <mergeCell ref="N6:Q6"/>
    <mergeCell ref="BE5:BF5"/>
    <mergeCell ref="CF5:CG5"/>
    <mergeCell ref="BE6:BF6"/>
    <mergeCell ref="CB6:CB7"/>
    <mergeCell ref="CC6:CC7"/>
    <mergeCell ref="CD6:CD7"/>
    <mergeCell ref="CE6:CE7"/>
    <mergeCell ref="BC6:BC7"/>
    <mergeCell ref="S6:T6"/>
    <mergeCell ref="AX6:AX7"/>
    <mergeCell ref="AY6:AY7"/>
    <mergeCell ref="AZ6:AZ7"/>
    <mergeCell ref="BA6:BA7"/>
    <mergeCell ref="CJ8:CJ15"/>
    <mergeCell ref="CJ16:CJ28"/>
    <mergeCell ref="CJ29:CJ33"/>
    <mergeCell ref="CK8:CK15"/>
    <mergeCell ref="CK16:CK28"/>
    <mergeCell ref="CN8:CN33"/>
    <mergeCell ref="CK29:CK33"/>
    <mergeCell ref="CL8:CL15"/>
    <mergeCell ref="CL16:CL28"/>
    <mergeCell ref="CL29:CL33"/>
    <mergeCell ref="CM8:CM33"/>
    <mergeCell ref="CB3:CG3"/>
    <mergeCell ref="BE4:BF4"/>
    <mergeCell ref="BL4:BN4"/>
    <mergeCell ref="BO4:BP4"/>
    <mergeCell ref="BT4:BU4"/>
    <mergeCell ref="CB4:CG4"/>
    <mergeCell ref="BE3:BF3"/>
    <mergeCell ref="BG3:BI3"/>
    <mergeCell ref="BJ3:BN3"/>
    <mergeCell ref="BO3:BU3"/>
    <mergeCell ref="BV3:BZ3"/>
  </mergeCells>
  <conditionalFormatting sqref="D8:G33 I8:L33">
    <cfRule type="cellIs" dxfId="316" priority="15" operator="equal">
      <formula>"C"</formula>
    </cfRule>
    <cfRule type="cellIs" dxfId="315" priority="18" operator="equal">
      <formula>"AD"</formula>
    </cfRule>
  </conditionalFormatting>
  <conditionalFormatting sqref="D8:G33">
    <cfRule type="cellIs" dxfId="314" priority="16" operator="equal">
      <formula>"B"</formula>
    </cfRule>
    <cfRule type="cellIs" dxfId="313" priority="17" operator="equal">
      <formula>"A"</formula>
    </cfRule>
  </conditionalFormatting>
  <conditionalFormatting sqref="I8:Q33">
    <cfRule type="cellIs" dxfId="312" priority="3" operator="equal">
      <formula>"B"</formula>
    </cfRule>
    <cfRule type="cellIs" dxfId="311" priority="4" operator="equal">
      <formula>"A"</formula>
    </cfRule>
  </conditionalFormatting>
  <conditionalFormatting sqref="M8:Q33">
    <cfRule type="cellIs" dxfId="310" priority="2" operator="equal">
      <formula>"C"</formula>
    </cfRule>
    <cfRule type="cellIs" dxfId="309" priority="5" operator="equal">
      <formula>"AD"</formula>
    </cfRule>
  </conditionalFormatting>
  <conditionalFormatting sqref="N8:Q33">
    <cfRule type="cellIs" dxfId="308" priority="1" operator="equal">
      <formula>"O"</formula>
    </cfRule>
  </conditionalFormatting>
  <conditionalFormatting sqref="U8:AV33">
    <cfRule type="cellIs" dxfId="307" priority="22" operator="equal">
      <formula>"O"</formula>
    </cfRule>
    <cfRule type="cellIs" dxfId="306" priority="23" operator="equal">
      <formula>"I"</formula>
    </cfRule>
    <cfRule type="cellIs" dxfId="305" priority="24" operator="equal">
      <formula>"P"</formula>
    </cfRule>
    <cfRule type="cellIs" dxfId="304" priority="25" operator="equal">
      <formula>"A"</formula>
    </cfRule>
  </conditionalFormatting>
  <conditionalFormatting sqref="BG8:BZ33">
    <cfRule type="cellIs" dxfId="303" priority="6" operator="equal">
      <formula>"O"</formula>
    </cfRule>
    <cfRule type="cellIs" dxfId="302" priority="7" operator="equal">
      <formula>"C"</formula>
    </cfRule>
    <cfRule type="cellIs" dxfId="301" priority="8" operator="equal">
      <formula>"B"</formula>
    </cfRule>
    <cfRule type="cellIs" dxfId="300" priority="9" operator="equal">
      <formula>"A"</formula>
    </cfRule>
  </conditionalFormatting>
  <conditionalFormatting sqref="CI8:CI33">
    <cfRule type="containsText" dxfId="299" priority="19" operator="containsText" text="Inicio">
      <formula>NOT(ISERROR(SEARCH("Inicio",CI8)))</formula>
    </cfRule>
    <cfRule type="containsText" dxfId="298" priority="20" operator="containsText" text="Proceso">
      <formula>NOT(ISERROR(SEARCH("Proceso",CI8)))</formula>
    </cfRule>
    <cfRule type="containsText" dxfId="297" priority="21" operator="containsText" text="Logrado">
      <formula>NOT(ISERROR(SEARCH("Logrado",CI8)))</formula>
    </cfRule>
  </conditionalFormatting>
  <pageMargins left="0.31496062992125984" right="0.23622047244094491" top="0.74803149606299213" bottom="0.74803149606299213" header="0.31496062992125984" footer="0.31496062992125984"/>
  <pageSetup paperSize="9" scale="90" orientation="landscape" horizontalDpi="4294967294" r:id="rId1"/>
  <ignoredErrors>
    <ignoredError sqref="AY37" formula="1"/>
  </ignoredError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heetViews>
  <sheetFormatPr baseColWidth="10" defaultRowHeight="15" x14ac:dyDescent="0.25"/>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S110"/>
  <sheetViews>
    <sheetView showGridLines="0" topLeftCell="A7" zoomScale="85" zoomScaleNormal="85" workbookViewId="0">
      <selection activeCell="AO25" sqref="AO25"/>
    </sheetView>
  </sheetViews>
  <sheetFormatPr baseColWidth="10" defaultColWidth="11.42578125" defaultRowHeight="15" x14ac:dyDescent="0.25"/>
  <cols>
    <col min="1" max="1" width="1.28515625" style="7" customWidth="1"/>
    <col min="2" max="2" width="3.28515625" style="18" customWidth="1"/>
    <col min="3" max="3" width="30.28515625" style="18" customWidth="1"/>
    <col min="4" max="8" width="4.42578125" style="18" customWidth="1"/>
    <col min="9" max="9" width="5" style="18" customWidth="1"/>
    <col min="10" max="11" width="4.42578125" style="18" customWidth="1"/>
    <col min="12" max="12" width="5.140625" style="18" customWidth="1"/>
    <col min="13" max="15" width="4.42578125" style="18" customWidth="1"/>
    <col min="16" max="16" width="5.28515625" style="18" customWidth="1"/>
    <col min="17" max="23" width="4.42578125" style="18" customWidth="1"/>
    <col min="24" max="25" width="5" style="18" customWidth="1"/>
    <col min="26" max="30" width="4.42578125" style="18" customWidth="1"/>
    <col min="31" max="31" width="5.140625" style="18" customWidth="1"/>
    <col min="32" max="32" width="2.42578125" style="18" customWidth="1"/>
    <col min="33" max="36" width="5.85546875" style="18" customWidth="1"/>
    <col min="37" max="37" width="4.7109375" style="18" customWidth="1"/>
    <col min="38" max="38" width="8.140625" style="18" customWidth="1"/>
    <col min="39" max="39" width="6.140625" customWidth="1"/>
    <col min="40" max="43" width="5.85546875" style="18" customWidth="1"/>
    <col min="44" max="44" width="5.42578125" style="9" customWidth="1"/>
    <col min="45" max="45" width="5.42578125" style="6" customWidth="1"/>
    <col min="46" max="172" width="11.42578125" style="6" customWidth="1"/>
    <col min="173" max="16384" width="11.42578125" style="6"/>
  </cols>
  <sheetData>
    <row r="1" spans="1:44" ht="6.75" customHeight="1" x14ac:dyDescent="0.25"/>
    <row r="2" spans="1:44" ht="3.75" customHeight="1" thickBot="1" x14ac:dyDescent="0.3"/>
    <row r="3" spans="1:44" ht="18" customHeight="1" thickBot="1" x14ac:dyDescent="0.3">
      <c r="B3" s="751" t="s">
        <v>19</v>
      </c>
      <c r="C3" s="752"/>
      <c r="D3" s="753" t="s">
        <v>1</v>
      </c>
      <c r="E3" s="754"/>
      <c r="F3" s="754"/>
      <c r="G3" s="754"/>
      <c r="H3" s="754"/>
      <c r="I3" s="754"/>
      <c r="J3" s="755"/>
      <c r="K3" s="756" t="s">
        <v>20</v>
      </c>
      <c r="L3" s="756"/>
      <c r="M3" s="756"/>
      <c r="N3" s="756"/>
      <c r="O3" s="756"/>
      <c r="P3" s="756"/>
      <c r="Q3" s="756"/>
      <c r="R3" s="756"/>
      <c r="S3" s="756"/>
      <c r="T3" s="757" t="s">
        <v>21</v>
      </c>
      <c r="U3" s="758"/>
      <c r="V3" s="758"/>
      <c r="W3" s="758"/>
      <c r="X3" s="758"/>
      <c r="Y3" s="759"/>
      <c r="Z3" s="760" t="s">
        <v>3</v>
      </c>
      <c r="AA3" s="761"/>
      <c r="AB3" s="761"/>
      <c r="AC3" s="761"/>
      <c r="AD3" s="761"/>
      <c r="AE3" s="762"/>
      <c r="AF3" s="48"/>
      <c r="AG3" s="736" t="s">
        <v>22</v>
      </c>
      <c r="AH3" s="737"/>
      <c r="AI3" s="737"/>
      <c r="AJ3" s="737"/>
      <c r="AK3" s="737"/>
      <c r="AL3" s="738"/>
      <c r="AN3"/>
      <c r="AO3"/>
      <c r="AP3"/>
      <c r="AQ3"/>
    </row>
    <row r="4" spans="1:44" ht="30.75" customHeight="1" thickBot="1" x14ac:dyDescent="0.3">
      <c r="B4" s="739" t="s">
        <v>23</v>
      </c>
      <c r="C4" s="740"/>
      <c r="D4" s="128" t="s">
        <v>24</v>
      </c>
      <c r="E4" s="129" t="s">
        <v>24</v>
      </c>
      <c r="F4" s="129" t="s">
        <v>24</v>
      </c>
      <c r="G4" s="129" t="s">
        <v>25</v>
      </c>
      <c r="H4" s="129" t="s">
        <v>8</v>
      </c>
      <c r="I4" s="129" t="s">
        <v>25</v>
      </c>
      <c r="J4" s="130" t="s">
        <v>26</v>
      </c>
      <c r="K4" s="131" t="s">
        <v>5</v>
      </c>
      <c r="L4" s="131" t="s">
        <v>6</v>
      </c>
      <c r="M4" s="741" t="s">
        <v>27</v>
      </c>
      <c r="N4" s="742"/>
      <c r="O4" s="743"/>
      <c r="P4" s="132" t="s">
        <v>5</v>
      </c>
      <c r="Q4" s="132" t="s">
        <v>27</v>
      </c>
      <c r="R4" s="131" t="s">
        <v>5</v>
      </c>
      <c r="S4" s="133" t="s">
        <v>27</v>
      </c>
      <c r="T4" s="744" t="s">
        <v>28</v>
      </c>
      <c r="U4" s="745"/>
      <c r="V4" s="134" t="s">
        <v>29</v>
      </c>
      <c r="W4" s="135" t="s">
        <v>9</v>
      </c>
      <c r="X4" s="746" t="s">
        <v>30</v>
      </c>
      <c r="Y4" s="747"/>
      <c r="Z4" s="136" t="s">
        <v>31</v>
      </c>
      <c r="AA4" s="137" t="s">
        <v>32</v>
      </c>
      <c r="AB4" s="138" t="s">
        <v>32</v>
      </c>
      <c r="AC4" s="139" t="s">
        <v>7</v>
      </c>
      <c r="AD4" s="137" t="s">
        <v>33</v>
      </c>
      <c r="AE4" s="140" t="s">
        <v>31</v>
      </c>
      <c r="AF4" s="49"/>
      <c r="AG4" s="748" t="s">
        <v>34</v>
      </c>
      <c r="AH4" s="749"/>
      <c r="AI4" s="749"/>
      <c r="AJ4" s="749"/>
      <c r="AK4" s="749"/>
      <c r="AL4" s="750"/>
      <c r="AN4"/>
      <c r="AO4"/>
      <c r="AP4"/>
      <c r="AQ4"/>
    </row>
    <row r="5" spans="1:44" ht="27" customHeight="1" thickBot="1" x14ac:dyDescent="0.3">
      <c r="B5" s="751" t="s">
        <v>35</v>
      </c>
      <c r="C5" s="780"/>
      <c r="D5" s="141" t="s">
        <v>36</v>
      </c>
      <c r="E5" s="142" t="s">
        <v>37</v>
      </c>
      <c r="F5" s="142" t="s">
        <v>38</v>
      </c>
      <c r="G5" s="142" t="s">
        <v>39</v>
      </c>
      <c r="H5" s="142" t="s">
        <v>40</v>
      </c>
      <c r="I5" s="142" t="s">
        <v>41</v>
      </c>
      <c r="J5" s="143" t="s">
        <v>42</v>
      </c>
      <c r="K5" s="144" t="s">
        <v>43</v>
      </c>
      <c r="L5" s="145" t="s">
        <v>44</v>
      </c>
      <c r="M5" s="145" t="s">
        <v>45</v>
      </c>
      <c r="N5" s="145" t="s">
        <v>46</v>
      </c>
      <c r="O5" s="145" t="s">
        <v>47</v>
      </c>
      <c r="P5" s="145" t="s">
        <v>48</v>
      </c>
      <c r="Q5" s="145" t="s">
        <v>49</v>
      </c>
      <c r="R5" s="145" t="s">
        <v>50</v>
      </c>
      <c r="S5" s="146" t="s">
        <v>51</v>
      </c>
      <c r="T5" s="147" t="s">
        <v>52</v>
      </c>
      <c r="U5" s="148" t="s">
        <v>53</v>
      </c>
      <c r="V5" s="148" t="s">
        <v>54</v>
      </c>
      <c r="W5" s="148" t="s">
        <v>55</v>
      </c>
      <c r="X5" s="148" t="s">
        <v>56</v>
      </c>
      <c r="Y5" s="149" t="s">
        <v>57</v>
      </c>
      <c r="Z5" s="150" t="s">
        <v>58</v>
      </c>
      <c r="AA5" s="151" t="s">
        <v>59</v>
      </c>
      <c r="AB5" s="151" t="s">
        <v>60</v>
      </c>
      <c r="AC5" s="151" t="s">
        <v>61</v>
      </c>
      <c r="AD5" s="151" t="s">
        <v>62</v>
      </c>
      <c r="AE5" s="152" t="s">
        <v>63</v>
      </c>
      <c r="AF5" s="49"/>
      <c r="AG5" s="713" t="s">
        <v>86</v>
      </c>
      <c r="AH5" s="714" t="s">
        <v>87</v>
      </c>
      <c r="AI5" s="715" t="s">
        <v>88</v>
      </c>
      <c r="AJ5" s="716" t="s">
        <v>89</v>
      </c>
      <c r="AK5" s="781" t="s">
        <v>64</v>
      </c>
      <c r="AL5" s="782"/>
      <c r="AM5" s="15"/>
      <c r="AN5" s="718" t="s">
        <v>86</v>
      </c>
      <c r="AO5" s="719" t="s">
        <v>87</v>
      </c>
      <c r="AP5" s="720" t="s">
        <v>88</v>
      </c>
      <c r="AQ5" s="721" t="s">
        <v>89</v>
      </c>
    </row>
    <row r="6" spans="1:44" s="3" customFormat="1" ht="21" customHeight="1" thickBot="1" x14ac:dyDescent="0.4">
      <c r="A6" s="2"/>
      <c r="B6" s="751" t="s">
        <v>65</v>
      </c>
      <c r="C6" s="780"/>
      <c r="D6" s="108" t="s">
        <v>66</v>
      </c>
      <c r="E6" s="116" t="s">
        <v>67</v>
      </c>
      <c r="F6" s="117" t="s">
        <v>68</v>
      </c>
      <c r="G6" s="109" t="s">
        <v>66</v>
      </c>
      <c r="H6" s="116" t="s">
        <v>67</v>
      </c>
      <c r="I6" s="109" t="s">
        <v>69</v>
      </c>
      <c r="J6" s="110" t="s">
        <v>66</v>
      </c>
      <c r="K6" s="118" t="s">
        <v>70</v>
      </c>
      <c r="L6" s="119" t="s">
        <v>66</v>
      </c>
      <c r="M6" s="111" t="s">
        <v>67</v>
      </c>
      <c r="N6" s="111" t="s">
        <v>69</v>
      </c>
      <c r="O6" s="119" t="s">
        <v>70</v>
      </c>
      <c r="P6" s="119" t="s">
        <v>67</v>
      </c>
      <c r="Q6" s="120" t="s">
        <v>71</v>
      </c>
      <c r="R6" s="111" t="s">
        <v>69</v>
      </c>
      <c r="S6" s="121" t="s">
        <v>71</v>
      </c>
      <c r="T6" s="112" t="s">
        <v>67</v>
      </c>
      <c r="U6" s="122" t="s">
        <v>69</v>
      </c>
      <c r="V6" s="113" t="s">
        <v>66</v>
      </c>
      <c r="W6" s="123" t="s">
        <v>68</v>
      </c>
      <c r="X6" s="122" t="s">
        <v>69</v>
      </c>
      <c r="Y6" s="124" t="s">
        <v>67</v>
      </c>
      <c r="Z6" s="125" t="s">
        <v>69</v>
      </c>
      <c r="AA6" s="126" t="s">
        <v>69</v>
      </c>
      <c r="AB6" s="126" t="s">
        <v>66</v>
      </c>
      <c r="AC6" s="114" t="s">
        <v>70</v>
      </c>
      <c r="AD6" s="127" t="s">
        <v>71</v>
      </c>
      <c r="AE6" s="115" t="s">
        <v>66</v>
      </c>
      <c r="AF6" s="54"/>
      <c r="AG6" s="783">
        <v>7</v>
      </c>
      <c r="AH6" s="785">
        <v>9</v>
      </c>
      <c r="AI6" s="787">
        <v>6</v>
      </c>
      <c r="AJ6" s="789">
        <v>6</v>
      </c>
      <c r="AK6" s="201">
        <v>28</v>
      </c>
      <c r="AL6" s="791" t="s">
        <v>72</v>
      </c>
      <c r="AM6"/>
      <c r="AN6" s="783">
        <v>7</v>
      </c>
      <c r="AO6" s="785">
        <v>9</v>
      </c>
      <c r="AP6" s="787">
        <v>6</v>
      </c>
      <c r="AQ6" s="789">
        <v>6</v>
      </c>
      <c r="AR6" s="10"/>
    </row>
    <row r="7" spans="1:44" s="4" customFormat="1" ht="17.25" customHeight="1" thickBot="1" x14ac:dyDescent="0.3">
      <c r="A7" s="37"/>
      <c r="B7" s="70" t="s">
        <v>2</v>
      </c>
      <c r="C7" s="241" t="s">
        <v>321</v>
      </c>
      <c r="D7" s="213">
        <v>1</v>
      </c>
      <c r="E7" s="224">
        <v>2</v>
      </c>
      <c r="F7" s="224">
        <v>3</v>
      </c>
      <c r="G7" s="224">
        <v>4</v>
      </c>
      <c r="H7" s="224">
        <v>5</v>
      </c>
      <c r="I7" s="224">
        <v>6</v>
      </c>
      <c r="J7" s="225">
        <v>7</v>
      </c>
      <c r="K7" s="226">
        <v>8</v>
      </c>
      <c r="L7" s="214">
        <v>9</v>
      </c>
      <c r="M7" s="214">
        <v>10</v>
      </c>
      <c r="N7" s="214">
        <v>11</v>
      </c>
      <c r="O7" s="214">
        <v>12</v>
      </c>
      <c r="P7" s="214">
        <v>13</v>
      </c>
      <c r="Q7" s="214">
        <v>14</v>
      </c>
      <c r="R7" s="214">
        <v>15</v>
      </c>
      <c r="S7" s="227">
        <v>16</v>
      </c>
      <c r="T7" s="228">
        <v>17</v>
      </c>
      <c r="U7" s="229">
        <v>18</v>
      </c>
      <c r="V7" s="229">
        <v>19</v>
      </c>
      <c r="W7" s="229">
        <v>20</v>
      </c>
      <c r="X7" s="229">
        <v>21</v>
      </c>
      <c r="Y7" s="230">
        <v>22</v>
      </c>
      <c r="Z7" s="231">
        <v>23</v>
      </c>
      <c r="AA7" s="215">
        <v>24</v>
      </c>
      <c r="AB7" s="215">
        <v>25</v>
      </c>
      <c r="AC7" s="215">
        <v>26</v>
      </c>
      <c r="AD7" s="215">
        <v>27</v>
      </c>
      <c r="AE7" s="232">
        <v>28</v>
      </c>
      <c r="AF7" s="54"/>
      <c r="AG7" s="784"/>
      <c r="AH7" s="786"/>
      <c r="AI7" s="788"/>
      <c r="AJ7" s="790"/>
      <c r="AK7" s="202" t="s">
        <v>74</v>
      </c>
      <c r="AL7" s="796"/>
      <c r="AM7"/>
      <c r="AN7" s="810"/>
      <c r="AO7" s="811"/>
      <c r="AP7" s="809"/>
      <c r="AQ7" s="812"/>
      <c r="AR7" s="11"/>
    </row>
    <row r="8" spans="1:44" s="1" customFormat="1" ht="12.2" customHeight="1" x14ac:dyDescent="0.25">
      <c r="A8" s="23"/>
      <c r="B8" s="36">
        <v>1</v>
      </c>
      <c r="C8" s="267" t="s">
        <v>157</v>
      </c>
      <c r="D8" s="99" t="s">
        <v>11</v>
      </c>
      <c r="E8" s="87" t="s">
        <v>11</v>
      </c>
      <c r="F8" s="87" t="s">
        <v>11</v>
      </c>
      <c r="G8" s="87" t="s">
        <v>11</v>
      </c>
      <c r="H8" s="87" t="s">
        <v>11</v>
      </c>
      <c r="I8" s="87" t="s">
        <v>11</v>
      </c>
      <c r="J8" s="104" t="s">
        <v>11</v>
      </c>
      <c r="K8" s="86" t="s">
        <v>11</v>
      </c>
      <c r="L8" s="87" t="s">
        <v>11</v>
      </c>
      <c r="M8" s="87" t="s">
        <v>11</v>
      </c>
      <c r="N8" s="87" t="s">
        <v>11</v>
      </c>
      <c r="O8" s="87" t="s">
        <v>11</v>
      </c>
      <c r="P8" s="87" t="s">
        <v>11</v>
      </c>
      <c r="Q8" s="87" t="s">
        <v>11</v>
      </c>
      <c r="R8" s="87" t="s">
        <v>11</v>
      </c>
      <c r="S8" s="88" t="s">
        <v>11</v>
      </c>
      <c r="T8" s="99" t="s">
        <v>11</v>
      </c>
      <c r="U8" s="87" t="s">
        <v>11</v>
      </c>
      <c r="V8" s="87" t="s">
        <v>11</v>
      </c>
      <c r="W8" s="87" t="s">
        <v>11</v>
      </c>
      <c r="X8" s="87" t="s">
        <v>11</v>
      </c>
      <c r="Y8" s="104" t="s">
        <v>11</v>
      </c>
      <c r="Z8" s="86" t="s">
        <v>11</v>
      </c>
      <c r="AA8" s="87" t="s">
        <v>11</v>
      </c>
      <c r="AB8" s="87" t="s">
        <v>11</v>
      </c>
      <c r="AC8" s="87" t="s">
        <v>11</v>
      </c>
      <c r="AD8" s="87" t="s">
        <v>11</v>
      </c>
      <c r="AE8" s="88" t="s">
        <v>11</v>
      </c>
      <c r="AF8" s="54"/>
      <c r="AG8" s="158">
        <f>COUNTIF(D8:J8,"A")</f>
        <v>7</v>
      </c>
      <c r="AH8" s="159">
        <f>COUNTIF(K8:S8,"A")</f>
        <v>9</v>
      </c>
      <c r="AI8" s="160">
        <f>COUNTIF(T8:Y8,"A")</f>
        <v>6</v>
      </c>
      <c r="AJ8" s="233">
        <f>COUNTIF(Z8:AE8,"A")</f>
        <v>6</v>
      </c>
      <c r="AK8" s="235">
        <f>SUM(AG8:AJ8)</f>
        <v>28</v>
      </c>
      <c r="AL8" s="346">
        <f>AK8*100/$AK$6</f>
        <v>100</v>
      </c>
      <c r="AM8"/>
      <c r="AN8" s="161" t="str">
        <f>IF(AG8=7,"AD",IF(AG8=6,"A",IF(AG8=5,"A",IF(AG8=4,"B","C"))))</f>
        <v>AD</v>
      </c>
      <c r="AO8" s="162" t="str">
        <f>IF(AH8=9,"AD",IF(AH8=8,"AD",IF(AH8=7,"A",IF(AG8=6,"A",IF(AG8=5,"B","C")))))</f>
        <v>AD</v>
      </c>
      <c r="AP8" s="163" t="str">
        <f>IF(AI8=6,"AD",IF(AI8=5,"A",IF(AI8=4,"B",IF(AI8=3,"B","C"))))</f>
        <v>AD</v>
      </c>
      <c r="AQ8" s="338" t="str">
        <f>IF(AJ8=6,"AD",IF(AJ8=5,"A",IF(AJ8=4,"B",IF(AJ8=3,"B","C"))))</f>
        <v>AD</v>
      </c>
    </row>
    <row r="9" spans="1:44" s="1" customFormat="1" ht="12.2" customHeight="1" x14ac:dyDescent="0.25">
      <c r="A9" s="23"/>
      <c r="B9" s="32">
        <v>2</v>
      </c>
      <c r="C9" s="268" t="s">
        <v>158</v>
      </c>
      <c r="D9" s="100" t="s">
        <v>11</v>
      </c>
      <c r="E9" s="30" t="s">
        <v>11</v>
      </c>
      <c r="F9" s="30" t="s">
        <v>11</v>
      </c>
      <c r="G9" s="30" t="s">
        <v>11</v>
      </c>
      <c r="H9" s="30" t="s">
        <v>11</v>
      </c>
      <c r="I9" s="30" t="s">
        <v>11</v>
      </c>
      <c r="J9" s="31" t="s">
        <v>11</v>
      </c>
      <c r="K9" s="89" t="s">
        <v>11</v>
      </c>
      <c r="L9" s="30" t="s">
        <v>11</v>
      </c>
      <c r="M9" s="30" t="s">
        <v>11</v>
      </c>
      <c r="N9" s="30" t="s">
        <v>11</v>
      </c>
      <c r="O9" s="30" t="s">
        <v>11</v>
      </c>
      <c r="P9" s="30" t="s">
        <v>11</v>
      </c>
      <c r="Q9" s="30" t="s">
        <v>11</v>
      </c>
      <c r="R9" s="30" t="s">
        <v>11</v>
      </c>
      <c r="S9" s="90" t="s">
        <v>11</v>
      </c>
      <c r="T9" s="100" t="s">
        <v>11</v>
      </c>
      <c r="U9" s="30" t="s">
        <v>11</v>
      </c>
      <c r="V9" s="30" t="s">
        <v>11</v>
      </c>
      <c r="W9" s="30" t="s">
        <v>11</v>
      </c>
      <c r="X9" s="30" t="s">
        <v>11</v>
      </c>
      <c r="Y9" s="31" t="s">
        <v>11</v>
      </c>
      <c r="Z9" s="89" t="s">
        <v>11</v>
      </c>
      <c r="AA9" s="30" t="s">
        <v>11</v>
      </c>
      <c r="AB9" s="30" t="s">
        <v>11</v>
      </c>
      <c r="AC9" s="30" t="s">
        <v>11</v>
      </c>
      <c r="AD9" s="30" t="s">
        <v>11</v>
      </c>
      <c r="AE9" s="90" t="s">
        <v>11</v>
      </c>
      <c r="AF9" s="55"/>
      <c r="AG9" s="158">
        <f t="shared" ref="AG9:AG32" si="0">COUNTIF(D9,"A")+COUNTIF(E9,"A")+COUNTIF(F9,"A")+COUNTIF(G9,"A")+COUNTIF(H9,"A")+COUNTIF(I9,"A")+COUNTIF(J9,"A")</f>
        <v>7</v>
      </c>
      <c r="AH9" s="159">
        <f t="shared" ref="AH9:AH31" si="1">COUNTIF(K9,"A")+COUNTIF(L9,"A")+COUNTIF(M9,"A")+COUNTIF(N9,"A")+COUNTIF(O9,"A")+COUNTIF(P9,"A")+COUNTIF(Q9,"A")+COUNTIF(R9,"A")+COUNTIF(S9,"A")</f>
        <v>9</v>
      </c>
      <c r="AI9" s="160">
        <f t="shared" ref="AI9:AI32" si="2">COUNTIF(T9,"A")+COUNTIF(U9,"A")+COUNTIF(V9,"A")+COUNTIF(W9,"A")+COUNTIF(X9,"A")+COUNTIF(Y9,"A")</f>
        <v>6</v>
      </c>
      <c r="AJ9" s="233">
        <f t="shared" ref="AJ9:AJ32" si="3">COUNTIF(Z9,"A")+COUNTIF(AA9,"A")+COUNTIF(AB9,"A")+COUNTIF(AC9,"A")+COUNTIF(AD9,"A")+COUNTIF(AE9,"A")</f>
        <v>6</v>
      </c>
      <c r="AK9" s="236">
        <f t="shared" ref="AK9:AK32" si="4">SUM(AG9:AJ9)</f>
        <v>28</v>
      </c>
      <c r="AL9" s="346">
        <f t="shared" ref="AL9:AL33" si="5">AK9*100/$AK$6</f>
        <v>100</v>
      </c>
      <c r="AM9"/>
      <c r="AN9" s="158" t="str">
        <f t="shared" ref="AN9:AN33" si="6">IF(AG9=7,"AD",IF(AG9=6,"A",IF(AG9=5,"A",IF(AG9=4,"B","C"))))</f>
        <v>AD</v>
      </c>
      <c r="AO9" s="717" t="str">
        <f t="shared" ref="AO9:AO33" si="7">IF(AH9=9,"AD",IF(AH9=8,"AD",IF(AH9=7,"A",IF(AG9=6,"A",IF(AG9=5,"B","C")))))</f>
        <v>AD</v>
      </c>
      <c r="AP9" s="160" t="str">
        <f t="shared" ref="AP9:AP33" si="8">IF(AI9=6,"AD",IF(AI9=5,"A",IF(AI9=4,"B",IF(AI9=3,"B","C"))))</f>
        <v>AD</v>
      </c>
      <c r="AQ9" s="706" t="str">
        <f t="shared" ref="AQ9:AQ33" si="9">IF(AJ9=6,"AD",IF(AJ9=5,"A",IF(AJ9=4,"B",IF(AJ9=3,"B","C"))))</f>
        <v>AD</v>
      </c>
    </row>
    <row r="10" spans="1:44" s="1" customFormat="1" ht="12.2" customHeight="1" x14ac:dyDescent="0.25">
      <c r="A10" s="24"/>
      <c r="B10" s="32">
        <v>3</v>
      </c>
      <c r="C10" s="268" t="s">
        <v>159</v>
      </c>
      <c r="D10" s="100" t="s">
        <v>11</v>
      </c>
      <c r="E10" s="30" t="s">
        <v>11</v>
      </c>
      <c r="F10" s="30" t="s">
        <v>11</v>
      </c>
      <c r="G10" s="30" t="s">
        <v>11</v>
      </c>
      <c r="H10" s="30" t="s">
        <v>11</v>
      </c>
      <c r="I10" s="30" t="s">
        <v>11</v>
      </c>
      <c r="J10" s="31" t="s">
        <v>11</v>
      </c>
      <c r="K10" s="89" t="s">
        <v>11</v>
      </c>
      <c r="L10" s="30" t="s">
        <v>11</v>
      </c>
      <c r="M10" s="30" t="s">
        <v>11</v>
      </c>
      <c r="N10" s="30" t="s">
        <v>11</v>
      </c>
      <c r="O10" s="30" t="s">
        <v>11</v>
      </c>
      <c r="P10" s="30" t="s">
        <v>11</v>
      </c>
      <c r="Q10" s="30" t="s">
        <v>11</v>
      </c>
      <c r="R10" s="30" t="s">
        <v>11</v>
      </c>
      <c r="S10" s="90" t="s">
        <v>11</v>
      </c>
      <c r="T10" s="100" t="s">
        <v>11</v>
      </c>
      <c r="U10" s="30" t="s">
        <v>183</v>
      </c>
      <c r="V10" s="30" t="s">
        <v>11</v>
      </c>
      <c r="W10" s="30" t="s">
        <v>11</v>
      </c>
      <c r="X10" s="30" t="s">
        <v>11</v>
      </c>
      <c r="Y10" s="31" t="s">
        <v>11</v>
      </c>
      <c r="Z10" s="89" t="s">
        <v>11</v>
      </c>
      <c r="AA10" s="30" t="s">
        <v>11</v>
      </c>
      <c r="AB10" s="30" t="s">
        <v>11</v>
      </c>
      <c r="AC10" s="30" t="s">
        <v>11</v>
      </c>
      <c r="AD10" s="30" t="s">
        <v>183</v>
      </c>
      <c r="AE10" s="90" t="s">
        <v>11</v>
      </c>
      <c r="AF10" s="55"/>
      <c r="AG10" s="158">
        <f t="shared" si="0"/>
        <v>7</v>
      </c>
      <c r="AH10" s="159">
        <f t="shared" si="1"/>
        <v>9</v>
      </c>
      <c r="AI10" s="160">
        <f t="shared" si="2"/>
        <v>5</v>
      </c>
      <c r="AJ10" s="233">
        <f t="shared" si="3"/>
        <v>5</v>
      </c>
      <c r="AK10" s="236">
        <f t="shared" si="4"/>
        <v>26</v>
      </c>
      <c r="AL10" s="346">
        <f t="shared" si="5"/>
        <v>92.857142857142861</v>
      </c>
      <c r="AM10"/>
      <c r="AN10" s="158" t="str">
        <f t="shared" si="6"/>
        <v>AD</v>
      </c>
      <c r="AO10" s="717" t="str">
        <f t="shared" si="7"/>
        <v>AD</v>
      </c>
      <c r="AP10" s="160" t="str">
        <f t="shared" si="8"/>
        <v>A</v>
      </c>
      <c r="AQ10" s="706" t="str">
        <f t="shared" si="9"/>
        <v>A</v>
      </c>
    </row>
    <row r="11" spans="1:44" s="1" customFormat="1" ht="12.2" customHeight="1" x14ac:dyDescent="0.25">
      <c r="A11" s="24"/>
      <c r="B11" s="32">
        <v>4</v>
      </c>
      <c r="C11" s="268" t="s">
        <v>160</v>
      </c>
      <c r="D11" s="100" t="s">
        <v>11</v>
      </c>
      <c r="E11" s="30" t="s">
        <v>183</v>
      </c>
      <c r="F11" s="30" t="s">
        <v>11</v>
      </c>
      <c r="G11" s="30" t="s">
        <v>11</v>
      </c>
      <c r="H11" s="30" t="s">
        <v>11</v>
      </c>
      <c r="I11" s="30" t="s">
        <v>11</v>
      </c>
      <c r="J11" s="31" t="s">
        <v>11</v>
      </c>
      <c r="K11" s="89" t="s">
        <v>11</v>
      </c>
      <c r="L11" s="30" t="s">
        <v>11</v>
      </c>
      <c r="M11" s="30" t="s">
        <v>11</v>
      </c>
      <c r="N11" s="30" t="s">
        <v>11</v>
      </c>
      <c r="O11" s="30" t="s">
        <v>11</v>
      </c>
      <c r="P11" s="30" t="s">
        <v>11</v>
      </c>
      <c r="Q11" s="30" t="s">
        <v>183</v>
      </c>
      <c r="R11" s="30" t="s">
        <v>11</v>
      </c>
      <c r="S11" s="90" t="s">
        <v>11</v>
      </c>
      <c r="T11" s="100" t="s">
        <v>11</v>
      </c>
      <c r="U11" s="30" t="s">
        <v>183</v>
      </c>
      <c r="V11" s="30" t="s">
        <v>11</v>
      </c>
      <c r="W11" s="30" t="s">
        <v>11</v>
      </c>
      <c r="X11" s="30" t="s">
        <v>11</v>
      </c>
      <c r="Y11" s="31" t="s">
        <v>11</v>
      </c>
      <c r="Z11" s="89" t="s">
        <v>11</v>
      </c>
      <c r="AA11" s="30" t="s">
        <v>11</v>
      </c>
      <c r="AB11" s="30" t="s">
        <v>11</v>
      </c>
      <c r="AC11" s="30" t="s">
        <v>11</v>
      </c>
      <c r="AD11" s="30" t="s">
        <v>11</v>
      </c>
      <c r="AE11" s="90" t="s">
        <v>11</v>
      </c>
      <c r="AF11" s="55"/>
      <c r="AG11" s="158">
        <f t="shared" si="0"/>
        <v>6</v>
      </c>
      <c r="AH11" s="159">
        <f t="shared" si="1"/>
        <v>8</v>
      </c>
      <c r="AI11" s="160">
        <f t="shared" si="2"/>
        <v>5</v>
      </c>
      <c r="AJ11" s="233">
        <f t="shared" si="3"/>
        <v>6</v>
      </c>
      <c r="AK11" s="488">
        <f>SUM(AG11:AJ11)</f>
        <v>25</v>
      </c>
      <c r="AL11" s="346">
        <f t="shared" si="5"/>
        <v>89.285714285714292</v>
      </c>
      <c r="AM11"/>
      <c r="AN11" s="158" t="str">
        <f t="shared" si="6"/>
        <v>A</v>
      </c>
      <c r="AO11" s="717" t="str">
        <f t="shared" si="7"/>
        <v>AD</v>
      </c>
      <c r="AP11" s="160" t="str">
        <f t="shared" si="8"/>
        <v>A</v>
      </c>
      <c r="AQ11" s="706" t="str">
        <f t="shared" si="9"/>
        <v>AD</v>
      </c>
    </row>
    <row r="12" spans="1:44" s="1" customFormat="1" ht="12.2" customHeight="1" thickBot="1" x14ac:dyDescent="0.3">
      <c r="A12" s="24"/>
      <c r="B12" s="33">
        <v>5</v>
      </c>
      <c r="C12" s="269" t="s">
        <v>161</v>
      </c>
      <c r="D12" s="103" t="s">
        <v>11</v>
      </c>
      <c r="E12" s="94" t="s">
        <v>11</v>
      </c>
      <c r="F12" s="94" t="s">
        <v>11</v>
      </c>
      <c r="G12" s="94" t="s">
        <v>11</v>
      </c>
      <c r="H12" s="94" t="s">
        <v>11</v>
      </c>
      <c r="I12" s="94" t="s">
        <v>11</v>
      </c>
      <c r="J12" s="107" t="s">
        <v>11</v>
      </c>
      <c r="K12" s="95" t="s">
        <v>11</v>
      </c>
      <c r="L12" s="94" t="s">
        <v>11</v>
      </c>
      <c r="M12" s="94" t="s">
        <v>11</v>
      </c>
      <c r="N12" s="94" t="s">
        <v>183</v>
      </c>
      <c r="O12" s="94" t="s">
        <v>11</v>
      </c>
      <c r="P12" s="94" t="s">
        <v>11</v>
      </c>
      <c r="Q12" s="94" t="s">
        <v>183</v>
      </c>
      <c r="R12" s="94" t="s">
        <v>11</v>
      </c>
      <c r="S12" s="96" t="s">
        <v>11</v>
      </c>
      <c r="T12" s="103" t="s">
        <v>11</v>
      </c>
      <c r="U12" s="94" t="s">
        <v>11</v>
      </c>
      <c r="V12" s="94" t="s">
        <v>11</v>
      </c>
      <c r="W12" s="94" t="s">
        <v>11</v>
      </c>
      <c r="X12" s="94" t="s">
        <v>11</v>
      </c>
      <c r="Y12" s="107" t="s">
        <v>11</v>
      </c>
      <c r="Z12" s="95" t="s">
        <v>11</v>
      </c>
      <c r="AA12" s="94" t="s">
        <v>11</v>
      </c>
      <c r="AB12" s="94" t="s">
        <v>11</v>
      </c>
      <c r="AC12" s="94" t="s">
        <v>11</v>
      </c>
      <c r="AD12" s="94" t="s">
        <v>183</v>
      </c>
      <c r="AE12" s="96" t="s">
        <v>11</v>
      </c>
      <c r="AF12" s="55"/>
      <c r="AG12" s="255">
        <f t="shared" si="0"/>
        <v>7</v>
      </c>
      <c r="AH12" s="256">
        <f t="shared" si="1"/>
        <v>7</v>
      </c>
      <c r="AI12" s="257">
        <f t="shared" si="2"/>
        <v>6</v>
      </c>
      <c r="AJ12" s="258">
        <f t="shared" si="3"/>
        <v>5</v>
      </c>
      <c r="AK12" s="489">
        <f>SUM(AG12:AJ12)</f>
        <v>25</v>
      </c>
      <c r="AL12" s="346">
        <f t="shared" si="5"/>
        <v>89.285714285714292</v>
      </c>
      <c r="AM12"/>
      <c r="AN12" s="259" t="str">
        <f t="shared" si="6"/>
        <v>AD</v>
      </c>
      <c r="AO12" s="723" t="str">
        <f t="shared" si="7"/>
        <v>A</v>
      </c>
      <c r="AP12" s="261" t="str">
        <f t="shared" si="8"/>
        <v>AD</v>
      </c>
      <c r="AQ12" s="707" t="str">
        <f t="shared" si="9"/>
        <v>A</v>
      </c>
      <c r="AR12" s="12"/>
    </row>
    <row r="13" spans="1:44" s="1" customFormat="1" ht="12.2" customHeight="1" x14ac:dyDescent="0.25">
      <c r="A13" s="23"/>
      <c r="B13" s="25">
        <v>6</v>
      </c>
      <c r="C13" s="284" t="s">
        <v>162</v>
      </c>
      <c r="D13" s="99" t="s">
        <v>11</v>
      </c>
      <c r="E13" s="87" t="s">
        <v>11</v>
      </c>
      <c r="F13" s="87" t="s">
        <v>11</v>
      </c>
      <c r="G13" s="87" t="s">
        <v>11</v>
      </c>
      <c r="H13" s="87" t="s">
        <v>11</v>
      </c>
      <c r="I13" s="87" t="s">
        <v>11</v>
      </c>
      <c r="J13" s="104" t="s">
        <v>11</v>
      </c>
      <c r="K13" s="86" t="s">
        <v>11</v>
      </c>
      <c r="L13" s="87" t="s">
        <v>11</v>
      </c>
      <c r="M13" s="87" t="s">
        <v>11</v>
      </c>
      <c r="N13" s="87" t="s">
        <v>11</v>
      </c>
      <c r="O13" s="87" t="s">
        <v>11</v>
      </c>
      <c r="P13" s="87" t="s">
        <v>11</v>
      </c>
      <c r="Q13" s="87" t="s">
        <v>11</v>
      </c>
      <c r="R13" s="87" t="s">
        <v>11</v>
      </c>
      <c r="S13" s="88" t="s">
        <v>11</v>
      </c>
      <c r="T13" s="99" t="s">
        <v>11</v>
      </c>
      <c r="U13" s="87" t="s">
        <v>11</v>
      </c>
      <c r="V13" s="87" t="s">
        <v>11</v>
      </c>
      <c r="W13" s="87" t="s">
        <v>11</v>
      </c>
      <c r="X13" s="87" t="s">
        <v>11</v>
      </c>
      <c r="Y13" s="104" t="s">
        <v>11</v>
      </c>
      <c r="Z13" s="86" t="s">
        <v>11</v>
      </c>
      <c r="AA13" s="87" t="s">
        <v>11</v>
      </c>
      <c r="AB13" s="87" t="s">
        <v>11</v>
      </c>
      <c r="AC13" s="87" t="s">
        <v>11</v>
      </c>
      <c r="AD13" s="87" t="s">
        <v>11</v>
      </c>
      <c r="AE13" s="88" t="s">
        <v>11</v>
      </c>
      <c r="AF13" s="55"/>
      <c r="AG13" s="161">
        <f t="shared" si="0"/>
        <v>7</v>
      </c>
      <c r="AH13" s="162">
        <f t="shared" si="1"/>
        <v>9</v>
      </c>
      <c r="AI13" s="163">
        <f t="shared" si="2"/>
        <v>6</v>
      </c>
      <c r="AJ13" s="234">
        <f t="shared" si="3"/>
        <v>6</v>
      </c>
      <c r="AK13" s="238">
        <f t="shared" si="4"/>
        <v>28</v>
      </c>
      <c r="AL13" s="346">
        <f t="shared" si="5"/>
        <v>100</v>
      </c>
      <c r="AM13"/>
      <c r="AN13" s="158" t="str">
        <f t="shared" si="6"/>
        <v>AD</v>
      </c>
      <c r="AO13" s="159" t="str">
        <f t="shared" si="7"/>
        <v>AD</v>
      </c>
      <c r="AP13" s="160" t="str">
        <f t="shared" si="8"/>
        <v>AD</v>
      </c>
      <c r="AQ13" s="706" t="str">
        <f t="shared" si="9"/>
        <v>AD</v>
      </c>
      <c r="AR13" s="12"/>
    </row>
    <row r="14" spans="1:44" s="1" customFormat="1" ht="12.2" customHeight="1" x14ac:dyDescent="0.25">
      <c r="A14" s="24"/>
      <c r="B14" s="26">
        <v>7</v>
      </c>
      <c r="C14" s="268" t="s">
        <v>163</v>
      </c>
      <c r="D14" s="100" t="s">
        <v>11</v>
      </c>
      <c r="E14" s="30" t="s">
        <v>11</v>
      </c>
      <c r="F14" s="30" t="s">
        <v>11</v>
      </c>
      <c r="G14" s="30" t="s">
        <v>11</v>
      </c>
      <c r="H14" s="30" t="s">
        <v>11</v>
      </c>
      <c r="I14" s="30" t="s">
        <v>11</v>
      </c>
      <c r="J14" s="31" t="s">
        <v>11</v>
      </c>
      <c r="K14" s="89" t="s">
        <v>11</v>
      </c>
      <c r="L14" s="30" t="s">
        <v>11</v>
      </c>
      <c r="M14" s="30" t="s">
        <v>11</v>
      </c>
      <c r="N14" s="30" t="s">
        <v>11</v>
      </c>
      <c r="O14" s="30" t="s">
        <v>11</v>
      </c>
      <c r="P14" s="30" t="s">
        <v>11</v>
      </c>
      <c r="Q14" s="30" t="s">
        <v>11</v>
      </c>
      <c r="R14" s="30" t="s">
        <v>11</v>
      </c>
      <c r="S14" s="90" t="s">
        <v>11</v>
      </c>
      <c r="T14" s="100" t="s">
        <v>11</v>
      </c>
      <c r="U14" s="30" t="s">
        <v>11</v>
      </c>
      <c r="V14" s="30" t="s">
        <v>11</v>
      </c>
      <c r="W14" s="30" t="s">
        <v>11</v>
      </c>
      <c r="X14" s="30" t="s">
        <v>11</v>
      </c>
      <c r="Y14" s="31" t="s">
        <v>11</v>
      </c>
      <c r="Z14" s="89" t="s">
        <v>11</v>
      </c>
      <c r="AA14" s="30" t="s">
        <v>11</v>
      </c>
      <c r="AB14" s="30" t="s">
        <v>11</v>
      </c>
      <c r="AC14" s="30" t="s">
        <v>11</v>
      </c>
      <c r="AD14" s="30" t="s">
        <v>11</v>
      </c>
      <c r="AE14" s="90" t="s">
        <v>11</v>
      </c>
      <c r="AF14" s="55"/>
      <c r="AG14" s="158">
        <f t="shared" si="0"/>
        <v>7</v>
      </c>
      <c r="AH14" s="159">
        <f t="shared" si="1"/>
        <v>9</v>
      </c>
      <c r="AI14" s="160">
        <f t="shared" si="2"/>
        <v>6</v>
      </c>
      <c r="AJ14" s="233">
        <f t="shared" si="3"/>
        <v>6</v>
      </c>
      <c r="AK14" s="236">
        <f t="shared" si="4"/>
        <v>28</v>
      </c>
      <c r="AL14" s="346">
        <f t="shared" si="5"/>
        <v>100</v>
      </c>
      <c r="AM14"/>
      <c r="AN14" s="158" t="str">
        <f t="shared" si="6"/>
        <v>AD</v>
      </c>
      <c r="AO14" s="717" t="str">
        <f t="shared" si="7"/>
        <v>AD</v>
      </c>
      <c r="AP14" s="160" t="str">
        <f t="shared" si="8"/>
        <v>AD</v>
      </c>
      <c r="AQ14" s="706" t="str">
        <f t="shared" si="9"/>
        <v>AD</v>
      </c>
      <c r="AR14" s="12"/>
    </row>
    <row r="15" spans="1:44" s="1" customFormat="1" ht="12.2" customHeight="1" x14ac:dyDescent="0.25">
      <c r="A15" s="24"/>
      <c r="B15" s="26">
        <v>8</v>
      </c>
      <c r="C15" s="268" t="s">
        <v>164</v>
      </c>
      <c r="D15" s="100" t="s">
        <v>11</v>
      </c>
      <c r="E15" s="30" t="s">
        <v>11</v>
      </c>
      <c r="F15" s="30" t="s">
        <v>11</v>
      </c>
      <c r="G15" s="30" t="s">
        <v>11</v>
      </c>
      <c r="H15" s="30" t="s">
        <v>11</v>
      </c>
      <c r="I15" s="30" t="s">
        <v>11</v>
      </c>
      <c r="J15" s="31" t="s">
        <v>11</v>
      </c>
      <c r="K15" s="89" t="s">
        <v>11</v>
      </c>
      <c r="L15" s="30" t="s">
        <v>11</v>
      </c>
      <c r="M15" s="30" t="s">
        <v>11</v>
      </c>
      <c r="N15" s="30" t="s">
        <v>11</v>
      </c>
      <c r="O15" s="30" t="s">
        <v>11</v>
      </c>
      <c r="P15" s="30" t="s">
        <v>11</v>
      </c>
      <c r="Q15" s="30" t="s">
        <v>11</v>
      </c>
      <c r="R15" s="30" t="s">
        <v>11</v>
      </c>
      <c r="S15" s="90" t="s">
        <v>11</v>
      </c>
      <c r="T15" s="100" t="s">
        <v>11</v>
      </c>
      <c r="U15" s="30" t="s">
        <v>11</v>
      </c>
      <c r="V15" s="30" t="s">
        <v>183</v>
      </c>
      <c r="W15" s="30" t="s">
        <v>11</v>
      </c>
      <c r="X15" s="30" t="s">
        <v>11</v>
      </c>
      <c r="Y15" s="31" t="s">
        <v>11</v>
      </c>
      <c r="Z15" s="89" t="s">
        <v>11</v>
      </c>
      <c r="AA15" s="30" t="s">
        <v>11</v>
      </c>
      <c r="AB15" s="30" t="s">
        <v>11</v>
      </c>
      <c r="AC15" s="30" t="s">
        <v>11</v>
      </c>
      <c r="AD15" s="30" t="s">
        <v>11</v>
      </c>
      <c r="AE15" s="90" t="s">
        <v>11</v>
      </c>
      <c r="AF15" s="55"/>
      <c r="AG15" s="158">
        <f t="shared" si="0"/>
        <v>7</v>
      </c>
      <c r="AH15" s="159">
        <f t="shared" si="1"/>
        <v>9</v>
      </c>
      <c r="AI15" s="160">
        <f t="shared" si="2"/>
        <v>5</v>
      </c>
      <c r="AJ15" s="233">
        <f t="shared" si="3"/>
        <v>6</v>
      </c>
      <c r="AK15" s="236">
        <f t="shared" si="4"/>
        <v>27</v>
      </c>
      <c r="AL15" s="346">
        <f t="shared" si="5"/>
        <v>96.428571428571431</v>
      </c>
      <c r="AM15"/>
      <c r="AN15" s="158" t="str">
        <f t="shared" si="6"/>
        <v>AD</v>
      </c>
      <c r="AO15" s="717" t="str">
        <f t="shared" si="7"/>
        <v>AD</v>
      </c>
      <c r="AP15" s="160" t="str">
        <f t="shared" si="8"/>
        <v>A</v>
      </c>
      <c r="AQ15" s="706" t="str">
        <f t="shared" si="9"/>
        <v>AD</v>
      </c>
      <c r="AR15" s="12"/>
    </row>
    <row r="16" spans="1:44" s="1" customFormat="1" ht="12.2" customHeight="1" x14ac:dyDescent="0.25">
      <c r="A16" s="24"/>
      <c r="B16" s="26">
        <v>9</v>
      </c>
      <c r="C16" s="268" t="s">
        <v>165</v>
      </c>
      <c r="D16" s="100" t="s">
        <v>11</v>
      </c>
      <c r="E16" s="30" t="s">
        <v>11</v>
      </c>
      <c r="F16" s="30" t="s">
        <v>11</v>
      </c>
      <c r="G16" s="30" t="s">
        <v>11</v>
      </c>
      <c r="H16" s="30" t="s">
        <v>11</v>
      </c>
      <c r="I16" s="30" t="s">
        <v>11</v>
      </c>
      <c r="J16" s="31" t="s">
        <v>11</v>
      </c>
      <c r="K16" s="89" t="s">
        <v>11</v>
      </c>
      <c r="L16" s="30" t="s">
        <v>11</v>
      </c>
      <c r="M16" s="30" t="s">
        <v>11</v>
      </c>
      <c r="N16" s="30" t="s">
        <v>11</v>
      </c>
      <c r="O16" s="30" t="s">
        <v>11</v>
      </c>
      <c r="P16" s="30" t="s">
        <v>11</v>
      </c>
      <c r="Q16" s="30" t="s">
        <v>11</v>
      </c>
      <c r="R16" s="30" t="s">
        <v>11</v>
      </c>
      <c r="S16" s="90" t="s">
        <v>11</v>
      </c>
      <c r="T16" s="100" t="s">
        <v>11</v>
      </c>
      <c r="U16" s="30" t="s">
        <v>11</v>
      </c>
      <c r="V16" s="30" t="s">
        <v>11</v>
      </c>
      <c r="W16" s="30" t="s">
        <v>11</v>
      </c>
      <c r="X16" s="30" t="s">
        <v>11</v>
      </c>
      <c r="Y16" s="31" t="s">
        <v>11</v>
      </c>
      <c r="Z16" s="89" t="s">
        <v>11</v>
      </c>
      <c r="AA16" s="30" t="s">
        <v>11</v>
      </c>
      <c r="AB16" s="30" t="s">
        <v>11</v>
      </c>
      <c r="AC16" s="30" t="s">
        <v>11</v>
      </c>
      <c r="AD16" s="30" t="s">
        <v>11</v>
      </c>
      <c r="AE16" s="90" t="s">
        <v>11</v>
      </c>
      <c r="AF16" s="55"/>
      <c r="AG16" s="158">
        <f t="shared" si="0"/>
        <v>7</v>
      </c>
      <c r="AH16" s="159">
        <f t="shared" si="1"/>
        <v>9</v>
      </c>
      <c r="AI16" s="160">
        <f t="shared" si="2"/>
        <v>6</v>
      </c>
      <c r="AJ16" s="233">
        <f t="shared" si="3"/>
        <v>6</v>
      </c>
      <c r="AK16" s="236">
        <f t="shared" si="4"/>
        <v>28</v>
      </c>
      <c r="AL16" s="346">
        <f t="shared" si="5"/>
        <v>100</v>
      </c>
      <c r="AM16"/>
      <c r="AN16" s="158" t="str">
        <f t="shared" si="6"/>
        <v>AD</v>
      </c>
      <c r="AO16" s="717" t="str">
        <f t="shared" si="7"/>
        <v>AD</v>
      </c>
      <c r="AP16" s="160" t="str">
        <f t="shared" si="8"/>
        <v>AD</v>
      </c>
      <c r="AQ16" s="706" t="str">
        <f t="shared" si="9"/>
        <v>AD</v>
      </c>
      <c r="AR16" s="12"/>
    </row>
    <row r="17" spans="1:45" s="1" customFormat="1" ht="12.2" customHeight="1" thickBot="1" x14ac:dyDescent="0.3">
      <c r="A17" s="23"/>
      <c r="B17" s="27">
        <v>10</v>
      </c>
      <c r="C17" s="269" t="s">
        <v>166</v>
      </c>
      <c r="D17" s="101" t="s">
        <v>11</v>
      </c>
      <c r="E17" s="92" t="s">
        <v>11</v>
      </c>
      <c r="F17" s="92" t="s">
        <v>11</v>
      </c>
      <c r="G17" s="92" t="s">
        <v>11</v>
      </c>
      <c r="H17" s="92" t="s">
        <v>11</v>
      </c>
      <c r="I17" s="92" t="s">
        <v>11</v>
      </c>
      <c r="J17" s="105" t="s">
        <v>11</v>
      </c>
      <c r="K17" s="91" t="s">
        <v>11</v>
      </c>
      <c r="L17" s="92" t="s">
        <v>11</v>
      </c>
      <c r="M17" s="92" t="s">
        <v>11</v>
      </c>
      <c r="N17" s="92" t="s">
        <v>11</v>
      </c>
      <c r="O17" s="92" t="s">
        <v>11</v>
      </c>
      <c r="P17" s="92" t="s">
        <v>11</v>
      </c>
      <c r="Q17" s="92" t="s">
        <v>11</v>
      </c>
      <c r="R17" s="92" t="s">
        <v>11</v>
      </c>
      <c r="S17" s="93" t="s">
        <v>11</v>
      </c>
      <c r="T17" s="101" t="s">
        <v>11</v>
      </c>
      <c r="U17" s="92" t="s">
        <v>11</v>
      </c>
      <c r="V17" s="92" t="s">
        <v>11</v>
      </c>
      <c r="W17" s="92" t="s">
        <v>11</v>
      </c>
      <c r="X17" s="92" t="s">
        <v>11</v>
      </c>
      <c r="Y17" s="105" t="s">
        <v>11</v>
      </c>
      <c r="Z17" s="91" t="s">
        <v>11</v>
      </c>
      <c r="AA17" s="92" t="s">
        <v>11</v>
      </c>
      <c r="AB17" s="92" t="s">
        <v>11</v>
      </c>
      <c r="AC17" s="92" t="s">
        <v>11</v>
      </c>
      <c r="AD17" s="92" t="s">
        <v>11</v>
      </c>
      <c r="AE17" s="93" t="s">
        <v>11</v>
      </c>
      <c r="AF17" s="55"/>
      <c r="AG17" s="259">
        <f t="shared" si="0"/>
        <v>7</v>
      </c>
      <c r="AH17" s="260">
        <f t="shared" si="1"/>
        <v>9</v>
      </c>
      <c r="AI17" s="261">
        <f t="shared" si="2"/>
        <v>6</v>
      </c>
      <c r="AJ17" s="262">
        <f t="shared" si="3"/>
        <v>6</v>
      </c>
      <c r="AK17" s="237">
        <f t="shared" si="4"/>
        <v>28</v>
      </c>
      <c r="AL17" s="346">
        <f t="shared" si="5"/>
        <v>100</v>
      </c>
      <c r="AM17"/>
      <c r="AN17" s="255" t="str">
        <f t="shared" si="6"/>
        <v>AD</v>
      </c>
      <c r="AO17" s="722" t="str">
        <f t="shared" si="7"/>
        <v>AD</v>
      </c>
      <c r="AP17" s="257" t="str">
        <f t="shared" si="8"/>
        <v>AD</v>
      </c>
      <c r="AQ17" s="708" t="str">
        <f t="shared" si="9"/>
        <v>AD</v>
      </c>
      <c r="AR17" s="12"/>
    </row>
    <row r="18" spans="1:45" s="1" customFormat="1" ht="12.2" customHeight="1" x14ac:dyDescent="0.25">
      <c r="A18" s="23"/>
      <c r="B18" s="36">
        <v>11</v>
      </c>
      <c r="C18" s="284" t="s">
        <v>167</v>
      </c>
      <c r="D18" s="102" t="s">
        <v>11</v>
      </c>
      <c r="E18" s="85" t="s">
        <v>11</v>
      </c>
      <c r="F18" s="85" t="s">
        <v>11</v>
      </c>
      <c r="G18" s="85" t="s">
        <v>11</v>
      </c>
      <c r="H18" s="85" t="s">
        <v>183</v>
      </c>
      <c r="I18" s="85" t="s">
        <v>11</v>
      </c>
      <c r="J18" s="106" t="s">
        <v>11</v>
      </c>
      <c r="K18" s="97" t="s">
        <v>11</v>
      </c>
      <c r="L18" s="85" t="s">
        <v>11</v>
      </c>
      <c r="M18" s="85" t="s">
        <v>11</v>
      </c>
      <c r="N18" s="85" t="s">
        <v>11</v>
      </c>
      <c r="O18" s="85" t="s">
        <v>11</v>
      </c>
      <c r="P18" s="85" t="s">
        <v>11</v>
      </c>
      <c r="Q18" s="85" t="s">
        <v>11</v>
      </c>
      <c r="R18" s="85" t="s">
        <v>11</v>
      </c>
      <c r="S18" s="98" t="s">
        <v>11</v>
      </c>
      <c r="T18" s="102" t="s">
        <v>11</v>
      </c>
      <c r="U18" s="85" t="s">
        <v>11</v>
      </c>
      <c r="V18" s="85" t="s">
        <v>11</v>
      </c>
      <c r="W18" s="85" t="s">
        <v>11</v>
      </c>
      <c r="X18" s="85" t="s">
        <v>11</v>
      </c>
      <c r="Y18" s="106" t="s">
        <v>11</v>
      </c>
      <c r="Z18" s="97" t="s">
        <v>11</v>
      </c>
      <c r="AA18" s="85" t="s">
        <v>11</v>
      </c>
      <c r="AB18" s="85" t="s">
        <v>11</v>
      </c>
      <c r="AC18" s="85" t="s">
        <v>11</v>
      </c>
      <c r="AD18" s="85" t="s">
        <v>11</v>
      </c>
      <c r="AE18" s="98" t="s">
        <v>11</v>
      </c>
      <c r="AF18" s="55"/>
      <c r="AG18" s="158">
        <f t="shared" si="0"/>
        <v>6</v>
      </c>
      <c r="AH18" s="159">
        <f t="shared" si="1"/>
        <v>9</v>
      </c>
      <c r="AI18" s="160">
        <f t="shared" si="2"/>
        <v>6</v>
      </c>
      <c r="AJ18" s="233">
        <f t="shared" si="3"/>
        <v>6</v>
      </c>
      <c r="AK18" s="238">
        <f t="shared" si="4"/>
        <v>27</v>
      </c>
      <c r="AL18" s="346">
        <f t="shared" si="5"/>
        <v>96.428571428571431</v>
      </c>
      <c r="AM18"/>
      <c r="AN18" s="161" t="str">
        <f t="shared" si="6"/>
        <v>A</v>
      </c>
      <c r="AO18" s="162" t="str">
        <f t="shared" si="7"/>
        <v>AD</v>
      </c>
      <c r="AP18" s="163" t="str">
        <f t="shared" si="8"/>
        <v>AD</v>
      </c>
      <c r="AQ18" s="338" t="str">
        <f t="shared" si="9"/>
        <v>AD</v>
      </c>
      <c r="AR18" s="12"/>
    </row>
    <row r="19" spans="1:45" s="1" customFormat="1" ht="12.2" customHeight="1" x14ac:dyDescent="0.25">
      <c r="A19" s="23"/>
      <c r="B19" s="32">
        <v>12</v>
      </c>
      <c r="C19" s="268" t="s">
        <v>168</v>
      </c>
      <c r="D19" s="100" t="s">
        <v>11</v>
      </c>
      <c r="E19" s="30" t="s">
        <v>11</v>
      </c>
      <c r="F19" s="30" t="s">
        <v>11</v>
      </c>
      <c r="G19" s="30" t="s">
        <v>11</v>
      </c>
      <c r="H19" s="30" t="s">
        <v>11</v>
      </c>
      <c r="I19" s="30" t="s">
        <v>11</v>
      </c>
      <c r="J19" s="31" t="s">
        <v>11</v>
      </c>
      <c r="K19" s="89" t="s">
        <v>11</v>
      </c>
      <c r="L19" s="30" t="s">
        <v>11</v>
      </c>
      <c r="M19" s="30" t="s">
        <v>11</v>
      </c>
      <c r="N19" s="30" t="s">
        <v>11</v>
      </c>
      <c r="O19" s="30" t="s">
        <v>11</v>
      </c>
      <c r="P19" s="30" t="s">
        <v>11</v>
      </c>
      <c r="Q19" s="30" t="s">
        <v>183</v>
      </c>
      <c r="R19" s="30" t="s">
        <v>11</v>
      </c>
      <c r="S19" s="90" t="s">
        <v>11</v>
      </c>
      <c r="T19" s="100" t="s">
        <v>11</v>
      </c>
      <c r="U19" s="30" t="s">
        <v>183</v>
      </c>
      <c r="V19" s="30" t="s">
        <v>11</v>
      </c>
      <c r="W19" s="30" t="s">
        <v>11</v>
      </c>
      <c r="X19" s="30" t="s">
        <v>11</v>
      </c>
      <c r="Y19" s="31" t="s">
        <v>11</v>
      </c>
      <c r="Z19" s="89" t="s">
        <v>11</v>
      </c>
      <c r="AA19" s="30" t="s">
        <v>11</v>
      </c>
      <c r="AB19" s="30" t="s">
        <v>11</v>
      </c>
      <c r="AC19" s="30" t="s">
        <v>11</v>
      </c>
      <c r="AD19" s="30" t="s">
        <v>11</v>
      </c>
      <c r="AE19" s="90" t="s">
        <v>11</v>
      </c>
      <c r="AF19" s="55"/>
      <c r="AG19" s="158">
        <f t="shared" si="0"/>
        <v>7</v>
      </c>
      <c r="AH19" s="159">
        <f t="shared" si="1"/>
        <v>8</v>
      </c>
      <c r="AI19" s="160">
        <f t="shared" si="2"/>
        <v>5</v>
      </c>
      <c r="AJ19" s="233">
        <f t="shared" si="3"/>
        <v>6</v>
      </c>
      <c r="AK19" s="236">
        <f t="shared" si="4"/>
        <v>26</v>
      </c>
      <c r="AL19" s="346">
        <f t="shared" si="5"/>
        <v>92.857142857142861</v>
      </c>
      <c r="AM19"/>
      <c r="AN19" s="158" t="str">
        <f t="shared" si="6"/>
        <v>AD</v>
      </c>
      <c r="AO19" s="717" t="str">
        <f t="shared" si="7"/>
        <v>AD</v>
      </c>
      <c r="AP19" s="160" t="str">
        <f t="shared" si="8"/>
        <v>A</v>
      </c>
      <c r="AQ19" s="706" t="str">
        <f t="shared" si="9"/>
        <v>AD</v>
      </c>
      <c r="AR19" s="12"/>
    </row>
    <row r="20" spans="1:45" s="1" customFormat="1" ht="12.2" customHeight="1" x14ac:dyDescent="0.25">
      <c r="A20" s="24"/>
      <c r="B20" s="32">
        <v>13</v>
      </c>
      <c r="C20" s="268" t="s">
        <v>169</v>
      </c>
      <c r="D20" s="100" t="s">
        <v>11</v>
      </c>
      <c r="E20" s="30" t="s">
        <v>11</v>
      </c>
      <c r="F20" s="30" t="s">
        <v>11</v>
      </c>
      <c r="G20" s="30" t="s">
        <v>11</v>
      </c>
      <c r="H20" s="30" t="s">
        <v>11</v>
      </c>
      <c r="I20" s="30" t="s">
        <v>11</v>
      </c>
      <c r="J20" s="31" t="s">
        <v>11</v>
      </c>
      <c r="K20" s="89" t="s">
        <v>11</v>
      </c>
      <c r="L20" s="30" t="s">
        <v>11</v>
      </c>
      <c r="M20" s="30" t="s">
        <v>11</v>
      </c>
      <c r="N20" s="30" t="s">
        <v>183</v>
      </c>
      <c r="O20" s="30" t="s">
        <v>11</v>
      </c>
      <c r="P20" s="30" t="s">
        <v>11</v>
      </c>
      <c r="Q20" s="30" t="s">
        <v>183</v>
      </c>
      <c r="R20" s="30" t="s">
        <v>11</v>
      </c>
      <c r="S20" s="90" t="s">
        <v>183</v>
      </c>
      <c r="T20" s="100" t="s">
        <v>11</v>
      </c>
      <c r="U20" s="30" t="s">
        <v>183</v>
      </c>
      <c r="V20" s="30" t="s">
        <v>11</v>
      </c>
      <c r="W20" s="30" t="s">
        <v>11</v>
      </c>
      <c r="X20" s="30" t="s">
        <v>11</v>
      </c>
      <c r="Y20" s="31" t="s">
        <v>11</v>
      </c>
      <c r="Z20" s="89" t="s">
        <v>11</v>
      </c>
      <c r="AA20" s="30" t="s">
        <v>183</v>
      </c>
      <c r="AB20" s="30" t="s">
        <v>183</v>
      </c>
      <c r="AC20" s="30" t="s">
        <v>11</v>
      </c>
      <c r="AD20" s="30" t="s">
        <v>11</v>
      </c>
      <c r="AE20" s="90" t="s">
        <v>11</v>
      </c>
      <c r="AF20" s="55"/>
      <c r="AG20" s="158">
        <f t="shared" si="0"/>
        <v>7</v>
      </c>
      <c r="AH20" s="159">
        <f t="shared" si="1"/>
        <v>6</v>
      </c>
      <c r="AI20" s="160">
        <f t="shared" si="2"/>
        <v>5</v>
      </c>
      <c r="AJ20" s="233">
        <f t="shared" si="3"/>
        <v>4</v>
      </c>
      <c r="AK20" s="236">
        <f t="shared" si="4"/>
        <v>22</v>
      </c>
      <c r="AL20" s="346">
        <f t="shared" si="5"/>
        <v>78.571428571428569</v>
      </c>
      <c r="AM20"/>
      <c r="AN20" s="158" t="str">
        <f t="shared" si="6"/>
        <v>AD</v>
      </c>
      <c r="AO20" s="717" t="str">
        <f t="shared" si="7"/>
        <v>C</v>
      </c>
      <c r="AP20" s="160" t="str">
        <f t="shared" si="8"/>
        <v>A</v>
      </c>
      <c r="AQ20" s="706" t="str">
        <f t="shared" si="9"/>
        <v>B</v>
      </c>
      <c r="AR20" s="12"/>
      <c r="AS20" s="8"/>
    </row>
    <row r="21" spans="1:45" s="1" customFormat="1" ht="12.2" customHeight="1" x14ac:dyDescent="0.25">
      <c r="A21" s="24"/>
      <c r="B21" s="32">
        <v>14</v>
      </c>
      <c r="C21" s="268" t="s">
        <v>170</v>
      </c>
      <c r="D21" s="100" t="s">
        <v>11</v>
      </c>
      <c r="E21" s="30" t="s">
        <v>11</v>
      </c>
      <c r="F21" s="30" t="s">
        <v>11</v>
      </c>
      <c r="G21" s="30" t="s">
        <v>183</v>
      </c>
      <c r="H21" s="30" t="s">
        <v>11</v>
      </c>
      <c r="I21" s="30" t="s">
        <v>11</v>
      </c>
      <c r="J21" s="31" t="s">
        <v>11</v>
      </c>
      <c r="K21" s="89" t="s">
        <v>11</v>
      </c>
      <c r="L21" s="30" t="s">
        <v>11</v>
      </c>
      <c r="M21" s="30" t="s">
        <v>11</v>
      </c>
      <c r="N21" s="30" t="s">
        <v>11</v>
      </c>
      <c r="O21" s="30" t="s">
        <v>11</v>
      </c>
      <c r="P21" s="30" t="s">
        <v>11</v>
      </c>
      <c r="Q21" s="30" t="s">
        <v>11</v>
      </c>
      <c r="R21" s="30" t="s">
        <v>11</v>
      </c>
      <c r="S21" s="90" t="s">
        <v>11</v>
      </c>
      <c r="T21" s="100" t="s">
        <v>11</v>
      </c>
      <c r="U21" s="30" t="s">
        <v>11</v>
      </c>
      <c r="V21" s="30" t="s">
        <v>11</v>
      </c>
      <c r="W21" s="30" t="s">
        <v>183</v>
      </c>
      <c r="X21" s="30" t="s">
        <v>11</v>
      </c>
      <c r="Y21" s="31" t="s">
        <v>11</v>
      </c>
      <c r="Z21" s="89" t="s">
        <v>11</v>
      </c>
      <c r="AA21" s="30" t="s">
        <v>11</v>
      </c>
      <c r="AB21" s="30" t="s">
        <v>11</v>
      </c>
      <c r="AC21" s="30" t="s">
        <v>11</v>
      </c>
      <c r="AD21" s="30" t="s">
        <v>11</v>
      </c>
      <c r="AE21" s="90" t="s">
        <v>11</v>
      </c>
      <c r="AF21" s="55"/>
      <c r="AG21" s="158">
        <f t="shared" si="0"/>
        <v>6</v>
      </c>
      <c r="AH21" s="159">
        <f t="shared" si="1"/>
        <v>9</v>
      </c>
      <c r="AI21" s="160">
        <f t="shared" si="2"/>
        <v>5</v>
      </c>
      <c r="AJ21" s="233">
        <f t="shared" si="3"/>
        <v>6</v>
      </c>
      <c r="AK21" s="236">
        <f t="shared" si="4"/>
        <v>26</v>
      </c>
      <c r="AL21" s="346">
        <f t="shared" si="5"/>
        <v>92.857142857142861</v>
      </c>
      <c r="AM21"/>
      <c r="AN21" s="158" t="str">
        <f t="shared" si="6"/>
        <v>A</v>
      </c>
      <c r="AO21" s="717" t="str">
        <f t="shared" si="7"/>
        <v>AD</v>
      </c>
      <c r="AP21" s="160" t="str">
        <f t="shared" si="8"/>
        <v>A</v>
      </c>
      <c r="AQ21" s="706" t="str">
        <f t="shared" si="9"/>
        <v>AD</v>
      </c>
      <c r="AR21" s="12"/>
      <c r="AS21" s="8"/>
    </row>
    <row r="22" spans="1:45" s="1" customFormat="1" ht="12.2" customHeight="1" thickBot="1" x14ac:dyDescent="0.3">
      <c r="A22" s="23"/>
      <c r="B22" s="33">
        <v>15</v>
      </c>
      <c r="C22" s="283" t="s">
        <v>171</v>
      </c>
      <c r="D22" s="103" t="s">
        <v>183</v>
      </c>
      <c r="E22" s="94" t="s">
        <v>11</v>
      </c>
      <c r="F22" s="94" t="s">
        <v>183</v>
      </c>
      <c r="G22" s="94" t="s">
        <v>183</v>
      </c>
      <c r="H22" s="94" t="s">
        <v>183</v>
      </c>
      <c r="I22" s="94" t="s">
        <v>11</v>
      </c>
      <c r="J22" s="107" t="s">
        <v>11</v>
      </c>
      <c r="K22" s="95" t="s">
        <v>11</v>
      </c>
      <c r="L22" s="94" t="s">
        <v>11</v>
      </c>
      <c r="M22" s="94" t="s">
        <v>183</v>
      </c>
      <c r="N22" s="94" t="s">
        <v>11</v>
      </c>
      <c r="O22" s="94" t="s">
        <v>11</v>
      </c>
      <c r="P22" s="94" t="s">
        <v>11</v>
      </c>
      <c r="Q22" s="94" t="s">
        <v>183</v>
      </c>
      <c r="R22" s="94" t="s">
        <v>11</v>
      </c>
      <c r="S22" s="96" t="s">
        <v>11</v>
      </c>
      <c r="T22" s="103" t="s">
        <v>183</v>
      </c>
      <c r="U22" s="94" t="s">
        <v>11</v>
      </c>
      <c r="V22" s="94" t="s">
        <v>183</v>
      </c>
      <c r="W22" s="94" t="s">
        <v>183</v>
      </c>
      <c r="X22" s="94" t="s">
        <v>11</v>
      </c>
      <c r="Y22" s="107" t="s">
        <v>11</v>
      </c>
      <c r="Z22" s="95" t="s">
        <v>183</v>
      </c>
      <c r="AA22" s="94" t="s">
        <v>11</v>
      </c>
      <c r="AB22" s="94" t="s">
        <v>183</v>
      </c>
      <c r="AC22" s="94" t="s">
        <v>11</v>
      </c>
      <c r="AD22" s="94" t="s">
        <v>11</v>
      </c>
      <c r="AE22" s="96" t="s">
        <v>11</v>
      </c>
      <c r="AF22" s="55"/>
      <c r="AG22" s="255">
        <f t="shared" si="0"/>
        <v>3</v>
      </c>
      <c r="AH22" s="256">
        <f t="shared" si="1"/>
        <v>7</v>
      </c>
      <c r="AI22" s="257">
        <f t="shared" si="2"/>
        <v>3</v>
      </c>
      <c r="AJ22" s="258">
        <f t="shared" si="3"/>
        <v>4</v>
      </c>
      <c r="AK22" s="239">
        <f t="shared" si="4"/>
        <v>17</v>
      </c>
      <c r="AL22" s="346">
        <f t="shared" si="5"/>
        <v>60.714285714285715</v>
      </c>
      <c r="AM22"/>
      <c r="AN22" s="259" t="str">
        <f t="shared" si="6"/>
        <v>C</v>
      </c>
      <c r="AO22" s="723" t="str">
        <f t="shared" si="7"/>
        <v>A</v>
      </c>
      <c r="AP22" s="261" t="str">
        <f t="shared" si="8"/>
        <v>B</v>
      </c>
      <c r="AQ22" s="707" t="str">
        <f t="shared" si="9"/>
        <v>B</v>
      </c>
      <c r="AR22" s="12"/>
      <c r="AS22" s="8"/>
    </row>
    <row r="23" spans="1:45" s="1" customFormat="1" ht="12.2" customHeight="1" x14ac:dyDescent="0.25">
      <c r="A23" s="24"/>
      <c r="B23" s="36">
        <v>16</v>
      </c>
      <c r="C23" s="267" t="s">
        <v>172</v>
      </c>
      <c r="D23" s="99" t="s">
        <v>11</v>
      </c>
      <c r="E23" s="87" t="s">
        <v>11</v>
      </c>
      <c r="F23" s="87" t="s">
        <v>183</v>
      </c>
      <c r="G23" s="87" t="s">
        <v>11</v>
      </c>
      <c r="H23" s="87" t="s">
        <v>11</v>
      </c>
      <c r="I23" s="87" t="s">
        <v>11</v>
      </c>
      <c r="J23" s="104" t="s">
        <v>11</v>
      </c>
      <c r="K23" s="86" t="s">
        <v>183</v>
      </c>
      <c r="L23" s="87" t="s">
        <v>11</v>
      </c>
      <c r="M23" s="87" t="s">
        <v>11</v>
      </c>
      <c r="N23" s="87" t="s">
        <v>11</v>
      </c>
      <c r="O23" s="87" t="s">
        <v>11</v>
      </c>
      <c r="P23" s="87" t="s">
        <v>11</v>
      </c>
      <c r="Q23" s="87" t="s">
        <v>11</v>
      </c>
      <c r="R23" s="87" t="s">
        <v>11</v>
      </c>
      <c r="S23" s="88" t="s">
        <v>11</v>
      </c>
      <c r="T23" s="99" t="s">
        <v>11</v>
      </c>
      <c r="U23" s="87" t="s">
        <v>11</v>
      </c>
      <c r="V23" s="87" t="s">
        <v>11</v>
      </c>
      <c r="W23" s="87" t="s">
        <v>11</v>
      </c>
      <c r="X23" s="87" t="s">
        <v>11</v>
      </c>
      <c r="Y23" s="104" t="s">
        <v>11</v>
      </c>
      <c r="Z23" s="86" t="s">
        <v>11</v>
      </c>
      <c r="AA23" s="87" t="s">
        <v>11</v>
      </c>
      <c r="AB23" s="87" t="s">
        <v>11</v>
      </c>
      <c r="AC23" s="87" t="s">
        <v>11</v>
      </c>
      <c r="AD23" s="87" t="s">
        <v>11</v>
      </c>
      <c r="AE23" s="88" t="s">
        <v>11</v>
      </c>
      <c r="AF23" s="55"/>
      <c r="AG23" s="161">
        <f t="shared" si="0"/>
        <v>6</v>
      </c>
      <c r="AH23" s="162">
        <f t="shared" si="1"/>
        <v>8</v>
      </c>
      <c r="AI23" s="163">
        <f t="shared" si="2"/>
        <v>6</v>
      </c>
      <c r="AJ23" s="234">
        <f t="shared" si="3"/>
        <v>6</v>
      </c>
      <c r="AK23" s="240">
        <f t="shared" si="4"/>
        <v>26</v>
      </c>
      <c r="AL23" s="346">
        <f t="shared" si="5"/>
        <v>92.857142857142861</v>
      </c>
      <c r="AM23"/>
      <c r="AN23" s="158" t="str">
        <f t="shared" si="6"/>
        <v>A</v>
      </c>
      <c r="AO23" s="159" t="str">
        <f t="shared" si="7"/>
        <v>AD</v>
      </c>
      <c r="AP23" s="160" t="str">
        <f t="shared" si="8"/>
        <v>AD</v>
      </c>
      <c r="AQ23" s="706" t="str">
        <f t="shared" si="9"/>
        <v>AD</v>
      </c>
      <c r="AR23" s="12"/>
      <c r="AS23" s="8"/>
    </row>
    <row r="24" spans="1:45" s="1" customFormat="1" ht="12.2" customHeight="1" x14ac:dyDescent="0.25">
      <c r="A24" s="24"/>
      <c r="B24" s="32">
        <v>17</v>
      </c>
      <c r="C24" s="268" t="s">
        <v>173</v>
      </c>
      <c r="D24" s="100" t="s">
        <v>11</v>
      </c>
      <c r="E24" s="30" t="s">
        <v>11</v>
      </c>
      <c r="F24" s="30" t="s">
        <v>11</v>
      </c>
      <c r="G24" s="30" t="s">
        <v>11</v>
      </c>
      <c r="H24" s="30" t="s">
        <v>11</v>
      </c>
      <c r="I24" s="30" t="s">
        <v>11</v>
      </c>
      <c r="J24" s="31" t="s">
        <v>11</v>
      </c>
      <c r="K24" s="89" t="s">
        <v>11</v>
      </c>
      <c r="L24" s="30" t="s">
        <v>11</v>
      </c>
      <c r="M24" s="30" t="s">
        <v>11</v>
      </c>
      <c r="N24" s="30" t="s">
        <v>11</v>
      </c>
      <c r="O24" s="30" t="s">
        <v>11</v>
      </c>
      <c r="P24" s="30" t="s">
        <v>11</v>
      </c>
      <c r="Q24" s="30" t="s">
        <v>183</v>
      </c>
      <c r="R24" s="30" t="s">
        <v>11</v>
      </c>
      <c r="S24" s="90" t="s">
        <v>183</v>
      </c>
      <c r="T24" s="100" t="s">
        <v>11</v>
      </c>
      <c r="U24" s="30" t="s">
        <v>11</v>
      </c>
      <c r="V24" s="30" t="s">
        <v>11</v>
      </c>
      <c r="W24" s="30" t="s">
        <v>11</v>
      </c>
      <c r="X24" s="30" t="s">
        <v>11</v>
      </c>
      <c r="Y24" s="31" t="s">
        <v>11</v>
      </c>
      <c r="Z24" s="89" t="s">
        <v>11</v>
      </c>
      <c r="AA24" s="30" t="s">
        <v>11</v>
      </c>
      <c r="AB24" s="30" t="s">
        <v>11</v>
      </c>
      <c r="AC24" s="30" t="s">
        <v>11</v>
      </c>
      <c r="AD24" s="30" t="s">
        <v>11</v>
      </c>
      <c r="AE24" s="90" t="s">
        <v>11</v>
      </c>
      <c r="AF24" s="55"/>
      <c r="AG24" s="158">
        <f t="shared" si="0"/>
        <v>7</v>
      </c>
      <c r="AH24" s="159">
        <f t="shared" si="1"/>
        <v>7</v>
      </c>
      <c r="AI24" s="160">
        <f t="shared" si="2"/>
        <v>6</v>
      </c>
      <c r="AJ24" s="233">
        <f t="shared" si="3"/>
        <v>6</v>
      </c>
      <c r="AK24" s="236">
        <f t="shared" si="4"/>
        <v>26</v>
      </c>
      <c r="AL24" s="346">
        <f t="shared" si="5"/>
        <v>92.857142857142861</v>
      </c>
      <c r="AM24"/>
      <c r="AN24" s="158" t="str">
        <f t="shared" si="6"/>
        <v>AD</v>
      </c>
      <c r="AO24" s="717" t="str">
        <f t="shared" si="7"/>
        <v>A</v>
      </c>
      <c r="AP24" s="160" t="str">
        <f t="shared" si="8"/>
        <v>AD</v>
      </c>
      <c r="AQ24" s="706" t="str">
        <f t="shared" si="9"/>
        <v>AD</v>
      </c>
      <c r="AR24" s="12"/>
      <c r="AS24" s="8"/>
    </row>
    <row r="25" spans="1:45" s="1" customFormat="1" ht="12.2" customHeight="1" x14ac:dyDescent="0.25">
      <c r="A25" s="24"/>
      <c r="B25" s="45">
        <v>18</v>
      </c>
      <c r="C25" s="268" t="s">
        <v>174</v>
      </c>
      <c r="D25" s="100" t="s">
        <v>183</v>
      </c>
      <c r="E25" s="30" t="s">
        <v>183</v>
      </c>
      <c r="F25" s="30" t="s">
        <v>183</v>
      </c>
      <c r="G25" s="30" t="s">
        <v>11</v>
      </c>
      <c r="H25" s="30" t="s">
        <v>11</v>
      </c>
      <c r="I25" s="30" t="s">
        <v>11</v>
      </c>
      <c r="J25" s="31" t="s">
        <v>11</v>
      </c>
      <c r="K25" s="89" t="s">
        <v>11</v>
      </c>
      <c r="L25" s="30" t="s">
        <v>11</v>
      </c>
      <c r="M25" s="30" t="s">
        <v>183</v>
      </c>
      <c r="N25" s="30" t="s">
        <v>11</v>
      </c>
      <c r="O25" s="30" t="s">
        <v>183</v>
      </c>
      <c r="P25" s="30" t="s">
        <v>11</v>
      </c>
      <c r="Q25" s="30" t="s">
        <v>183</v>
      </c>
      <c r="R25" s="30" t="s">
        <v>183</v>
      </c>
      <c r="S25" s="90" t="s">
        <v>11</v>
      </c>
      <c r="T25" s="100" t="s">
        <v>11</v>
      </c>
      <c r="U25" s="30" t="s">
        <v>183</v>
      </c>
      <c r="V25" s="30" t="s">
        <v>11</v>
      </c>
      <c r="W25" s="30" t="s">
        <v>11</v>
      </c>
      <c r="X25" s="30" t="s">
        <v>11</v>
      </c>
      <c r="Y25" s="31" t="s">
        <v>11</v>
      </c>
      <c r="Z25" s="89" t="s">
        <v>183</v>
      </c>
      <c r="AA25" s="30" t="s">
        <v>183</v>
      </c>
      <c r="AB25" s="30" t="s">
        <v>183</v>
      </c>
      <c r="AC25" s="30" t="s">
        <v>183</v>
      </c>
      <c r="AD25" s="30" t="s">
        <v>183</v>
      </c>
      <c r="AE25" s="90" t="s">
        <v>11</v>
      </c>
      <c r="AF25" s="55"/>
      <c r="AG25" s="158">
        <f t="shared" si="0"/>
        <v>4</v>
      </c>
      <c r="AH25" s="159">
        <f t="shared" si="1"/>
        <v>5</v>
      </c>
      <c r="AI25" s="160">
        <f t="shared" si="2"/>
        <v>5</v>
      </c>
      <c r="AJ25" s="233">
        <f t="shared" si="3"/>
        <v>1</v>
      </c>
      <c r="AK25" s="236">
        <f t="shared" si="4"/>
        <v>15</v>
      </c>
      <c r="AL25" s="346">
        <f t="shared" si="5"/>
        <v>53.571428571428569</v>
      </c>
      <c r="AM25"/>
      <c r="AN25" s="158" t="str">
        <f t="shared" si="6"/>
        <v>B</v>
      </c>
      <c r="AO25" s="717" t="str">
        <f t="shared" si="7"/>
        <v>C</v>
      </c>
      <c r="AP25" s="160" t="str">
        <f t="shared" si="8"/>
        <v>A</v>
      </c>
      <c r="AQ25" s="706" t="str">
        <f t="shared" si="9"/>
        <v>C</v>
      </c>
      <c r="AR25" s="12"/>
      <c r="AS25" s="8"/>
    </row>
    <row r="26" spans="1:45" s="1" customFormat="1" ht="12.2" customHeight="1" x14ac:dyDescent="0.25">
      <c r="A26" s="23"/>
      <c r="B26" s="32">
        <v>19</v>
      </c>
      <c r="C26" s="268" t="s">
        <v>175</v>
      </c>
      <c r="D26" s="100" t="s">
        <v>11</v>
      </c>
      <c r="E26" s="30" t="s">
        <v>11</v>
      </c>
      <c r="F26" s="30" t="s">
        <v>11</v>
      </c>
      <c r="G26" s="30" t="s">
        <v>11</v>
      </c>
      <c r="H26" s="30" t="s">
        <v>11</v>
      </c>
      <c r="I26" s="30" t="s">
        <v>11</v>
      </c>
      <c r="J26" s="31" t="s">
        <v>11</v>
      </c>
      <c r="K26" s="89" t="s">
        <v>11</v>
      </c>
      <c r="L26" s="30" t="s">
        <v>11</v>
      </c>
      <c r="M26" s="30" t="s">
        <v>11</v>
      </c>
      <c r="N26" s="30" t="s">
        <v>11</v>
      </c>
      <c r="O26" s="30" t="s">
        <v>11</v>
      </c>
      <c r="P26" s="30" t="s">
        <v>11</v>
      </c>
      <c r="Q26" s="30" t="s">
        <v>11</v>
      </c>
      <c r="R26" s="30" t="s">
        <v>11</v>
      </c>
      <c r="S26" s="90" t="s">
        <v>11</v>
      </c>
      <c r="T26" s="100" t="s">
        <v>11</v>
      </c>
      <c r="U26" s="30" t="s">
        <v>11</v>
      </c>
      <c r="V26" s="30" t="s">
        <v>11</v>
      </c>
      <c r="W26" s="30" t="s">
        <v>11</v>
      </c>
      <c r="X26" s="30" t="s">
        <v>11</v>
      </c>
      <c r="Y26" s="31" t="s">
        <v>11</v>
      </c>
      <c r="Z26" s="89" t="s">
        <v>11</v>
      </c>
      <c r="AA26" s="30" t="s">
        <v>11</v>
      </c>
      <c r="AB26" s="30" t="s">
        <v>11</v>
      </c>
      <c r="AC26" s="30" t="s">
        <v>11</v>
      </c>
      <c r="AD26" s="30" t="s">
        <v>11</v>
      </c>
      <c r="AE26" s="90" t="s">
        <v>11</v>
      </c>
      <c r="AF26" s="55"/>
      <c r="AG26" s="158">
        <f t="shared" si="0"/>
        <v>7</v>
      </c>
      <c r="AH26" s="159">
        <f t="shared" si="1"/>
        <v>9</v>
      </c>
      <c r="AI26" s="160">
        <f t="shared" si="2"/>
        <v>6</v>
      </c>
      <c r="AJ26" s="233">
        <f t="shared" si="3"/>
        <v>6</v>
      </c>
      <c r="AK26" s="236">
        <f t="shared" si="4"/>
        <v>28</v>
      </c>
      <c r="AL26" s="346">
        <f t="shared" si="5"/>
        <v>100</v>
      </c>
      <c r="AM26"/>
      <c r="AN26" s="158" t="str">
        <f t="shared" si="6"/>
        <v>AD</v>
      </c>
      <c r="AO26" s="717" t="str">
        <f t="shared" si="7"/>
        <v>AD</v>
      </c>
      <c r="AP26" s="160" t="str">
        <f t="shared" si="8"/>
        <v>AD</v>
      </c>
      <c r="AQ26" s="706" t="str">
        <f t="shared" si="9"/>
        <v>AD</v>
      </c>
      <c r="AR26" s="12"/>
      <c r="AS26" s="8"/>
    </row>
    <row r="27" spans="1:45" s="1" customFormat="1" ht="12.2" customHeight="1" thickBot="1" x14ac:dyDescent="0.3">
      <c r="A27" s="23"/>
      <c r="B27" s="216">
        <v>20</v>
      </c>
      <c r="C27" s="269" t="s">
        <v>176</v>
      </c>
      <c r="D27" s="101" t="s">
        <v>11</v>
      </c>
      <c r="E27" s="92" t="s">
        <v>11</v>
      </c>
      <c r="F27" s="92" t="s">
        <v>11</v>
      </c>
      <c r="G27" s="92" t="s">
        <v>11</v>
      </c>
      <c r="H27" s="92" t="s">
        <v>11</v>
      </c>
      <c r="I27" s="92" t="s">
        <v>11</v>
      </c>
      <c r="J27" s="105" t="s">
        <v>11</v>
      </c>
      <c r="K27" s="91" t="s">
        <v>11</v>
      </c>
      <c r="L27" s="92" t="s">
        <v>11</v>
      </c>
      <c r="M27" s="92" t="s">
        <v>11</v>
      </c>
      <c r="N27" s="92" t="s">
        <v>11</v>
      </c>
      <c r="O27" s="92" t="s">
        <v>11</v>
      </c>
      <c r="P27" s="92" t="s">
        <v>11</v>
      </c>
      <c r="Q27" s="92" t="s">
        <v>183</v>
      </c>
      <c r="R27" s="92" t="s">
        <v>11</v>
      </c>
      <c r="S27" s="93" t="s">
        <v>183</v>
      </c>
      <c r="T27" s="101" t="s">
        <v>11</v>
      </c>
      <c r="U27" s="92" t="s">
        <v>11</v>
      </c>
      <c r="V27" s="92" t="s">
        <v>11</v>
      </c>
      <c r="W27" s="92" t="s">
        <v>11</v>
      </c>
      <c r="X27" s="92" t="s">
        <v>11</v>
      </c>
      <c r="Y27" s="105" t="s">
        <v>11</v>
      </c>
      <c r="Z27" s="91" t="s">
        <v>11</v>
      </c>
      <c r="AA27" s="92" t="s">
        <v>11</v>
      </c>
      <c r="AB27" s="92" t="s">
        <v>11</v>
      </c>
      <c r="AC27" s="92" t="s">
        <v>11</v>
      </c>
      <c r="AD27" s="92" t="s">
        <v>11</v>
      </c>
      <c r="AE27" s="93" t="s">
        <v>11</v>
      </c>
      <c r="AF27" s="55"/>
      <c r="AG27" s="259">
        <f t="shared" si="0"/>
        <v>7</v>
      </c>
      <c r="AH27" s="260">
        <f t="shared" si="1"/>
        <v>7</v>
      </c>
      <c r="AI27" s="261">
        <f t="shared" si="2"/>
        <v>6</v>
      </c>
      <c r="AJ27" s="262">
        <f t="shared" si="3"/>
        <v>6</v>
      </c>
      <c r="AK27" s="239">
        <f t="shared" si="4"/>
        <v>26</v>
      </c>
      <c r="AL27" s="346">
        <f t="shared" si="5"/>
        <v>92.857142857142861</v>
      </c>
      <c r="AM27"/>
      <c r="AN27" s="255" t="str">
        <f t="shared" si="6"/>
        <v>AD</v>
      </c>
      <c r="AO27" s="722" t="str">
        <f t="shared" si="7"/>
        <v>A</v>
      </c>
      <c r="AP27" s="257" t="str">
        <f t="shared" si="8"/>
        <v>AD</v>
      </c>
      <c r="AQ27" s="708" t="str">
        <f t="shared" si="9"/>
        <v>AD</v>
      </c>
      <c r="AR27" s="12"/>
      <c r="AS27" s="8"/>
    </row>
    <row r="28" spans="1:45" s="1" customFormat="1" ht="12.2" customHeight="1" x14ac:dyDescent="0.25">
      <c r="A28" s="24"/>
      <c r="B28" s="36">
        <v>21</v>
      </c>
      <c r="C28" s="284" t="s">
        <v>177</v>
      </c>
      <c r="D28" s="99" t="s">
        <v>11</v>
      </c>
      <c r="E28" s="87" t="s">
        <v>11</v>
      </c>
      <c r="F28" s="87" t="s">
        <v>11</v>
      </c>
      <c r="G28" s="87" t="s">
        <v>11</v>
      </c>
      <c r="H28" s="87" t="s">
        <v>11</v>
      </c>
      <c r="I28" s="87" t="s">
        <v>11</v>
      </c>
      <c r="J28" s="104" t="s">
        <v>11</v>
      </c>
      <c r="K28" s="86" t="s">
        <v>11</v>
      </c>
      <c r="L28" s="87" t="s">
        <v>11</v>
      </c>
      <c r="M28" s="87" t="s">
        <v>11</v>
      </c>
      <c r="N28" s="87" t="s">
        <v>11</v>
      </c>
      <c r="O28" s="87" t="s">
        <v>11</v>
      </c>
      <c r="P28" s="87" t="s">
        <v>11</v>
      </c>
      <c r="Q28" s="87" t="s">
        <v>183</v>
      </c>
      <c r="R28" s="87" t="s">
        <v>11</v>
      </c>
      <c r="S28" s="88" t="s">
        <v>183</v>
      </c>
      <c r="T28" s="99" t="s">
        <v>11</v>
      </c>
      <c r="U28" s="87" t="s">
        <v>11</v>
      </c>
      <c r="V28" s="87" t="s">
        <v>11</v>
      </c>
      <c r="W28" s="87" t="s">
        <v>11</v>
      </c>
      <c r="X28" s="87" t="s">
        <v>11</v>
      </c>
      <c r="Y28" s="104" t="s">
        <v>11</v>
      </c>
      <c r="Z28" s="86" t="s">
        <v>11</v>
      </c>
      <c r="AA28" s="87" t="s">
        <v>11</v>
      </c>
      <c r="AB28" s="87" t="s">
        <v>11</v>
      </c>
      <c r="AC28" s="87" t="s">
        <v>11</v>
      </c>
      <c r="AD28" s="87" t="s">
        <v>11</v>
      </c>
      <c r="AE28" s="88" t="s">
        <v>11</v>
      </c>
      <c r="AF28" s="55"/>
      <c r="AG28" s="161">
        <f t="shared" si="0"/>
        <v>7</v>
      </c>
      <c r="AH28" s="162">
        <f t="shared" si="1"/>
        <v>7</v>
      </c>
      <c r="AI28" s="163">
        <f t="shared" si="2"/>
        <v>6</v>
      </c>
      <c r="AJ28" s="234">
        <f t="shared" si="3"/>
        <v>6</v>
      </c>
      <c r="AK28" s="240">
        <f t="shared" si="4"/>
        <v>26</v>
      </c>
      <c r="AL28" s="346">
        <f t="shared" si="5"/>
        <v>92.857142857142861</v>
      </c>
      <c r="AM28"/>
      <c r="AN28" s="161" t="str">
        <f t="shared" si="6"/>
        <v>AD</v>
      </c>
      <c r="AO28" s="162" t="str">
        <f t="shared" si="7"/>
        <v>A</v>
      </c>
      <c r="AP28" s="163" t="str">
        <f t="shared" si="8"/>
        <v>AD</v>
      </c>
      <c r="AQ28" s="338" t="str">
        <f t="shared" si="9"/>
        <v>AD</v>
      </c>
      <c r="AR28" s="12"/>
      <c r="AS28" s="8"/>
    </row>
    <row r="29" spans="1:45" s="1" customFormat="1" ht="12.2" customHeight="1" x14ac:dyDescent="0.25">
      <c r="A29" s="24"/>
      <c r="B29" s="32">
        <v>22</v>
      </c>
      <c r="C29" s="268" t="s">
        <v>178</v>
      </c>
      <c r="D29" s="100" t="s">
        <v>11</v>
      </c>
      <c r="E29" s="30" t="s">
        <v>11</v>
      </c>
      <c r="F29" s="30" t="s">
        <v>11</v>
      </c>
      <c r="G29" s="30" t="s">
        <v>11</v>
      </c>
      <c r="H29" s="30" t="s">
        <v>11</v>
      </c>
      <c r="I29" s="30" t="s">
        <v>11</v>
      </c>
      <c r="J29" s="31" t="s">
        <v>11</v>
      </c>
      <c r="K29" s="89" t="s">
        <v>11</v>
      </c>
      <c r="L29" s="30" t="s">
        <v>11</v>
      </c>
      <c r="M29" s="30" t="s">
        <v>11</v>
      </c>
      <c r="N29" s="30" t="s">
        <v>11</v>
      </c>
      <c r="O29" s="30" t="s">
        <v>11</v>
      </c>
      <c r="P29" s="30" t="s">
        <v>11</v>
      </c>
      <c r="Q29" s="30" t="s">
        <v>183</v>
      </c>
      <c r="R29" s="30" t="s">
        <v>11</v>
      </c>
      <c r="S29" s="90" t="s">
        <v>11</v>
      </c>
      <c r="T29" s="100" t="s">
        <v>11</v>
      </c>
      <c r="U29" s="30" t="s">
        <v>11</v>
      </c>
      <c r="V29" s="30" t="s">
        <v>11</v>
      </c>
      <c r="W29" s="30" t="s">
        <v>11</v>
      </c>
      <c r="X29" s="30" t="s">
        <v>11</v>
      </c>
      <c r="Y29" s="31" t="s">
        <v>11</v>
      </c>
      <c r="Z29" s="89" t="s">
        <v>11</v>
      </c>
      <c r="AA29" s="30" t="s">
        <v>11</v>
      </c>
      <c r="AB29" s="30" t="s">
        <v>11</v>
      </c>
      <c r="AC29" s="30" t="s">
        <v>11</v>
      </c>
      <c r="AD29" s="30" t="s">
        <v>11</v>
      </c>
      <c r="AE29" s="90" t="s">
        <v>11</v>
      </c>
      <c r="AF29" s="55"/>
      <c r="AG29" s="158">
        <f t="shared" si="0"/>
        <v>7</v>
      </c>
      <c r="AH29" s="159">
        <f t="shared" si="1"/>
        <v>8</v>
      </c>
      <c r="AI29" s="160">
        <f t="shared" si="2"/>
        <v>6</v>
      </c>
      <c r="AJ29" s="233">
        <f t="shared" si="3"/>
        <v>6</v>
      </c>
      <c r="AK29" s="236">
        <f t="shared" si="4"/>
        <v>27</v>
      </c>
      <c r="AL29" s="346">
        <f t="shared" si="5"/>
        <v>96.428571428571431</v>
      </c>
      <c r="AM29"/>
      <c r="AN29" s="158" t="str">
        <f t="shared" si="6"/>
        <v>AD</v>
      </c>
      <c r="AO29" s="717" t="str">
        <f t="shared" si="7"/>
        <v>AD</v>
      </c>
      <c r="AP29" s="160" t="str">
        <f t="shared" si="8"/>
        <v>AD</v>
      </c>
      <c r="AQ29" s="706" t="str">
        <f t="shared" si="9"/>
        <v>AD</v>
      </c>
      <c r="AR29" s="12"/>
      <c r="AS29" s="8"/>
    </row>
    <row r="30" spans="1:45" s="1" customFormat="1" ht="12.2" customHeight="1" x14ac:dyDescent="0.25">
      <c r="A30" s="24"/>
      <c r="B30" s="45">
        <v>23</v>
      </c>
      <c r="C30" s="268" t="s">
        <v>179</v>
      </c>
      <c r="D30" s="100" t="s">
        <v>11</v>
      </c>
      <c r="E30" s="30" t="s">
        <v>11</v>
      </c>
      <c r="F30" s="30" t="s">
        <v>11</v>
      </c>
      <c r="G30" s="30" t="s">
        <v>11</v>
      </c>
      <c r="H30" s="30" t="s">
        <v>11</v>
      </c>
      <c r="I30" s="30" t="s">
        <v>11</v>
      </c>
      <c r="J30" s="31" t="s">
        <v>183</v>
      </c>
      <c r="K30" s="89" t="s">
        <v>11</v>
      </c>
      <c r="L30" s="30" t="s">
        <v>11</v>
      </c>
      <c r="M30" s="30" t="s">
        <v>11</v>
      </c>
      <c r="N30" s="30" t="s">
        <v>11</v>
      </c>
      <c r="O30" s="30" t="s">
        <v>11</v>
      </c>
      <c r="P30" s="30" t="s">
        <v>11</v>
      </c>
      <c r="Q30" s="30" t="s">
        <v>11</v>
      </c>
      <c r="R30" s="30" t="s">
        <v>11</v>
      </c>
      <c r="S30" s="90" t="s">
        <v>11</v>
      </c>
      <c r="T30" s="100" t="s">
        <v>11</v>
      </c>
      <c r="U30" s="30" t="s">
        <v>11</v>
      </c>
      <c r="V30" s="30" t="s">
        <v>11</v>
      </c>
      <c r="W30" s="30" t="s">
        <v>11</v>
      </c>
      <c r="X30" s="30" t="s">
        <v>11</v>
      </c>
      <c r="Y30" s="31" t="s">
        <v>11</v>
      </c>
      <c r="Z30" s="89" t="s">
        <v>11</v>
      </c>
      <c r="AA30" s="30" t="s">
        <v>183</v>
      </c>
      <c r="AB30" s="30" t="s">
        <v>11</v>
      </c>
      <c r="AC30" s="30" t="s">
        <v>11</v>
      </c>
      <c r="AD30" s="30" t="s">
        <v>11</v>
      </c>
      <c r="AE30" s="90" t="s">
        <v>11</v>
      </c>
      <c r="AF30" s="55"/>
      <c r="AG30" s="158">
        <f t="shared" si="0"/>
        <v>6</v>
      </c>
      <c r="AH30" s="159">
        <f t="shared" si="1"/>
        <v>9</v>
      </c>
      <c r="AI30" s="160">
        <f t="shared" si="2"/>
        <v>6</v>
      </c>
      <c r="AJ30" s="233">
        <f t="shared" si="3"/>
        <v>5</v>
      </c>
      <c r="AK30" s="236">
        <f t="shared" si="4"/>
        <v>26</v>
      </c>
      <c r="AL30" s="346">
        <f t="shared" si="5"/>
        <v>92.857142857142861</v>
      </c>
      <c r="AM30"/>
      <c r="AN30" s="158" t="str">
        <f t="shared" si="6"/>
        <v>A</v>
      </c>
      <c r="AO30" s="717" t="str">
        <f t="shared" si="7"/>
        <v>AD</v>
      </c>
      <c r="AP30" s="160" t="str">
        <f t="shared" si="8"/>
        <v>AD</v>
      </c>
      <c r="AQ30" s="706" t="str">
        <f t="shared" si="9"/>
        <v>A</v>
      </c>
      <c r="AR30" s="12"/>
      <c r="AS30" s="8"/>
    </row>
    <row r="31" spans="1:45" s="1" customFormat="1" ht="12.2" customHeight="1" x14ac:dyDescent="0.25">
      <c r="A31" s="23"/>
      <c r="B31" s="32">
        <v>24</v>
      </c>
      <c r="C31" s="268" t="s">
        <v>180</v>
      </c>
      <c r="D31" s="100" t="s">
        <v>11</v>
      </c>
      <c r="E31" s="30" t="s">
        <v>11</v>
      </c>
      <c r="F31" s="30" t="s">
        <v>183</v>
      </c>
      <c r="G31" s="30" t="s">
        <v>11</v>
      </c>
      <c r="H31" s="30" t="s">
        <v>11</v>
      </c>
      <c r="I31" s="30" t="s">
        <v>11</v>
      </c>
      <c r="J31" s="31" t="s">
        <v>11</v>
      </c>
      <c r="K31" s="89" t="s">
        <v>183</v>
      </c>
      <c r="L31" s="30" t="s">
        <v>11</v>
      </c>
      <c r="M31" s="30" t="s">
        <v>183</v>
      </c>
      <c r="N31" s="30" t="s">
        <v>183</v>
      </c>
      <c r="O31" s="30" t="s">
        <v>183</v>
      </c>
      <c r="P31" s="30" t="s">
        <v>11</v>
      </c>
      <c r="Q31" s="30" t="s">
        <v>11</v>
      </c>
      <c r="R31" s="30" t="s">
        <v>11</v>
      </c>
      <c r="S31" s="90" t="s">
        <v>11</v>
      </c>
      <c r="T31" s="100" t="s">
        <v>183</v>
      </c>
      <c r="U31" s="30" t="s">
        <v>11</v>
      </c>
      <c r="V31" s="30" t="s">
        <v>11</v>
      </c>
      <c r="W31" s="30" t="s">
        <v>11</v>
      </c>
      <c r="X31" s="30" t="s">
        <v>11</v>
      </c>
      <c r="Y31" s="31" t="s">
        <v>11</v>
      </c>
      <c r="Z31" s="89" t="s">
        <v>11</v>
      </c>
      <c r="AA31" s="30" t="s">
        <v>11</v>
      </c>
      <c r="AB31" s="30" t="s">
        <v>11</v>
      </c>
      <c r="AC31" s="30" t="s">
        <v>11</v>
      </c>
      <c r="AD31" s="30" t="s">
        <v>11</v>
      </c>
      <c r="AE31" s="90" t="s">
        <v>11</v>
      </c>
      <c r="AF31" s="55"/>
      <c r="AG31" s="158">
        <f t="shared" si="0"/>
        <v>6</v>
      </c>
      <c r="AH31" s="159">
        <f t="shared" si="1"/>
        <v>5</v>
      </c>
      <c r="AI31" s="160">
        <f t="shared" si="2"/>
        <v>5</v>
      </c>
      <c r="AJ31" s="233">
        <f t="shared" si="3"/>
        <v>6</v>
      </c>
      <c r="AK31" s="236">
        <f t="shared" si="4"/>
        <v>22</v>
      </c>
      <c r="AL31" s="346">
        <f t="shared" si="5"/>
        <v>78.571428571428569</v>
      </c>
      <c r="AM31"/>
      <c r="AN31" s="158" t="str">
        <f t="shared" si="6"/>
        <v>A</v>
      </c>
      <c r="AO31" s="717" t="str">
        <f t="shared" si="7"/>
        <v>A</v>
      </c>
      <c r="AP31" s="160" t="str">
        <f t="shared" si="8"/>
        <v>A</v>
      </c>
      <c r="AQ31" s="706" t="str">
        <f t="shared" si="9"/>
        <v>AD</v>
      </c>
      <c r="AR31" s="12"/>
      <c r="AS31" s="8"/>
    </row>
    <row r="32" spans="1:45" s="1" customFormat="1" ht="12.2" customHeight="1" thickBot="1" x14ac:dyDescent="0.3">
      <c r="A32" s="23"/>
      <c r="B32" s="216">
        <v>25</v>
      </c>
      <c r="C32" s="283" t="s">
        <v>181</v>
      </c>
      <c r="D32" s="101" t="s">
        <v>11</v>
      </c>
      <c r="E32" s="92" t="s">
        <v>11</v>
      </c>
      <c r="F32" s="92" t="s">
        <v>183</v>
      </c>
      <c r="G32" s="92" t="s">
        <v>11</v>
      </c>
      <c r="H32" s="92" t="s">
        <v>11</v>
      </c>
      <c r="I32" s="92" t="s">
        <v>11</v>
      </c>
      <c r="J32" s="105" t="s">
        <v>11</v>
      </c>
      <c r="K32" s="91" t="s">
        <v>183</v>
      </c>
      <c r="L32" s="92" t="s">
        <v>11</v>
      </c>
      <c r="M32" s="92" t="s">
        <v>11</v>
      </c>
      <c r="N32" s="92" t="s">
        <v>11</v>
      </c>
      <c r="O32" s="92" t="s">
        <v>11</v>
      </c>
      <c r="P32" s="92" t="s">
        <v>11</v>
      </c>
      <c r="Q32" s="92" t="s">
        <v>11</v>
      </c>
      <c r="R32" s="92" t="s">
        <v>11</v>
      </c>
      <c r="S32" s="93" t="s">
        <v>11</v>
      </c>
      <c r="T32" s="101" t="s">
        <v>11</v>
      </c>
      <c r="U32" s="92" t="s">
        <v>11</v>
      </c>
      <c r="V32" s="92" t="s">
        <v>11</v>
      </c>
      <c r="W32" s="92" t="s">
        <v>11</v>
      </c>
      <c r="X32" s="92" t="s">
        <v>11</v>
      </c>
      <c r="Y32" s="105" t="s">
        <v>11</v>
      </c>
      <c r="Z32" s="91" t="s">
        <v>11</v>
      </c>
      <c r="AA32" s="92" t="s">
        <v>11</v>
      </c>
      <c r="AB32" s="92" t="s">
        <v>11</v>
      </c>
      <c r="AC32" s="92" t="s">
        <v>11</v>
      </c>
      <c r="AD32" s="92" t="s">
        <v>11</v>
      </c>
      <c r="AE32" s="93" t="s">
        <v>11</v>
      </c>
      <c r="AF32" s="55"/>
      <c r="AG32" s="259">
        <f t="shared" si="0"/>
        <v>6</v>
      </c>
      <c r="AH32" s="260">
        <f>COUNTIF(K32,"A")+COUNTIF(L32,"A")+COUNTIF(M32,"A")+COUNTIF(N32,"A")+COUNTIF(O32,"A")+COUNTIF(P32,"A")+COUNTIF(Q32,"A")+COUNTIF(R32,"A")+COUNTIF(S32,"A")</f>
        <v>8</v>
      </c>
      <c r="AI32" s="261">
        <f t="shared" si="2"/>
        <v>6</v>
      </c>
      <c r="AJ32" s="262">
        <f t="shared" si="3"/>
        <v>6</v>
      </c>
      <c r="AK32" s="239">
        <f t="shared" si="4"/>
        <v>26</v>
      </c>
      <c r="AL32" s="346">
        <f t="shared" si="5"/>
        <v>92.857142857142861</v>
      </c>
      <c r="AM32"/>
      <c r="AN32" s="259" t="str">
        <f t="shared" si="6"/>
        <v>A</v>
      </c>
      <c r="AO32" s="723" t="str">
        <f t="shared" si="7"/>
        <v>AD</v>
      </c>
      <c r="AP32" s="261" t="str">
        <f t="shared" si="8"/>
        <v>AD</v>
      </c>
      <c r="AQ32" s="707" t="str">
        <f t="shared" si="9"/>
        <v>AD</v>
      </c>
      <c r="AR32" s="12"/>
      <c r="AS32" s="8"/>
    </row>
    <row r="33" spans="1:45" s="1" customFormat="1" ht="12.2" customHeight="1" thickBot="1" x14ac:dyDescent="0.3">
      <c r="A33" s="23"/>
      <c r="B33" s="36">
        <v>26</v>
      </c>
      <c r="C33" s="705" t="s">
        <v>182</v>
      </c>
      <c r="D33" s="102" t="s">
        <v>11</v>
      </c>
      <c r="E33" s="85" t="s">
        <v>11</v>
      </c>
      <c r="F33" s="85" t="s">
        <v>183</v>
      </c>
      <c r="G33" s="85" t="s">
        <v>11</v>
      </c>
      <c r="H33" s="85" t="s">
        <v>11</v>
      </c>
      <c r="I33" s="85" t="s">
        <v>11</v>
      </c>
      <c r="J33" s="106" t="s">
        <v>11</v>
      </c>
      <c r="K33" s="97" t="s">
        <v>183</v>
      </c>
      <c r="L33" s="85" t="s">
        <v>11</v>
      </c>
      <c r="M33" s="85" t="s">
        <v>11</v>
      </c>
      <c r="N33" s="85" t="s">
        <v>11</v>
      </c>
      <c r="O33" s="85" t="s">
        <v>11</v>
      </c>
      <c r="P33" s="85" t="s">
        <v>11</v>
      </c>
      <c r="Q33" s="85" t="s">
        <v>11</v>
      </c>
      <c r="R33" s="85" t="s">
        <v>11</v>
      </c>
      <c r="S33" s="98" t="s">
        <v>11</v>
      </c>
      <c r="T33" s="102" t="s">
        <v>11</v>
      </c>
      <c r="U33" s="85" t="s">
        <v>11</v>
      </c>
      <c r="V33" s="85" t="s">
        <v>11</v>
      </c>
      <c r="W33" s="85" t="s">
        <v>11</v>
      </c>
      <c r="X33" s="85" t="s">
        <v>11</v>
      </c>
      <c r="Y33" s="106" t="s">
        <v>11</v>
      </c>
      <c r="Z33" s="97" t="s">
        <v>11</v>
      </c>
      <c r="AA33" s="85" t="s">
        <v>11</v>
      </c>
      <c r="AB33" s="85" t="s">
        <v>11</v>
      </c>
      <c r="AC33" s="85" t="s">
        <v>11</v>
      </c>
      <c r="AD33" s="85" t="s">
        <v>11</v>
      </c>
      <c r="AE33" s="98" t="s">
        <v>11</v>
      </c>
      <c r="AF33" s="55"/>
      <c r="AG33" s="161">
        <f>COUNTIF(D33,"A")+COUNTIF(E33,"A")+COUNTIF(F33,"A")+COUNTIF(G33,"A")+COUNTIF(H33,"A")+COUNTIF(I33,"A")+COUNTIF(J33,"A")</f>
        <v>6</v>
      </c>
      <c r="AH33" s="162">
        <f>COUNTIF(K33,"A")+COUNTIF(L33,"A")+COUNTIF(M33,"A")+COUNTIF(N33,"A")+COUNTIF(O33,"A")+COUNTIF(P33,"A")+COUNTIF(Q33,"A")+COUNTIF(R33,"A")+COUNTIF(S33,"A")</f>
        <v>8</v>
      </c>
      <c r="AI33" s="163">
        <f>COUNTIF(T33,"A")+COUNTIF(U33,"A")+COUNTIF(V33,"A")+COUNTIF(W33,"A")+COUNTIF(X33,"A")+COUNTIF(Y33,"A")</f>
        <v>6</v>
      </c>
      <c r="AJ33" s="338">
        <f>COUNTIF(Z33,"A")+COUNTIF(AA33,"A")+COUNTIF(AB33,"A")+COUNTIF(AC33,"A")+COUNTIF(AD33,"A")+COUNTIF(AE33,"A")</f>
        <v>6</v>
      </c>
      <c r="AK33" s="487">
        <f>SUM(AG33:AJ33)</f>
        <v>26</v>
      </c>
      <c r="AL33" s="346">
        <f t="shared" si="5"/>
        <v>92.857142857142861</v>
      </c>
      <c r="AM33"/>
      <c r="AN33" s="709" t="str">
        <f t="shared" si="6"/>
        <v>A</v>
      </c>
      <c r="AO33" s="710" t="str">
        <f t="shared" si="7"/>
        <v>AD</v>
      </c>
      <c r="AP33" s="711" t="str">
        <f t="shared" si="8"/>
        <v>AD</v>
      </c>
      <c r="AQ33" s="712" t="str">
        <f t="shared" si="9"/>
        <v>AD</v>
      </c>
      <c r="AR33" s="12"/>
      <c r="AS33" s="8"/>
    </row>
    <row r="34" spans="1:45" ht="12" customHeight="1" thickBot="1" x14ac:dyDescent="0.3">
      <c r="A34" s="6"/>
      <c r="B34" s="60"/>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M34" s="17"/>
    </row>
    <row r="35" spans="1:45" ht="12" customHeight="1" thickBot="1" x14ac:dyDescent="0.3">
      <c r="A35" s="6"/>
      <c r="B35" s="60"/>
      <c r="D35" s="56"/>
      <c r="E35" s="57"/>
      <c r="F35" s="56"/>
      <c r="G35" s="56"/>
      <c r="H35" s="57"/>
      <c r="I35" s="55"/>
      <c r="J35" s="55"/>
      <c r="K35" s="58"/>
      <c r="L35" s="58"/>
      <c r="M35" s="55"/>
      <c r="N35" s="59" t="s">
        <v>75</v>
      </c>
      <c r="O35" s="58"/>
      <c r="P35" s="58"/>
      <c r="Q35" s="55"/>
      <c r="R35" s="55"/>
      <c r="S35" s="58"/>
      <c r="T35" s="55"/>
      <c r="U35" s="58"/>
      <c r="V35" s="55"/>
      <c r="W35" s="58"/>
      <c r="X35" s="58"/>
      <c r="Y35" s="55"/>
      <c r="Z35" s="55"/>
      <c r="AA35" s="58"/>
      <c r="AB35" s="58"/>
      <c r="AC35" s="55"/>
      <c r="AD35" s="58"/>
      <c r="AE35" s="55"/>
      <c r="AG35" s="76" t="s">
        <v>15</v>
      </c>
      <c r="AH35" s="77" t="s">
        <v>16</v>
      </c>
      <c r="AI35" s="78" t="s">
        <v>17</v>
      </c>
      <c r="AJ35" s="29" t="s">
        <v>18</v>
      </c>
      <c r="AK35" s="47"/>
      <c r="AN35" s="76" t="s">
        <v>15</v>
      </c>
      <c r="AO35" s="77" t="s">
        <v>16</v>
      </c>
      <c r="AP35" s="78" t="s">
        <v>17</v>
      </c>
      <c r="AQ35" s="29" t="s">
        <v>18</v>
      </c>
    </row>
    <row r="36" spans="1:45" ht="12" customHeight="1" x14ac:dyDescent="0.25">
      <c r="A36" s="6"/>
      <c r="C36" s="72" t="s">
        <v>76</v>
      </c>
      <c r="D36" s="164">
        <v>1</v>
      </c>
      <c r="E36" s="164">
        <v>2</v>
      </c>
      <c r="F36" s="164">
        <v>3</v>
      </c>
      <c r="G36" s="164">
        <v>4</v>
      </c>
      <c r="H36" s="164">
        <v>5</v>
      </c>
      <c r="I36" s="164">
        <v>6</v>
      </c>
      <c r="J36" s="164">
        <v>7</v>
      </c>
      <c r="K36" s="61">
        <v>8</v>
      </c>
      <c r="L36" s="61">
        <v>9</v>
      </c>
      <c r="M36" s="61">
        <v>10</v>
      </c>
      <c r="N36" s="61">
        <v>11</v>
      </c>
      <c r="O36" s="61">
        <v>12</v>
      </c>
      <c r="P36" s="61">
        <v>13</v>
      </c>
      <c r="Q36" s="61">
        <v>14</v>
      </c>
      <c r="R36" s="61">
        <v>15</v>
      </c>
      <c r="S36" s="61">
        <v>16</v>
      </c>
      <c r="T36" s="165">
        <v>17</v>
      </c>
      <c r="U36" s="165">
        <v>18</v>
      </c>
      <c r="V36" s="165">
        <v>19</v>
      </c>
      <c r="W36" s="165">
        <v>20</v>
      </c>
      <c r="X36" s="165">
        <v>21</v>
      </c>
      <c r="Y36" s="165">
        <v>22</v>
      </c>
      <c r="Z36" s="167">
        <v>23</v>
      </c>
      <c r="AA36" s="167">
        <v>24</v>
      </c>
      <c r="AB36" s="167">
        <v>25</v>
      </c>
      <c r="AC36" s="167">
        <v>26</v>
      </c>
      <c r="AD36" s="167">
        <v>27</v>
      </c>
      <c r="AE36" s="167">
        <v>28</v>
      </c>
      <c r="AF36" s="60"/>
      <c r="AG36" s="75">
        <f>COUNTIF(AG8:AG33,"&gt;6")</f>
        <v>16</v>
      </c>
      <c r="AH36" s="75">
        <f>COUNTIF(AH8:AH33,"&gt;7")</f>
        <v>18</v>
      </c>
      <c r="AI36" s="75">
        <f>COUNTIF(AI8:AI33,"&gt;5")</f>
        <v>17</v>
      </c>
      <c r="AJ36" s="75">
        <f>COUNTIF(AJ8:AJ33,"&gt;5")</f>
        <v>20</v>
      </c>
      <c r="AK36" s="253" t="s">
        <v>12</v>
      </c>
      <c r="AM36" s="253" t="s">
        <v>12</v>
      </c>
      <c r="AN36" s="75">
        <f>COUNTIF(AN8:AN33,"AD")</f>
        <v>16</v>
      </c>
      <c r="AO36" s="75">
        <f t="shared" ref="AO36:AQ36" si="10">COUNTIF(AO8:AO33,"AD")</f>
        <v>18</v>
      </c>
      <c r="AP36" s="75">
        <f t="shared" si="10"/>
        <v>17</v>
      </c>
      <c r="AQ36" s="75">
        <f t="shared" si="10"/>
        <v>20</v>
      </c>
    </row>
    <row r="37" spans="1:45" ht="12" customHeight="1" x14ac:dyDescent="0.25">
      <c r="A37" s="6"/>
      <c r="C37" s="72" t="s">
        <v>77</v>
      </c>
      <c r="D37" s="64" t="s">
        <v>66</v>
      </c>
      <c r="E37" s="65" t="s">
        <v>67</v>
      </c>
      <c r="F37" s="64" t="s">
        <v>67</v>
      </c>
      <c r="G37" s="64" t="s">
        <v>66</v>
      </c>
      <c r="H37" s="65" t="s">
        <v>67</v>
      </c>
      <c r="I37" s="64" t="s">
        <v>69</v>
      </c>
      <c r="J37" s="64" t="s">
        <v>66</v>
      </c>
      <c r="K37" s="50" t="s">
        <v>70</v>
      </c>
      <c r="L37" s="50" t="s">
        <v>66</v>
      </c>
      <c r="M37" s="51" t="s">
        <v>67</v>
      </c>
      <c r="N37" s="51" t="s">
        <v>69</v>
      </c>
      <c r="O37" s="50" t="s">
        <v>70</v>
      </c>
      <c r="P37" s="50" t="s">
        <v>67</v>
      </c>
      <c r="Q37" s="52" t="s">
        <v>71</v>
      </c>
      <c r="R37" s="51" t="s">
        <v>69</v>
      </c>
      <c r="S37" s="53" t="s">
        <v>71</v>
      </c>
      <c r="T37" s="44" t="s">
        <v>67</v>
      </c>
      <c r="U37" s="66" t="s">
        <v>69</v>
      </c>
      <c r="V37" s="44" t="s">
        <v>66</v>
      </c>
      <c r="W37" s="66" t="s">
        <v>69</v>
      </c>
      <c r="X37" s="66" t="s">
        <v>69</v>
      </c>
      <c r="Y37" s="66" t="s">
        <v>67</v>
      </c>
      <c r="Z37" s="67" t="s">
        <v>69</v>
      </c>
      <c r="AA37" s="67" t="s">
        <v>69</v>
      </c>
      <c r="AB37" s="67" t="s">
        <v>66</v>
      </c>
      <c r="AC37" s="68" t="s">
        <v>70</v>
      </c>
      <c r="AD37" s="69" t="s">
        <v>71</v>
      </c>
      <c r="AE37" s="68" t="s">
        <v>66</v>
      </c>
      <c r="AF37" s="59"/>
      <c r="AG37" s="263">
        <f>(COUNTIF(AG8:AG33,"&gt;4"))-AG36</f>
        <v>8</v>
      </c>
      <c r="AH37" s="263">
        <f>(COUNTIF(AH8:AH33,"&gt;5"))-AH36</f>
        <v>6</v>
      </c>
      <c r="AI37" s="263">
        <f>(COUNTIF(AI8:AI33,"&gt;4"))-AI36</f>
        <v>8</v>
      </c>
      <c r="AJ37" s="263">
        <f>(COUNTIF(AJ8:AJ33,"&gt;4"))-AJ36</f>
        <v>3</v>
      </c>
      <c r="AK37" s="44" t="s">
        <v>11</v>
      </c>
      <c r="AM37" s="44" t="s">
        <v>11</v>
      </c>
      <c r="AN37" s="263">
        <f>COUNTIF(AN8:AN33,"A")</f>
        <v>8</v>
      </c>
      <c r="AO37" s="263">
        <f t="shared" ref="AO37:AQ37" si="11">COUNTIF(AO8:AO33,"A")</f>
        <v>6</v>
      </c>
      <c r="AP37" s="263">
        <f t="shared" si="11"/>
        <v>8</v>
      </c>
      <c r="AQ37" s="263">
        <f t="shared" si="11"/>
        <v>3</v>
      </c>
    </row>
    <row r="38" spans="1:45" ht="12" customHeight="1" x14ac:dyDescent="0.25">
      <c r="A38" s="6"/>
      <c r="C38" s="73" t="s">
        <v>394</v>
      </c>
      <c r="D38" s="164">
        <f t="shared" ref="D38:AE38" si="12">COUNTIF(D8:D33,"A")</f>
        <v>24</v>
      </c>
      <c r="E38" s="164">
        <f t="shared" si="12"/>
        <v>24</v>
      </c>
      <c r="F38" s="164">
        <f t="shared" si="12"/>
        <v>20</v>
      </c>
      <c r="G38" s="164">
        <f t="shared" si="12"/>
        <v>24</v>
      </c>
      <c r="H38" s="164">
        <f t="shared" si="12"/>
        <v>24</v>
      </c>
      <c r="I38" s="164">
        <f t="shared" si="12"/>
        <v>26</v>
      </c>
      <c r="J38" s="164">
        <f t="shared" si="12"/>
        <v>25</v>
      </c>
      <c r="K38" s="61">
        <f t="shared" si="12"/>
        <v>22</v>
      </c>
      <c r="L38" s="61">
        <f t="shared" si="12"/>
        <v>26</v>
      </c>
      <c r="M38" s="61">
        <f t="shared" si="12"/>
        <v>23</v>
      </c>
      <c r="N38" s="61">
        <f t="shared" si="12"/>
        <v>23</v>
      </c>
      <c r="O38" s="61">
        <f t="shared" si="12"/>
        <v>24</v>
      </c>
      <c r="P38" s="61">
        <f t="shared" si="12"/>
        <v>26</v>
      </c>
      <c r="Q38" s="61">
        <f t="shared" si="12"/>
        <v>16</v>
      </c>
      <c r="R38" s="61">
        <f t="shared" si="12"/>
        <v>25</v>
      </c>
      <c r="S38" s="61">
        <f t="shared" si="12"/>
        <v>22</v>
      </c>
      <c r="T38" s="165">
        <f t="shared" si="12"/>
        <v>24</v>
      </c>
      <c r="U38" s="165">
        <f t="shared" si="12"/>
        <v>21</v>
      </c>
      <c r="V38" s="165">
        <f t="shared" si="12"/>
        <v>24</v>
      </c>
      <c r="W38" s="165">
        <f t="shared" si="12"/>
        <v>24</v>
      </c>
      <c r="X38" s="165">
        <f t="shared" si="12"/>
        <v>26</v>
      </c>
      <c r="Y38" s="165">
        <f t="shared" si="12"/>
        <v>26</v>
      </c>
      <c r="Z38" s="167">
        <f t="shared" si="12"/>
        <v>24</v>
      </c>
      <c r="AA38" s="167">
        <f t="shared" si="12"/>
        <v>23</v>
      </c>
      <c r="AB38" s="167">
        <f t="shared" si="12"/>
        <v>23</v>
      </c>
      <c r="AC38" s="167">
        <f t="shared" si="12"/>
        <v>25</v>
      </c>
      <c r="AD38" s="167">
        <f t="shared" si="12"/>
        <v>23</v>
      </c>
      <c r="AE38" s="167">
        <f t="shared" si="12"/>
        <v>26</v>
      </c>
      <c r="AF38" s="60"/>
      <c r="AG38" s="264">
        <f>(COUNTIF(AG8:AG33,"&gt;3"))-(AG36+AG37)</f>
        <v>1</v>
      </c>
      <c r="AH38" s="264">
        <f>(COUNTIF(AH8:AH33,"&gt;4"))-(AH36+AH37)</f>
        <v>2</v>
      </c>
      <c r="AI38" s="264">
        <f>(COUNTIF(AI8:AI33,"&gt;2"))-(AI36+AI37)</f>
        <v>1</v>
      </c>
      <c r="AJ38" s="264">
        <f>(COUNTIF(AJ8:AJ33,"&gt;2"))-(AJ36+AJ37)</f>
        <v>2</v>
      </c>
      <c r="AK38" s="64" t="s">
        <v>13</v>
      </c>
      <c r="AM38" s="64" t="s">
        <v>13</v>
      </c>
      <c r="AN38" s="264">
        <f>COUNTIF(AN8:AN33,"B")</f>
        <v>1</v>
      </c>
      <c r="AO38" s="264">
        <f t="shared" ref="AO38:AQ38" si="13">COUNTIF(AO8:AO33,"B")</f>
        <v>0</v>
      </c>
      <c r="AP38" s="264">
        <f t="shared" si="13"/>
        <v>1</v>
      </c>
      <c r="AQ38" s="264">
        <f t="shared" si="13"/>
        <v>2</v>
      </c>
    </row>
    <row r="39" spans="1:45" ht="12" customHeight="1" x14ac:dyDescent="0.25">
      <c r="A39" s="6"/>
      <c r="C39" s="73" t="s">
        <v>395</v>
      </c>
      <c r="D39" s="164">
        <f t="shared" ref="D39:AE39" si="14">COUNTIF(D8:D33,"I")</f>
        <v>2</v>
      </c>
      <c r="E39" s="164">
        <f t="shared" si="14"/>
        <v>2</v>
      </c>
      <c r="F39" s="164">
        <f t="shared" si="14"/>
        <v>6</v>
      </c>
      <c r="G39" s="164">
        <f t="shared" si="14"/>
        <v>2</v>
      </c>
      <c r="H39" s="164">
        <f t="shared" si="14"/>
        <v>2</v>
      </c>
      <c r="I39" s="164">
        <f t="shared" si="14"/>
        <v>0</v>
      </c>
      <c r="J39" s="164">
        <f t="shared" si="14"/>
        <v>1</v>
      </c>
      <c r="K39" s="62">
        <f t="shared" si="14"/>
        <v>4</v>
      </c>
      <c r="L39" s="62">
        <f t="shared" si="14"/>
        <v>0</v>
      </c>
      <c r="M39" s="62">
        <f t="shared" si="14"/>
        <v>3</v>
      </c>
      <c r="N39" s="62">
        <f t="shared" si="14"/>
        <v>3</v>
      </c>
      <c r="O39" s="62">
        <f t="shared" si="14"/>
        <v>2</v>
      </c>
      <c r="P39" s="62">
        <f t="shared" si="14"/>
        <v>0</v>
      </c>
      <c r="Q39" s="62">
        <f t="shared" si="14"/>
        <v>10</v>
      </c>
      <c r="R39" s="62">
        <f t="shared" si="14"/>
        <v>1</v>
      </c>
      <c r="S39" s="62">
        <f t="shared" si="14"/>
        <v>4</v>
      </c>
      <c r="T39" s="166">
        <f t="shared" si="14"/>
        <v>2</v>
      </c>
      <c r="U39" s="166">
        <f t="shared" si="14"/>
        <v>5</v>
      </c>
      <c r="V39" s="166">
        <f t="shared" si="14"/>
        <v>2</v>
      </c>
      <c r="W39" s="166">
        <f t="shared" si="14"/>
        <v>2</v>
      </c>
      <c r="X39" s="166">
        <f t="shared" si="14"/>
        <v>0</v>
      </c>
      <c r="Y39" s="166">
        <f t="shared" si="14"/>
        <v>0</v>
      </c>
      <c r="Z39" s="168">
        <f t="shared" si="14"/>
        <v>2</v>
      </c>
      <c r="AA39" s="168">
        <f t="shared" si="14"/>
        <v>3</v>
      </c>
      <c r="AB39" s="168">
        <f t="shared" si="14"/>
        <v>3</v>
      </c>
      <c r="AC39" s="168">
        <f t="shared" si="14"/>
        <v>1</v>
      </c>
      <c r="AD39" s="168">
        <f t="shared" si="14"/>
        <v>3</v>
      </c>
      <c r="AE39" s="168">
        <f t="shared" si="14"/>
        <v>0</v>
      </c>
      <c r="AG39" s="339">
        <f>(COUNT(AG8:AG33))-(AG36+AG37+AG38)</f>
        <v>1</v>
      </c>
      <c r="AH39" s="339">
        <f t="shared" ref="AH39:AJ39" si="15">(COUNT(AH8:AH33))-(AH36+AH37+AH38)</f>
        <v>0</v>
      </c>
      <c r="AI39" s="339">
        <f t="shared" si="15"/>
        <v>0</v>
      </c>
      <c r="AJ39" s="339">
        <f t="shared" si="15"/>
        <v>1</v>
      </c>
      <c r="AK39" s="169" t="s">
        <v>14</v>
      </c>
      <c r="AM39" s="169" t="s">
        <v>14</v>
      </c>
      <c r="AN39" s="339">
        <f>COUNTIF(AN8:AN33,"C")</f>
        <v>1</v>
      </c>
      <c r="AO39" s="339">
        <f t="shared" ref="AO39:AQ39" si="16">COUNTIF(AO8:AO33,"C")</f>
        <v>2</v>
      </c>
      <c r="AP39" s="339">
        <f t="shared" si="16"/>
        <v>0</v>
      </c>
      <c r="AQ39" s="339">
        <f t="shared" si="16"/>
        <v>1</v>
      </c>
    </row>
    <row r="40" spans="1:45" ht="12" customHeight="1" x14ac:dyDescent="0.25">
      <c r="A40" s="6"/>
      <c r="C40" s="73" t="s">
        <v>396</v>
      </c>
      <c r="D40" s="164">
        <f t="shared" ref="D40:AE40" si="17">COUNTIF(D8:D33,"O")</f>
        <v>0</v>
      </c>
      <c r="E40" s="164">
        <f t="shared" si="17"/>
        <v>0</v>
      </c>
      <c r="F40" s="164">
        <f t="shared" si="17"/>
        <v>0</v>
      </c>
      <c r="G40" s="164">
        <f t="shared" si="17"/>
        <v>0</v>
      </c>
      <c r="H40" s="164">
        <f t="shared" si="17"/>
        <v>0</v>
      </c>
      <c r="I40" s="164">
        <f t="shared" si="17"/>
        <v>0</v>
      </c>
      <c r="J40" s="164">
        <f t="shared" si="17"/>
        <v>0</v>
      </c>
      <c r="K40" s="62">
        <f t="shared" si="17"/>
        <v>0</v>
      </c>
      <c r="L40" s="62">
        <f t="shared" si="17"/>
        <v>0</v>
      </c>
      <c r="M40" s="62">
        <f t="shared" si="17"/>
        <v>0</v>
      </c>
      <c r="N40" s="62">
        <f t="shared" si="17"/>
        <v>0</v>
      </c>
      <c r="O40" s="62">
        <f t="shared" si="17"/>
        <v>0</v>
      </c>
      <c r="P40" s="62">
        <f t="shared" si="17"/>
        <v>0</v>
      </c>
      <c r="Q40" s="62">
        <f t="shared" si="17"/>
        <v>0</v>
      </c>
      <c r="R40" s="62">
        <f t="shared" si="17"/>
        <v>0</v>
      </c>
      <c r="S40" s="62">
        <f t="shared" si="17"/>
        <v>0</v>
      </c>
      <c r="T40" s="166">
        <f t="shared" si="17"/>
        <v>0</v>
      </c>
      <c r="U40" s="166">
        <f t="shared" si="17"/>
        <v>0</v>
      </c>
      <c r="V40" s="166">
        <f t="shared" si="17"/>
        <v>0</v>
      </c>
      <c r="W40" s="166">
        <f t="shared" si="17"/>
        <v>0</v>
      </c>
      <c r="X40" s="166">
        <f t="shared" si="17"/>
        <v>0</v>
      </c>
      <c r="Y40" s="166">
        <f t="shared" si="17"/>
        <v>0</v>
      </c>
      <c r="Z40" s="168">
        <f t="shared" si="17"/>
        <v>0</v>
      </c>
      <c r="AA40" s="168">
        <f t="shared" si="17"/>
        <v>0</v>
      </c>
      <c r="AB40" s="168">
        <f t="shared" si="17"/>
        <v>0</v>
      </c>
      <c r="AC40" s="168">
        <f t="shared" si="17"/>
        <v>0</v>
      </c>
      <c r="AD40" s="168">
        <f t="shared" si="17"/>
        <v>0</v>
      </c>
      <c r="AE40" s="168">
        <f t="shared" si="17"/>
        <v>0</v>
      </c>
      <c r="AG40" s="71">
        <f>SUM(AG36:AG39)</f>
        <v>26</v>
      </c>
      <c r="AH40" s="71">
        <f t="shared" ref="AH40:AJ40" si="18">SUM(AH36:AH39)</f>
        <v>26</v>
      </c>
      <c r="AI40" s="71">
        <f t="shared" si="18"/>
        <v>26</v>
      </c>
      <c r="AJ40" s="71">
        <f t="shared" si="18"/>
        <v>26</v>
      </c>
      <c r="AK40" s="71" t="s">
        <v>0</v>
      </c>
      <c r="AM40" s="71" t="s">
        <v>0</v>
      </c>
      <c r="AN40" s="71">
        <f>SUM(AN36:AN39)</f>
        <v>26</v>
      </c>
      <c r="AO40" s="71">
        <f t="shared" ref="AO40:AQ40" si="19">SUM(AO36:AO39)</f>
        <v>26</v>
      </c>
      <c r="AP40" s="71">
        <f t="shared" si="19"/>
        <v>26</v>
      </c>
      <c r="AQ40" s="71">
        <f t="shared" si="19"/>
        <v>26</v>
      </c>
    </row>
    <row r="41" spans="1:45" ht="12" customHeight="1" x14ac:dyDescent="0.25">
      <c r="A41" s="6"/>
      <c r="C41" s="74" t="s">
        <v>80</v>
      </c>
      <c r="D41" s="164">
        <f t="shared" ref="D41:AE41" si="20">SUM(D38:D40)</f>
        <v>26</v>
      </c>
      <c r="E41" s="164">
        <f t="shared" si="20"/>
        <v>26</v>
      </c>
      <c r="F41" s="164">
        <f t="shared" si="20"/>
        <v>26</v>
      </c>
      <c r="G41" s="164">
        <f t="shared" si="20"/>
        <v>26</v>
      </c>
      <c r="H41" s="164">
        <f t="shared" si="20"/>
        <v>26</v>
      </c>
      <c r="I41" s="164">
        <f t="shared" si="20"/>
        <v>26</v>
      </c>
      <c r="J41" s="164">
        <f t="shared" si="20"/>
        <v>26</v>
      </c>
      <c r="K41" s="61">
        <f t="shared" si="20"/>
        <v>26</v>
      </c>
      <c r="L41" s="61">
        <f t="shared" si="20"/>
        <v>26</v>
      </c>
      <c r="M41" s="61">
        <f t="shared" si="20"/>
        <v>26</v>
      </c>
      <c r="N41" s="61">
        <f t="shared" si="20"/>
        <v>26</v>
      </c>
      <c r="O41" s="61">
        <f t="shared" si="20"/>
        <v>26</v>
      </c>
      <c r="P41" s="61">
        <f t="shared" si="20"/>
        <v>26</v>
      </c>
      <c r="Q41" s="61">
        <f t="shared" si="20"/>
        <v>26</v>
      </c>
      <c r="R41" s="61">
        <f t="shared" si="20"/>
        <v>26</v>
      </c>
      <c r="S41" s="61">
        <f t="shared" si="20"/>
        <v>26</v>
      </c>
      <c r="T41" s="165">
        <f t="shared" si="20"/>
        <v>26</v>
      </c>
      <c r="U41" s="165">
        <f t="shared" si="20"/>
        <v>26</v>
      </c>
      <c r="V41" s="165">
        <f t="shared" si="20"/>
        <v>26</v>
      </c>
      <c r="W41" s="165">
        <f t="shared" si="20"/>
        <v>26</v>
      </c>
      <c r="X41" s="165">
        <f t="shared" si="20"/>
        <v>26</v>
      </c>
      <c r="Y41" s="165">
        <f t="shared" si="20"/>
        <v>26</v>
      </c>
      <c r="Z41" s="167">
        <f t="shared" si="20"/>
        <v>26</v>
      </c>
      <c r="AA41" s="167">
        <f t="shared" si="20"/>
        <v>26</v>
      </c>
      <c r="AB41" s="167">
        <f t="shared" si="20"/>
        <v>26</v>
      </c>
      <c r="AC41" s="167">
        <f t="shared" si="20"/>
        <v>26</v>
      </c>
      <c r="AD41" s="167">
        <f t="shared" si="20"/>
        <v>26</v>
      </c>
      <c r="AE41" s="167">
        <f t="shared" si="20"/>
        <v>26</v>
      </c>
      <c r="AG41" s="5"/>
      <c r="AH41" s="5"/>
      <c r="AI41" s="5"/>
      <c r="AJ41" s="5"/>
      <c r="AK41" s="254"/>
      <c r="AM41" s="254"/>
      <c r="AN41" s="5"/>
      <c r="AO41" s="5"/>
      <c r="AP41" s="5"/>
      <c r="AQ41" s="5"/>
    </row>
    <row r="42" spans="1:45" ht="12" customHeight="1" x14ac:dyDescent="0.25">
      <c r="A42" s="6"/>
      <c r="C42" s="63"/>
      <c r="D42" s="63"/>
      <c r="E42" s="63"/>
      <c r="F42" s="63"/>
      <c r="G42" s="63"/>
      <c r="H42" s="63"/>
      <c r="I42" s="63"/>
      <c r="J42" s="63"/>
      <c r="K42" s="63"/>
      <c r="L42" s="63"/>
      <c r="M42" s="63"/>
      <c r="N42" s="59" t="s">
        <v>81</v>
      </c>
      <c r="O42" s="63"/>
      <c r="P42" s="63"/>
      <c r="Q42" s="63"/>
      <c r="R42" s="63"/>
      <c r="S42" s="63"/>
      <c r="T42" s="63"/>
      <c r="U42" s="63"/>
      <c r="V42" s="63"/>
      <c r="W42" s="63"/>
      <c r="X42" s="63"/>
      <c r="Y42" s="63"/>
      <c r="Z42" s="63"/>
      <c r="AA42" s="63"/>
      <c r="AB42" s="63"/>
      <c r="AC42" s="63"/>
      <c r="AD42" s="63"/>
      <c r="AE42" s="63"/>
      <c r="AG42" s="208">
        <f>AG36/AG40</f>
        <v>0.61538461538461542</v>
      </c>
      <c r="AH42" s="208">
        <f t="shared" ref="AH42:AJ42" si="21">AH36/AH40</f>
        <v>0.69230769230769229</v>
      </c>
      <c r="AI42" s="208">
        <f t="shared" si="21"/>
        <v>0.65384615384615385</v>
      </c>
      <c r="AJ42" s="208">
        <f t="shared" si="21"/>
        <v>0.76923076923076927</v>
      </c>
      <c r="AK42" s="253" t="s">
        <v>12</v>
      </c>
      <c r="AM42" s="253" t="s">
        <v>12</v>
      </c>
      <c r="AN42" s="208">
        <f>AN36/AN40</f>
        <v>0.61538461538461542</v>
      </c>
      <c r="AO42" s="208">
        <f t="shared" ref="AO42:AQ42" si="22">AO36/AO40</f>
        <v>0.69230769230769229</v>
      </c>
      <c r="AP42" s="208">
        <f t="shared" si="22"/>
        <v>0.65384615384615385</v>
      </c>
      <c r="AQ42" s="208">
        <f t="shared" si="22"/>
        <v>0.76923076923076927</v>
      </c>
    </row>
    <row r="43" spans="1:45" x14ac:dyDescent="0.25">
      <c r="A43" s="6"/>
      <c r="C43" s="73" t="s">
        <v>397</v>
      </c>
      <c r="D43" s="334">
        <f>D38/D41</f>
        <v>0.92307692307692313</v>
      </c>
      <c r="E43" s="334">
        <f t="shared" ref="E43:J43" si="23">E38/E41</f>
        <v>0.92307692307692313</v>
      </c>
      <c r="F43" s="334">
        <f t="shared" si="23"/>
        <v>0.76923076923076927</v>
      </c>
      <c r="G43" s="334">
        <f t="shared" si="23"/>
        <v>0.92307692307692313</v>
      </c>
      <c r="H43" s="334">
        <f t="shared" si="23"/>
        <v>0.92307692307692313</v>
      </c>
      <c r="I43" s="334">
        <f t="shared" si="23"/>
        <v>1</v>
      </c>
      <c r="J43" s="334">
        <f t="shared" si="23"/>
        <v>0.96153846153846156</v>
      </c>
      <c r="K43" s="335">
        <f>K38/K41</f>
        <v>0.84615384615384615</v>
      </c>
      <c r="L43" s="335">
        <f t="shared" ref="L43:S43" si="24">L38/L41</f>
        <v>1</v>
      </c>
      <c r="M43" s="335">
        <f t="shared" si="24"/>
        <v>0.88461538461538458</v>
      </c>
      <c r="N43" s="335">
        <f t="shared" si="24"/>
        <v>0.88461538461538458</v>
      </c>
      <c r="O43" s="335">
        <f t="shared" si="24"/>
        <v>0.92307692307692313</v>
      </c>
      <c r="P43" s="335">
        <f t="shared" si="24"/>
        <v>1</v>
      </c>
      <c r="Q43" s="335">
        <f t="shared" si="24"/>
        <v>0.61538461538461542</v>
      </c>
      <c r="R43" s="335">
        <f t="shared" si="24"/>
        <v>0.96153846153846156</v>
      </c>
      <c r="S43" s="335">
        <f t="shared" si="24"/>
        <v>0.84615384615384615</v>
      </c>
      <c r="T43" s="336">
        <f>T38/T41</f>
        <v>0.92307692307692313</v>
      </c>
      <c r="U43" s="336">
        <f t="shared" ref="U43:Y43" si="25">U38/U41</f>
        <v>0.80769230769230771</v>
      </c>
      <c r="V43" s="336">
        <f t="shared" si="25"/>
        <v>0.92307692307692313</v>
      </c>
      <c r="W43" s="336">
        <f t="shared" si="25"/>
        <v>0.92307692307692313</v>
      </c>
      <c r="X43" s="336">
        <f t="shared" si="25"/>
        <v>1</v>
      </c>
      <c r="Y43" s="336">
        <f t="shared" si="25"/>
        <v>1</v>
      </c>
      <c r="Z43" s="337">
        <f>Z38/Z41</f>
        <v>0.92307692307692313</v>
      </c>
      <c r="AA43" s="337">
        <f t="shared" ref="AA43:AE43" si="26">AA38/AA41</f>
        <v>0.88461538461538458</v>
      </c>
      <c r="AB43" s="337">
        <f t="shared" si="26"/>
        <v>0.88461538461538458</v>
      </c>
      <c r="AC43" s="337">
        <f t="shared" si="26"/>
        <v>0.96153846153846156</v>
      </c>
      <c r="AD43" s="337">
        <f t="shared" si="26"/>
        <v>0.88461538461538458</v>
      </c>
      <c r="AE43" s="337">
        <f t="shared" si="26"/>
        <v>1</v>
      </c>
      <c r="AG43" s="209">
        <f>AG37/AG40</f>
        <v>0.30769230769230771</v>
      </c>
      <c r="AH43" s="209">
        <f t="shared" ref="AH43:AJ43" si="27">AH37/AH40</f>
        <v>0.23076923076923078</v>
      </c>
      <c r="AI43" s="209">
        <f t="shared" si="27"/>
        <v>0.30769230769230771</v>
      </c>
      <c r="AJ43" s="209">
        <f t="shared" si="27"/>
        <v>0.11538461538461539</v>
      </c>
      <c r="AK43" s="44" t="s">
        <v>11</v>
      </c>
      <c r="AM43" s="44" t="s">
        <v>11</v>
      </c>
      <c r="AN43" s="209">
        <f>AN37/AN40</f>
        <v>0.30769230769230771</v>
      </c>
      <c r="AO43" s="209">
        <f t="shared" ref="AO43:AQ43" si="28">AO37/AO40</f>
        <v>0.23076923076923078</v>
      </c>
      <c r="AP43" s="209">
        <f t="shared" si="28"/>
        <v>0.30769230769230771</v>
      </c>
      <c r="AQ43" s="209">
        <f t="shared" si="28"/>
        <v>0.11538461538461539</v>
      </c>
    </row>
    <row r="44" spans="1:45" ht="12" customHeight="1" x14ac:dyDescent="0.25">
      <c r="A44" s="6"/>
      <c r="C44" s="73" t="s">
        <v>398</v>
      </c>
      <c r="D44" s="334">
        <f>D39/D41</f>
        <v>7.6923076923076927E-2</v>
      </c>
      <c r="E44" s="334">
        <f t="shared" ref="E44:J44" si="29">E39/E41</f>
        <v>7.6923076923076927E-2</v>
      </c>
      <c r="F44" s="334">
        <f>F39/F41</f>
        <v>0.23076923076923078</v>
      </c>
      <c r="G44" s="334">
        <f t="shared" si="29"/>
        <v>7.6923076923076927E-2</v>
      </c>
      <c r="H44" s="334">
        <f t="shared" si="29"/>
        <v>7.6923076923076927E-2</v>
      </c>
      <c r="I44" s="334">
        <f t="shared" si="29"/>
        <v>0</v>
      </c>
      <c r="J44" s="334">
        <f t="shared" si="29"/>
        <v>3.8461538461538464E-2</v>
      </c>
      <c r="K44" s="335">
        <f>K39/K41</f>
        <v>0.15384615384615385</v>
      </c>
      <c r="L44" s="335">
        <f t="shared" ref="L44:S44" si="30">L39/L41</f>
        <v>0</v>
      </c>
      <c r="M44" s="335">
        <f t="shared" si="30"/>
        <v>0.11538461538461539</v>
      </c>
      <c r="N44" s="335">
        <f t="shared" si="30"/>
        <v>0.11538461538461539</v>
      </c>
      <c r="O44" s="335">
        <f t="shared" si="30"/>
        <v>7.6923076923076927E-2</v>
      </c>
      <c r="P44" s="335">
        <f t="shared" si="30"/>
        <v>0</v>
      </c>
      <c r="Q44" s="335">
        <f t="shared" si="30"/>
        <v>0.38461538461538464</v>
      </c>
      <c r="R44" s="335">
        <f t="shared" si="30"/>
        <v>3.8461538461538464E-2</v>
      </c>
      <c r="S44" s="335">
        <f t="shared" si="30"/>
        <v>0.15384615384615385</v>
      </c>
      <c r="T44" s="336">
        <f>T39/T41</f>
        <v>7.6923076923076927E-2</v>
      </c>
      <c r="U44" s="336">
        <f t="shared" ref="U44:Y44" si="31">U39/U41</f>
        <v>0.19230769230769232</v>
      </c>
      <c r="V44" s="336">
        <f t="shared" si="31"/>
        <v>7.6923076923076927E-2</v>
      </c>
      <c r="W44" s="336">
        <f t="shared" si="31"/>
        <v>7.6923076923076927E-2</v>
      </c>
      <c r="X44" s="336">
        <f t="shared" si="31"/>
        <v>0</v>
      </c>
      <c r="Y44" s="336">
        <f t="shared" si="31"/>
        <v>0</v>
      </c>
      <c r="Z44" s="337">
        <f>Z39/Z41</f>
        <v>7.6923076923076927E-2</v>
      </c>
      <c r="AA44" s="337">
        <f t="shared" ref="AA44:AE44" si="32">AA39/AA41</f>
        <v>0.11538461538461539</v>
      </c>
      <c r="AB44" s="337">
        <f t="shared" si="32"/>
        <v>0.11538461538461539</v>
      </c>
      <c r="AC44" s="337">
        <f t="shared" si="32"/>
        <v>3.8461538461538464E-2</v>
      </c>
      <c r="AD44" s="337">
        <f t="shared" si="32"/>
        <v>0.11538461538461539</v>
      </c>
      <c r="AE44" s="337">
        <f t="shared" si="32"/>
        <v>0</v>
      </c>
      <c r="AG44" s="210">
        <f>AG38/AG40</f>
        <v>3.8461538461538464E-2</v>
      </c>
      <c r="AH44" s="210">
        <f t="shared" ref="AH44:AJ44" si="33">AH38/AH40</f>
        <v>7.6923076923076927E-2</v>
      </c>
      <c r="AI44" s="210">
        <f t="shared" si="33"/>
        <v>3.8461538461538464E-2</v>
      </c>
      <c r="AJ44" s="210">
        <f t="shared" si="33"/>
        <v>7.6923076923076927E-2</v>
      </c>
      <c r="AK44" s="64" t="s">
        <v>13</v>
      </c>
      <c r="AM44" s="64" t="s">
        <v>13</v>
      </c>
      <c r="AN44" s="210">
        <f>AN38/AN40</f>
        <v>3.8461538461538464E-2</v>
      </c>
      <c r="AO44" s="210">
        <f t="shared" ref="AO44:AQ44" si="34">AO38/AO40</f>
        <v>0</v>
      </c>
      <c r="AP44" s="210">
        <f t="shared" si="34"/>
        <v>3.8461538461538464E-2</v>
      </c>
      <c r="AQ44" s="210">
        <f t="shared" si="34"/>
        <v>7.6923076923076927E-2</v>
      </c>
    </row>
    <row r="45" spans="1:45" ht="12" customHeight="1" x14ac:dyDescent="0.25">
      <c r="A45" s="6"/>
      <c r="C45" s="73" t="s">
        <v>399</v>
      </c>
      <c r="D45" s="334">
        <f>D40/D41</f>
        <v>0</v>
      </c>
      <c r="E45" s="334">
        <f t="shared" ref="E45:J45" si="35">E40/E41</f>
        <v>0</v>
      </c>
      <c r="F45" s="334">
        <f t="shared" si="35"/>
        <v>0</v>
      </c>
      <c r="G45" s="334">
        <f t="shared" si="35"/>
        <v>0</v>
      </c>
      <c r="H45" s="334">
        <f t="shared" si="35"/>
        <v>0</v>
      </c>
      <c r="I45" s="334">
        <f t="shared" si="35"/>
        <v>0</v>
      </c>
      <c r="J45" s="334">
        <f t="shared" si="35"/>
        <v>0</v>
      </c>
      <c r="K45" s="335">
        <f>K40/K41</f>
        <v>0</v>
      </c>
      <c r="L45" s="335">
        <f t="shared" ref="L45:S45" si="36">L40/L41</f>
        <v>0</v>
      </c>
      <c r="M45" s="335">
        <f t="shared" si="36"/>
        <v>0</v>
      </c>
      <c r="N45" s="335">
        <f t="shared" si="36"/>
        <v>0</v>
      </c>
      <c r="O45" s="335">
        <f t="shared" si="36"/>
        <v>0</v>
      </c>
      <c r="P45" s="335">
        <f t="shared" si="36"/>
        <v>0</v>
      </c>
      <c r="Q45" s="335">
        <f t="shared" si="36"/>
        <v>0</v>
      </c>
      <c r="R45" s="335">
        <f t="shared" si="36"/>
        <v>0</v>
      </c>
      <c r="S45" s="335">
        <f t="shared" si="36"/>
        <v>0</v>
      </c>
      <c r="T45" s="336">
        <f>T40/T41</f>
        <v>0</v>
      </c>
      <c r="U45" s="336">
        <f t="shared" ref="U45:Y45" si="37">U40/U41</f>
        <v>0</v>
      </c>
      <c r="V45" s="336">
        <f t="shared" si="37"/>
        <v>0</v>
      </c>
      <c r="W45" s="336">
        <f t="shared" si="37"/>
        <v>0</v>
      </c>
      <c r="X45" s="336">
        <f t="shared" si="37"/>
        <v>0</v>
      </c>
      <c r="Y45" s="336">
        <f t="shared" si="37"/>
        <v>0</v>
      </c>
      <c r="Z45" s="337">
        <f>Z40/Z41</f>
        <v>0</v>
      </c>
      <c r="AA45" s="337">
        <f t="shared" ref="AA45:AE45" si="38">AA40/AA41</f>
        <v>0</v>
      </c>
      <c r="AB45" s="337">
        <f t="shared" si="38"/>
        <v>0</v>
      </c>
      <c r="AC45" s="337">
        <f t="shared" si="38"/>
        <v>0</v>
      </c>
      <c r="AD45" s="337">
        <f t="shared" si="38"/>
        <v>0</v>
      </c>
      <c r="AE45" s="337">
        <f t="shared" si="38"/>
        <v>0</v>
      </c>
      <c r="AG45" s="211">
        <f>AG39/AG40</f>
        <v>3.8461538461538464E-2</v>
      </c>
      <c r="AH45" s="211">
        <f t="shared" ref="AH45:AJ45" si="39">AH39/AH40</f>
        <v>0</v>
      </c>
      <c r="AI45" s="211">
        <f t="shared" si="39"/>
        <v>0</v>
      </c>
      <c r="AJ45" s="211">
        <f t="shared" si="39"/>
        <v>3.8461538461538464E-2</v>
      </c>
      <c r="AK45" s="169" t="s">
        <v>14</v>
      </c>
      <c r="AM45" s="169" t="s">
        <v>14</v>
      </c>
      <c r="AN45" s="211">
        <f>AN39/AN40</f>
        <v>3.8461538461538464E-2</v>
      </c>
      <c r="AO45" s="211">
        <f t="shared" ref="AO45:AQ45" si="40">AO39/AO40</f>
        <v>7.6923076923076927E-2</v>
      </c>
      <c r="AP45" s="211">
        <f t="shared" si="40"/>
        <v>0</v>
      </c>
      <c r="AQ45" s="211">
        <f t="shared" si="40"/>
        <v>3.8461538461538464E-2</v>
      </c>
    </row>
    <row r="46" spans="1:45" ht="12" customHeight="1" x14ac:dyDescent="0.25">
      <c r="A46" s="6"/>
      <c r="C46" s="74" t="s">
        <v>80</v>
      </c>
      <c r="D46" s="490">
        <f>SUM(D43:D45)</f>
        <v>1</v>
      </c>
      <c r="E46" s="490">
        <f t="shared" ref="E46:J46" si="41">SUM(E43:E45)</f>
        <v>1</v>
      </c>
      <c r="F46" s="490">
        <f t="shared" si="41"/>
        <v>1</v>
      </c>
      <c r="G46" s="490">
        <f t="shared" si="41"/>
        <v>1</v>
      </c>
      <c r="H46" s="490">
        <f t="shared" si="41"/>
        <v>1</v>
      </c>
      <c r="I46" s="490">
        <f t="shared" si="41"/>
        <v>1</v>
      </c>
      <c r="J46" s="490">
        <f t="shared" si="41"/>
        <v>1</v>
      </c>
      <c r="K46" s="491">
        <f>SUM(K43:K45)</f>
        <v>1</v>
      </c>
      <c r="L46" s="491">
        <f t="shared" ref="L46:S46" si="42">SUM(L43:L45)</f>
        <v>1</v>
      </c>
      <c r="M46" s="491">
        <f t="shared" si="42"/>
        <v>1</v>
      </c>
      <c r="N46" s="491">
        <f t="shared" si="42"/>
        <v>1</v>
      </c>
      <c r="O46" s="491">
        <f t="shared" si="42"/>
        <v>1</v>
      </c>
      <c r="P46" s="491">
        <f t="shared" si="42"/>
        <v>1</v>
      </c>
      <c r="Q46" s="491">
        <f t="shared" si="42"/>
        <v>1</v>
      </c>
      <c r="R46" s="491">
        <f t="shared" si="42"/>
        <v>1</v>
      </c>
      <c r="S46" s="491">
        <f t="shared" si="42"/>
        <v>1</v>
      </c>
      <c r="T46" s="492">
        <f>SUM(T43:T45)</f>
        <v>1</v>
      </c>
      <c r="U46" s="492">
        <f t="shared" ref="U46:Y46" si="43">SUM(U43:U45)</f>
        <v>1</v>
      </c>
      <c r="V46" s="492">
        <f t="shared" si="43"/>
        <v>1</v>
      </c>
      <c r="W46" s="492">
        <f t="shared" si="43"/>
        <v>1</v>
      </c>
      <c r="X46" s="492">
        <f t="shared" si="43"/>
        <v>1</v>
      </c>
      <c r="Y46" s="492">
        <f t="shared" si="43"/>
        <v>1</v>
      </c>
      <c r="Z46" s="493">
        <f>SUM(Z43:Z45)</f>
        <v>1</v>
      </c>
      <c r="AA46" s="493">
        <f t="shared" ref="AA46:AE46" si="44">SUM(AA43:AA45)</f>
        <v>1</v>
      </c>
      <c r="AB46" s="493">
        <f t="shared" si="44"/>
        <v>1</v>
      </c>
      <c r="AC46" s="493">
        <f t="shared" si="44"/>
        <v>1</v>
      </c>
      <c r="AD46" s="493">
        <f t="shared" si="44"/>
        <v>1</v>
      </c>
      <c r="AE46" s="493">
        <f t="shared" si="44"/>
        <v>1</v>
      </c>
      <c r="AG46" s="212">
        <f>SUM(AG42:AG45)</f>
        <v>1</v>
      </c>
      <c r="AH46" s="212">
        <f t="shared" ref="AH46:AI46" si="45">SUM(AH42:AH45)</f>
        <v>1</v>
      </c>
      <c r="AI46" s="212">
        <f t="shared" si="45"/>
        <v>1</v>
      </c>
      <c r="AJ46" s="212">
        <f>SUM(AJ42:AJ45)</f>
        <v>1.0000000000000002</v>
      </c>
      <c r="AK46" s="71" t="s">
        <v>0</v>
      </c>
      <c r="AM46" s="71" t="s">
        <v>0</v>
      </c>
      <c r="AN46" s="212">
        <f>SUM(AN42:AN45)</f>
        <v>1</v>
      </c>
      <c r="AO46" s="212">
        <f t="shared" ref="AO46:AP46" si="46">SUM(AO42:AO45)</f>
        <v>1</v>
      </c>
      <c r="AP46" s="212">
        <f t="shared" si="46"/>
        <v>1</v>
      </c>
      <c r="AQ46" s="212">
        <f>SUM(AQ42:AQ45)</f>
        <v>1.0000000000000002</v>
      </c>
    </row>
    <row r="47" spans="1:45" ht="12" customHeight="1" x14ac:dyDescent="0.25">
      <c r="A47" s="6"/>
    </row>
    <row r="48" spans="1:45" ht="12" customHeight="1" x14ac:dyDescent="0.25">
      <c r="A48" s="6"/>
    </row>
    <row r="49" spans="1:1" ht="12" customHeight="1" x14ac:dyDescent="0.25">
      <c r="A49" s="6"/>
    </row>
    <row r="50" spans="1:1" ht="12" customHeight="1" x14ac:dyDescent="0.25">
      <c r="A50" s="6"/>
    </row>
    <row r="51" spans="1:1" ht="12" customHeight="1" x14ac:dyDescent="0.25">
      <c r="A51" s="6"/>
    </row>
    <row r="52" spans="1:1" ht="12" customHeight="1" x14ac:dyDescent="0.25">
      <c r="A52" s="6"/>
    </row>
    <row r="53" spans="1:1" ht="12" customHeight="1" x14ac:dyDescent="0.25">
      <c r="A53" s="6"/>
    </row>
    <row r="54" spans="1:1" ht="12" customHeight="1" x14ac:dyDescent="0.25">
      <c r="A54" s="6"/>
    </row>
    <row r="55" spans="1:1" ht="12" customHeight="1" x14ac:dyDescent="0.25">
      <c r="A55" s="6"/>
    </row>
    <row r="56" spans="1:1" ht="12" customHeight="1" x14ac:dyDescent="0.25">
      <c r="A56" s="6"/>
    </row>
    <row r="57" spans="1:1" ht="12" customHeight="1" x14ac:dyDescent="0.25">
      <c r="A57" s="6"/>
    </row>
    <row r="58" spans="1:1" ht="12" customHeight="1" x14ac:dyDescent="0.25">
      <c r="A58" s="6"/>
    </row>
    <row r="59" spans="1:1" ht="12" customHeight="1" x14ac:dyDescent="0.25">
      <c r="A59" s="6"/>
    </row>
    <row r="60" spans="1:1" ht="12" customHeight="1" x14ac:dyDescent="0.25">
      <c r="A60" s="6"/>
    </row>
    <row r="61" spans="1:1" ht="12" customHeight="1" x14ac:dyDescent="0.25">
      <c r="A61" s="6"/>
    </row>
    <row r="62" spans="1:1" ht="12" customHeight="1" x14ac:dyDescent="0.25">
      <c r="A62" s="6"/>
    </row>
    <row r="63" spans="1:1" ht="12" customHeight="1" x14ac:dyDescent="0.25">
      <c r="A63" s="6"/>
    </row>
    <row r="64" spans="1:1" ht="12" customHeight="1" x14ac:dyDescent="0.25">
      <c r="A64" s="6"/>
    </row>
    <row r="65" spans="1:1" ht="12" customHeight="1" x14ac:dyDescent="0.25">
      <c r="A65" s="6"/>
    </row>
    <row r="66" spans="1:1" ht="12" customHeight="1" x14ac:dyDescent="0.25">
      <c r="A66" s="6"/>
    </row>
    <row r="67" spans="1:1" ht="12" customHeight="1" x14ac:dyDescent="0.25">
      <c r="A67" s="6"/>
    </row>
    <row r="68" spans="1:1" ht="12" customHeight="1" x14ac:dyDescent="0.25">
      <c r="A68" s="6"/>
    </row>
    <row r="69" spans="1:1" ht="12" customHeight="1" x14ac:dyDescent="0.25">
      <c r="A69" s="6"/>
    </row>
    <row r="70" spans="1:1" ht="12" customHeight="1" x14ac:dyDescent="0.25">
      <c r="A70" s="6"/>
    </row>
    <row r="71" spans="1:1" ht="12" customHeight="1" x14ac:dyDescent="0.25">
      <c r="A71" s="6"/>
    </row>
    <row r="72" spans="1:1" ht="12" customHeight="1" x14ac:dyDescent="0.25">
      <c r="A72" s="6"/>
    </row>
    <row r="73" spans="1:1" ht="12" customHeight="1" x14ac:dyDescent="0.25">
      <c r="A73" s="6"/>
    </row>
    <row r="74" spans="1:1" ht="12" customHeight="1" x14ac:dyDescent="0.25">
      <c r="A74" s="6"/>
    </row>
    <row r="75" spans="1:1" ht="12" customHeight="1" x14ac:dyDescent="0.25">
      <c r="A75" s="6"/>
    </row>
    <row r="76" spans="1:1" ht="12" customHeight="1" x14ac:dyDescent="0.25">
      <c r="A76" s="6"/>
    </row>
    <row r="77" spans="1:1" ht="12" customHeight="1" x14ac:dyDescent="0.25">
      <c r="A77" s="6"/>
    </row>
    <row r="78" spans="1:1" ht="12" customHeight="1" x14ac:dyDescent="0.25">
      <c r="A78" s="6"/>
    </row>
    <row r="79" spans="1:1" ht="12" customHeight="1" x14ac:dyDescent="0.25">
      <c r="A79" s="6"/>
    </row>
    <row r="80" spans="1:1" ht="12" customHeight="1" x14ac:dyDescent="0.25">
      <c r="A80" s="6"/>
    </row>
    <row r="81" spans="1:1" ht="12" customHeight="1" x14ac:dyDescent="0.25">
      <c r="A81" s="6"/>
    </row>
    <row r="82" spans="1:1" ht="12" customHeight="1" x14ac:dyDescent="0.25">
      <c r="A82" s="6"/>
    </row>
    <row r="83" spans="1:1" ht="12" customHeight="1" x14ac:dyDescent="0.25">
      <c r="A83" s="6"/>
    </row>
    <row r="84" spans="1:1" ht="12" customHeight="1" x14ac:dyDescent="0.25">
      <c r="A84" s="6"/>
    </row>
    <row r="85" spans="1:1" ht="12" customHeight="1" x14ac:dyDescent="0.25">
      <c r="A85" s="6"/>
    </row>
    <row r="86" spans="1:1" ht="12" customHeight="1" x14ac:dyDescent="0.25">
      <c r="A86" s="6"/>
    </row>
    <row r="87" spans="1:1" ht="12" customHeight="1" x14ac:dyDescent="0.25">
      <c r="A87" s="6"/>
    </row>
    <row r="88" spans="1:1" ht="12" customHeight="1" x14ac:dyDescent="0.25">
      <c r="A88" s="6"/>
    </row>
    <row r="89" spans="1:1" ht="12" customHeight="1" x14ac:dyDescent="0.25">
      <c r="A89" s="6"/>
    </row>
    <row r="90" spans="1:1" x14ac:dyDescent="0.25">
      <c r="A90" s="6"/>
    </row>
    <row r="91" spans="1:1" x14ac:dyDescent="0.25">
      <c r="A91" s="6"/>
    </row>
    <row r="92" spans="1:1" x14ac:dyDescent="0.25">
      <c r="A92" s="6"/>
    </row>
    <row r="93" spans="1:1" x14ac:dyDescent="0.25">
      <c r="A93" s="6"/>
    </row>
    <row r="94" spans="1:1" ht="6" customHeight="1" x14ac:dyDescent="0.25">
      <c r="A94" s="6"/>
    </row>
    <row r="95" spans="1:1" ht="30.75" customHeight="1" x14ac:dyDescent="0.25">
      <c r="A95" s="6"/>
    </row>
    <row r="96" spans="1:1" x14ac:dyDescent="0.25">
      <c r="A96" s="6"/>
    </row>
    <row r="97" spans="1:1" x14ac:dyDescent="0.25">
      <c r="A97" s="6"/>
    </row>
    <row r="98" spans="1:1" x14ac:dyDescent="0.25">
      <c r="A98" s="6"/>
    </row>
    <row r="99" spans="1:1" x14ac:dyDescent="0.25">
      <c r="A99" s="6"/>
    </row>
    <row r="100" spans="1:1" x14ac:dyDescent="0.25">
      <c r="A100" s="6"/>
    </row>
    <row r="101" spans="1:1" x14ac:dyDescent="0.25">
      <c r="A101" s="6"/>
    </row>
    <row r="102" spans="1:1" x14ac:dyDescent="0.25">
      <c r="A102" s="6"/>
    </row>
    <row r="103" spans="1:1" x14ac:dyDescent="0.25">
      <c r="A103" s="6"/>
    </row>
    <row r="104" spans="1:1" x14ac:dyDescent="0.25">
      <c r="A104" s="6"/>
    </row>
    <row r="105" spans="1:1" x14ac:dyDescent="0.25">
      <c r="A105" s="6"/>
    </row>
    <row r="106" spans="1:1" x14ac:dyDescent="0.25">
      <c r="A106" s="6"/>
    </row>
    <row r="107" spans="1:1" x14ac:dyDescent="0.25">
      <c r="A107" s="6"/>
    </row>
    <row r="108" spans="1:1" x14ac:dyDescent="0.25">
      <c r="A108" s="6"/>
    </row>
    <row r="109" spans="1:1" x14ac:dyDescent="0.25">
      <c r="A109" s="6"/>
    </row>
    <row r="110" spans="1:1" x14ac:dyDescent="0.25">
      <c r="A110" s="6"/>
    </row>
  </sheetData>
  <mergeCells count="23">
    <mergeCell ref="B6:C6"/>
    <mergeCell ref="AG6:AG7"/>
    <mergeCell ref="AH6:AH7"/>
    <mergeCell ref="AQ6:AQ7"/>
    <mergeCell ref="B4:C4"/>
    <mergeCell ref="B5:C5"/>
    <mergeCell ref="AK5:AL5"/>
    <mergeCell ref="B3:C3"/>
    <mergeCell ref="D3:J3"/>
    <mergeCell ref="K3:S3"/>
    <mergeCell ref="T3:Y3"/>
    <mergeCell ref="Z3:AE3"/>
    <mergeCell ref="AG3:AL3"/>
    <mergeCell ref="AP6:AP7"/>
    <mergeCell ref="M4:O4"/>
    <mergeCell ref="T4:U4"/>
    <mergeCell ref="X4:Y4"/>
    <mergeCell ref="AG4:AL4"/>
    <mergeCell ref="AI6:AI7"/>
    <mergeCell ref="AJ6:AJ7"/>
    <mergeCell ref="AL6:AL7"/>
    <mergeCell ref="AN6:AN7"/>
    <mergeCell ref="AO6:AO7"/>
  </mergeCells>
  <conditionalFormatting sqref="D8:AE33">
    <cfRule type="cellIs" dxfId="296" priority="1" operator="equal">
      <formula>"O"</formula>
    </cfRule>
    <cfRule type="cellIs" dxfId="295" priority="2" operator="equal">
      <formula>"I"</formula>
    </cfRule>
    <cfRule type="cellIs" dxfId="294" priority="3" operator="equal">
      <formula>"P"</formula>
    </cfRule>
    <cfRule type="cellIs" dxfId="293" priority="4" operator="equal">
      <formula>"A"</formula>
    </cfRule>
  </conditionalFormatting>
  <pageMargins left="0.31496062992125984" right="0.23622047244094491" top="0.74803149606299213" bottom="0.74803149606299213" header="0.31496062992125984" footer="0.31496062992125984"/>
  <pageSetup paperSize="9" scale="90" orientation="landscape" horizontalDpi="4294967294"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P45"/>
  <sheetViews>
    <sheetView topLeftCell="A18" zoomScaleNormal="100" workbookViewId="0">
      <selection sqref="A1:AV45"/>
    </sheetView>
  </sheetViews>
  <sheetFormatPr baseColWidth="10" defaultRowHeight="15" x14ac:dyDescent="0.25"/>
  <cols>
    <col min="1" max="1" width="2.7109375" bestFit="1" customWidth="1"/>
    <col min="2" max="2" width="26.85546875" customWidth="1"/>
    <col min="3" max="3" width="4.140625" customWidth="1"/>
    <col min="4" max="4" width="3.7109375" customWidth="1"/>
    <col min="5" max="5" width="4.7109375" customWidth="1"/>
    <col min="6" max="11" width="3.7109375" customWidth="1"/>
    <col min="12" max="15" width="3.7109375" hidden="1" customWidth="1"/>
    <col min="16" max="21" width="4" customWidth="1"/>
    <col min="22" max="22" width="4.5703125" customWidth="1"/>
    <col min="23" max="26" width="4.5703125" hidden="1" customWidth="1"/>
    <col min="27" max="31" width="4.5703125" style="16" customWidth="1"/>
    <col min="32" max="34" width="4.5703125" customWidth="1"/>
    <col min="35" max="38" width="4.5703125" style="16" hidden="1" customWidth="1"/>
    <col min="39" max="40" width="5" customWidth="1"/>
    <col min="41" max="44" width="5" hidden="1" customWidth="1"/>
    <col min="45" max="48" width="5" customWidth="1"/>
    <col min="49" max="50" width="4.7109375" customWidth="1"/>
    <col min="51" max="52" width="5.28515625" customWidth="1"/>
    <col min="53" max="53" width="1.7109375" customWidth="1"/>
    <col min="54" max="54" width="11.140625" customWidth="1"/>
    <col min="55" max="55" width="9" customWidth="1"/>
    <col min="56" max="56" width="3.140625" customWidth="1"/>
    <col min="57" max="57" width="3.140625" style="16" customWidth="1"/>
    <col min="58" max="58" width="3.140625" style="473" customWidth="1"/>
    <col min="59" max="59" width="3.140625" style="16" hidden="1" customWidth="1"/>
    <col min="60" max="60" width="3.140625" style="16" customWidth="1"/>
    <col min="61" max="61" width="3.140625" style="473" customWidth="1"/>
    <col min="62" max="62" width="3.140625" style="16" customWidth="1"/>
    <col min="63" max="63" width="3.140625" style="473" customWidth="1"/>
    <col min="64" max="64" width="3.140625" style="16" customWidth="1"/>
    <col min="65" max="65" width="3.140625" style="481" customWidth="1"/>
    <col min="66" max="66" width="3.140625" style="473" customWidth="1"/>
    <col min="67" max="67" width="4.7109375" customWidth="1"/>
    <col min="68" max="68" width="4.5703125" customWidth="1"/>
    <col min="69" max="70" width="3.140625" customWidth="1"/>
  </cols>
  <sheetData>
    <row r="1" spans="1:68" s="293" customFormat="1" ht="16.5" customHeight="1" thickBot="1" x14ac:dyDescent="0.4">
      <c r="A1" s="289" t="s">
        <v>279</v>
      </c>
      <c r="B1" s="290"/>
      <c r="C1" s="291"/>
      <c r="D1" s="291"/>
      <c r="E1" s="291"/>
      <c r="F1" s="291"/>
      <c r="G1" s="291"/>
      <c r="H1" s="291"/>
      <c r="I1" s="291"/>
      <c r="J1" s="291"/>
      <c r="K1" s="291"/>
      <c r="L1" s="291"/>
      <c r="M1" s="291"/>
      <c r="N1" s="291"/>
      <c r="O1" s="291"/>
      <c r="P1" s="291"/>
      <c r="Q1" s="291"/>
      <c r="R1" s="291"/>
      <c r="S1" s="291"/>
      <c r="T1" s="291"/>
      <c r="U1" s="291"/>
      <c r="V1" s="291"/>
      <c r="W1" s="291"/>
      <c r="X1" s="291"/>
      <c r="Y1" s="291"/>
      <c r="Z1" s="291"/>
      <c r="AA1" s="291"/>
      <c r="AB1" s="291"/>
      <c r="AC1" s="291"/>
      <c r="AD1" s="291"/>
      <c r="AE1" s="291"/>
      <c r="AF1" s="291"/>
      <c r="AG1" s="291"/>
      <c r="AH1" s="291"/>
      <c r="AI1" s="291"/>
      <c r="AJ1" s="291"/>
      <c r="AK1" s="291"/>
      <c r="AL1" s="291"/>
      <c r="AM1" s="291"/>
      <c r="AN1" s="291"/>
      <c r="AO1" s="291"/>
      <c r="AP1" s="291"/>
      <c r="AQ1" s="291"/>
      <c r="AR1" s="291"/>
      <c r="AS1" s="291"/>
      <c r="AT1" s="291"/>
      <c r="AU1" s="291"/>
      <c r="AV1" s="291"/>
      <c r="AW1" s="292"/>
      <c r="AX1" s="292"/>
      <c r="AY1" s="292"/>
      <c r="AZ1" s="292"/>
      <c r="BA1" s="291"/>
      <c r="BE1" s="474"/>
      <c r="BF1" s="476"/>
      <c r="BG1" s="474"/>
      <c r="BH1" s="474"/>
      <c r="BI1" s="476"/>
      <c r="BJ1" s="474"/>
      <c r="BK1" s="476"/>
      <c r="BL1" s="474"/>
      <c r="BM1" s="480"/>
      <c r="BN1" s="476"/>
    </row>
    <row r="2" spans="1:68" s="21" customFormat="1" ht="11.25" customHeight="1" x14ac:dyDescent="0.25">
      <c r="A2" s="819" t="s">
        <v>2</v>
      </c>
      <c r="B2" s="194" t="s">
        <v>152</v>
      </c>
      <c r="C2" s="191" t="s">
        <v>203</v>
      </c>
      <c r="D2" s="191"/>
      <c r="E2" s="191"/>
      <c r="F2" s="191"/>
      <c r="G2" s="191"/>
      <c r="H2" s="191"/>
      <c r="I2" s="379"/>
      <c r="J2" s="181"/>
      <c r="K2" s="379"/>
      <c r="L2" s="181"/>
      <c r="M2" s="191"/>
      <c r="N2" s="191"/>
      <c r="O2" s="386"/>
      <c r="P2" s="181" t="s">
        <v>203</v>
      </c>
      <c r="Q2" s="379" t="s">
        <v>258</v>
      </c>
      <c r="R2" s="181"/>
      <c r="S2" s="379"/>
      <c r="T2" s="379"/>
      <c r="U2" s="409"/>
      <c r="V2" s="409"/>
      <c r="W2" s="191"/>
      <c r="X2" s="182"/>
      <c r="Y2" s="182"/>
      <c r="Z2" s="182"/>
      <c r="AA2" s="181" t="s">
        <v>258</v>
      </c>
      <c r="AB2" s="191"/>
      <c r="AC2" s="271"/>
      <c r="AD2" s="191"/>
      <c r="AE2" s="271"/>
      <c r="AF2" s="379"/>
      <c r="AG2" s="409"/>
      <c r="AH2" s="445"/>
      <c r="AI2" s="271"/>
      <c r="AJ2" s="191"/>
      <c r="AK2" s="271"/>
      <c r="AL2" s="271"/>
      <c r="AM2" s="181" t="s">
        <v>258</v>
      </c>
      <c r="AN2" s="182"/>
      <c r="AO2" s="182"/>
      <c r="AP2" s="182"/>
      <c r="AQ2" s="182"/>
      <c r="AR2" s="182"/>
      <c r="AS2" s="824" t="s">
        <v>151</v>
      </c>
      <c r="AT2" s="825"/>
      <c r="AU2" s="825"/>
      <c r="AV2" s="826"/>
      <c r="AW2" s="824" t="s">
        <v>136</v>
      </c>
      <c r="AX2" s="825"/>
      <c r="AY2" s="825"/>
      <c r="AZ2" s="826"/>
      <c r="BA2" s="38"/>
      <c r="BB2" s="833" t="s">
        <v>99</v>
      </c>
      <c r="BC2" s="834"/>
      <c r="BE2" s="16"/>
      <c r="BF2" s="473"/>
      <c r="BG2" s="16"/>
      <c r="BH2" s="16"/>
      <c r="BI2" s="473"/>
      <c r="BJ2" s="16"/>
      <c r="BK2" s="473"/>
      <c r="BL2" s="16"/>
      <c r="BM2" s="481"/>
      <c r="BN2" s="473"/>
    </row>
    <row r="3" spans="1:68" s="177" customFormat="1" ht="13.5" customHeight="1" x14ac:dyDescent="0.2">
      <c r="A3" s="820"/>
      <c r="B3" s="195" t="s">
        <v>4</v>
      </c>
      <c r="C3" s="178" t="s">
        <v>135</v>
      </c>
      <c r="D3" s="178"/>
      <c r="E3" s="178"/>
      <c r="F3" s="178"/>
      <c r="G3" s="178"/>
      <c r="H3" s="178"/>
      <c r="I3" s="380"/>
      <c r="J3" s="387"/>
      <c r="K3" s="380"/>
      <c r="L3" s="387" t="s">
        <v>226</v>
      </c>
      <c r="M3" s="178"/>
      <c r="N3" s="178"/>
      <c r="O3" s="388"/>
      <c r="P3" s="183" t="s">
        <v>134</v>
      </c>
      <c r="Q3" s="405"/>
      <c r="R3" s="183"/>
      <c r="S3" s="405"/>
      <c r="T3" s="405"/>
      <c r="U3" s="410"/>
      <c r="V3" s="410"/>
      <c r="W3" s="272" t="s">
        <v>226</v>
      </c>
      <c r="X3" s="174"/>
      <c r="Y3" s="174"/>
      <c r="Z3" s="174"/>
      <c r="AA3" s="185" t="s">
        <v>133</v>
      </c>
      <c r="AB3" s="265"/>
      <c r="AC3" s="176"/>
      <c r="AD3" s="265"/>
      <c r="AE3" s="176"/>
      <c r="AF3" s="176"/>
      <c r="AG3" s="176"/>
      <c r="AH3" s="176"/>
      <c r="AI3" s="176" t="s">
        <v>226</v>
      </c>
      <c r="AJ3" s="265"/>
      <c r="AK3" s="176"/>
      <c r="AL3" s="176"/>
      <c r="AM3" s="187" t="s">
        <v>132</v>
      </c>
      <c r="AN3" s="175"/>
      <c r="AO3" s="175" t="s">
        <v>226</v>
      </c>
      <c r="AP3" s="175"/>
      <c r="AQ3" s="175"/>
      <c r="AR3" s="175"/>
      <c r="AS3" s="827" t="s">
        <v>86</v>
      </c>
      <c r="AT3" s="829" t="s">
        <v>87</v>
      </c>
      <c r="AU3" s="831" t="s">
        <v>88</v>
      </c>
      <c r="AV3" s="813" t="s">
        <v>89</v>
      </c>
      <c r="AW3" s="827" t="s">
        <v>86</v>
      </c>
      <c r="AX3" s="829" t="s">
        <v>87</v>
      </c>
      <c r="AY3" s="831" t="s">
        <v>88</v>
      </c>
      <c r="AZ3" s="813" t="s">
        <v>89</v>
      </c>
      <c r="BA3" s="189"/>
      <c r="BB3" s="822" t="s">
        <v>90</v>
      </c>
      <c r="BC3" s="823"/>
      <c r="BE3" s="200"/>
      <c r="BF3" s="477"/>
      <c r="BG3" s="200"/>
      <c r="BH3" s="200"/>
      <c r="BI3" s="477"/>
      <c r="BJ3" s="200"/>
      <c r="BK3" s="477"/>
      <c r="BL3" s="200"/>
      <c r="BM3" s="482"/>
      <c r="BN3" s="477"/>
    </row>
    <row r="4" spans="1:68" s="363" customFormat="1" ht="15" customHeight="1" x14ac:dyDescent="0.25">
      <c r="A4" s="820"/>
      <c r="B4" s="352" t="s">
        <v>84</v>
      </c>
      <c r="C4" s="365" t="s">
        <v>199</v>
      </c>
      <c r="D4" s="365" t="s">
        <v>202</v>
      </c>
      <c r="E4" s="365" t="s">
        <v>206</v>
      </c>
      <c r="F4" s="365" t="s">
        <v>199</v>
      </c>
      <c r="G4" s="365" t="s">
        <v>210</v>
      </c>
      <c r="H4" s="365" t="s">
        <v>206</v>
      </c>
      <c r="I4" s="381" t="s">
        <v>206</v>
      </c>
      <c r="J4" s="391" t="s">
        <v>199</v>
      </c>
      <c r="K4" s="395" t="s">
        <v>199</v>
      </c>
      <c r="L4" s="402" t="s">
        <v>86</v>
      </c>
      <c r="M4" s="403" t="s">
        <v>87</v>
      </c>
      <c r="N4" s="403" t="s">
        <v>88</v>
      </c>
      <c r="O4" s="404" t="s">
        <v>89</v>
      </c>
      <c r="P4" s="355" t="s">
        <v>199</v>
      </c>
      <c r="Q4" s="406" t="s">
        <v>210</v>
      </c>
      <c r="R4" s="411" t="s">
        <v>199</v>
      </c>
      <c r="S4" s="411" t="s">
        <v>227</v>
      </c>
      <c r="T4" s="435" t="s">
        <v>232</v>
      </c>
      <c r="U4" s="412" t="s">
        <v>199</v>
      </c>
      <c r="V4" s="412" t="s">
        <v>199</v>
      </c>
      <c r="W4" s="415" t="s">
        <v>86</v>
      </c>
      <c r="X4" s="415" t="s">
        <v>87</v>
      </c>
      <c r="Y4" s="415" t="s">
        <v>88</v>
      </c>
      <c r="Z4" s="415" t="s">
        <v>89</v>
      </c>
      <c r="AA4" s="358">
        <v>2</v>
      </c>
      <c r="AB4" s="364" t="s">
        <v>232</v>
      </c>
      <c r="AC4" s="359" t="s">
        <v>242</v>
      </c>
      <c r="AD4" s="364" t="s">
        <v>210</v>
      </c>
      <c r="AE4" s="359" t="s">
        <v>199</v>
      </c>
      <c r="AF4" s="359" t="s">
        <v>232</v>
      </c>
      <c r="AG4" s="440" t="s">
        <v>227</v>
      </c>
      <c r="AH4" s="440" t="s">
        <v>227</v>
      </c>
      <c r="AI4" s="443" t="s">
        <v>86</v>
      </c>
      <c r="AJ4" s="444" t="s">
        <v>87</v>
      </c>
      <c r="AK4" s="443" t="s">
        <v>88</v>
      </c>
      <c r="AL4" s="443" t="s">
        <v>89</v>
      </c>
      <c r="AM4" s="360" t="s">
        <v>232</v>
      </c>
      <c r="AN4" s="450" t="s">
        <v>227</v>
      </c>
      <c r="AO4" s="448" t="s">
        <v>86</v>
      </c>
      <c r="AP4" s="448" t="s">
        <v>87</v>
      </c>
      <c r="AQ4" s="448" t="s">
        <v>88</v>
      </c>
      <c r="AR4" s="448" t="s">
        <v>89</v>
      </c>
      <c r="AS4" s="828"/>
      <c r="AT4" s="830"/>
      <c r="AU4" s="832"/>
      <c r="AV4" s="814"/>
      <c r="AW4" s="828"/>
      <c r="AX4" s="830"/>
      <c r="AY4" s="832"/>
      <c r="AZ4" s="814"/>
      <c r="BA4" s="362"/>
      <c r="BB4" s="815" t="s">
        <v>10</v>
      </c>
      <c r="BC4" s="817" t="s">
        <v>91</v>
      </c>
      <c r="BE4" s="475"/>
      <c r="BF4" s="478"/>
      <c r="BG4" s="475"/>
      <c r="BH4" s="475"/>
      <c r="BI4" s="478"/>
      <c r="BJ4" s="475"/>
      <c r="BK4" s="478"/>
      <c r="BL4" s="475"/>
      <c r="BM4" s="483"/>
      <c r="BN4" s="478"/>
      <c r="BO4" s="815" t="s">
        <v>10</v>
      </c>
      <c r="BP4" s="817" t="s">
        <v>91</v>
      </c>
    </row>
    <row r="5" spans="1:68" ht="15.75" customHeight="1" x14ac:dyDescent="0.25">
      <c r="A5" s="820"/>
      <c r="B5" s="195" t="s">
        <v>85</v>
      </c>
      <c r="C5" s="270" t="s">
        <v>197</v>
      </c>
      <c r="D5" s="288" t="s">
        <v>201</v>
      </c>
      <c r="E5" s="288" t="s">
        <v>204</v>
      </c>
      <c r="F5" s="288" t="s">
        <v>207</v>
      </c>
      <c r="G5" s="288" t="s">
        <v>209</v>
      </c>
      <c r="H5" s="288" t="s">
        <v>217</v>
      </c>
      <c r="I5" s="382" t="s">
        <v>220</v>
      </c>
      <c r="J5" s="392" t="s">
        <v>225</v>
      </c>
      <c r="K5" s="396" t="s">
        <v>223</v>
      </c>
      <c r="L5" s="399"/>
      <c r="M5" s="288"/>
      <c r="N5" s="288"/>
      <c r="O5" s="389"/>
      <c r="P5" s="184" t="s">
        <v>197</v>
      </c>
      <c r="Q5" s="407" t="s">
        <v>209</v>
      </c>
      <c r="R5" s="184" t="s">
        <v>225</v>
      </c>
      <c r="S5" s="407" t="s">
        <v>228</v>
      </c>
      <c r="T5" s="407" t="s">
        <v>252</v>
      </c>
      <c r="U5" s="413" t="s">
        <v>223</v>
      </c>
      <c r="V5" s="413" t="s">
        <v>249</v>
      </c>
      <c r="W5" s="171"/>
      <c r="X5" s="171"/>
      <c r="Y5" s="171"/>
      <c r="Z5" s="377"/>
      <c r="AA5" s="186" t="s">
        <v>233</v>
      </c>
      <c r="AB5" s="173" t="s">
        <v>234</v>
      </c>
      <c r="AC5" s="173" t="s">
        <v>201</v>
      </c>
      <c r="AD5" s="173" t="s">
        <v>243</v>
      </c>
      <c r="AE5" s="173" t="s">
        <v>246</v>
      </c>
      <c r="AF5" s="173" t="s">
        <v>252</v>
      </c>
      <c r="AG5" s="441" t="s">
        <v>249</v>
      </c>
      <c r="AH5" s="441" t="s">
        <v>255</v>
      </c>
      <c r="AI5" s="173"/>
      <c r="AJ5" s="173"/>
      <c r="AK5" s="173"/>
      <c r="AL5" s="173"/>
      <c r="AM5" s="188" t="s">
        <v>252</v>
      </c>
      <c r="AN5" s="451" t="s">
        <v>249</v>
      </c>
      <c r="AO5" s="172"/>
      <c r="AP5" s="172"/>
      <c r="AQ5" s="172"/>
      <c r="AR5" s="172"/>
      <c r="AS5" s="828"/>
      <c r="AT5" s="830"/>
      <c r="AU5" s="832"/>
      <c r="AV5" s="814"/>
      <c r="AW5" s="828"/>
      <c r="AX5" s="830"/>
      <c r="AY5" s="832"/>
      <c r="AZ5" s="814"/>
      <c r="BA5" s="190"/>
      <c r="BB5" s="816"/>
      <c r="BC5" s="818"/>
      <c r="BO5" s="816"/>
      <c r="BP5" s="818"/>
    </row>
    <row r="6" spans="1:68" s="363" customFormat="1" ht="30.75" customHeight="1" x14ac:dyDescent="0.25">
      <c r="A6" s="820"/>
      <c r="B6" s="352" t="s">
        <v>211</v>
      </c>
      <c r="C6" s="353" t="s">
        <v>212</v>
      </c>
      <c r="D6" s="354" t="s">
        <v>213</v>
      </c>
      <c r="E6" s="354" t="s">
        <v>205</v>
      </c>
      <c r="F6" s="354" t="s">
        <v>208</v>
      </c>
      <c r="G6" s="354" t="s">
        <v>215</v>
      </c>
      <c r="H6" s="354" t="s">
        <v>218</v>
      </c>
      <c r="I6" s="383" t="s">
        <v>221</v>
      </c>
      <c r="J6" s="393" t="s">
        <v>215</v>
      </c>
      <c r="K6" s="397" t="s">
        <v>215</v>
      </c>
      <c r="L6" s="400"/>
      <c r="M6" s="354"/>
      <c r="N6" s="354"/>
      <c r="O6" s="390"/>
      <c r="P6" s="355" t="s">
        <v>265</v>
      </c>
      <c r="Q6" s="406" t="s">
        <v>215</v>
      </c>
      <c r="R6" s="355" t="s">
        <v>215</v>
      </c>
      <c r="S6" s="406" t="s">
        <v>229</v>
      </c>
      <c r="T6" s="406" t="s">
        <v>253</v>
      </c>
      <c r="U6" s="412" t="s">
        <v>215</v>
      </c>
      <c r="V6" s="412" t="s">
        <v>250</v>
      </c>
      <c r="W6" s="357"/>
      <c r="X6" s="357"/>
      <c r="Y6" s="357"/>
      <c r="Z6" s="376"/>
      <c r="AA6" s="358" t="s">
        <v>237</v>
      </c>
      <c r="AB6" s="359" t="s">
        <v>236</v>
      </c>
      <c r="AC6" s="359" t="s">
        <v>240</v>
      </c>
      <c r="AD6" s="359" t="s">
        <v>244</v>
      </c>
      <c r="AE6" s="359" t="s">
        <v>247</v>
      </c>
      <c r="AF6" s="359" t="s">
        <v>253</v>
      </c>
      <c r="AG6" s="440" t="s">
        <v>336</v>
      </c>
      <c r="AH6" s="440" t="s">
        <v>251</v>
      </c>
      <c r="AI6" s="359"/>
      <c r="AJ6" s="359"/>
      <c r="AK6" s="359"/>
      <c r="AL6" s="359"/>
      <c r="AM6" s="360" t="s">
        <v>253</v>
      </c>
      <c r="AN6" s="450" t="s">
        <v>257</v>
      </c>
      <c r="AO6" s="361"/>
      <c r="AP6" s="361"/>
      <c r="AQ6" s="361"/>
      <c r="AR6" s="361"/>
      <c r="AS6" s="828"/>
      <c r="AT6" s="830"/>
      <c r="AU6" s="832"/>
      <c r="AV6" s="814"/>
      <c r="AW6" s="828"/>
      <c r="AX6" s="830"/>
      <c r="AY6" s="832"/>
      <c r="AZ6" s="814"/>
      <c r="BA6" s="362"/>
      <c r="BB6" s="816"/>
      <c r="BC6" s="818"/>
      <c r="BE6" s="475" t="s">
        <v>86</v>
      </c>
      <c r="BF6" s="478"/>
      <c r="BG6" s="475"/>
      <c r="BH6" s="475" t="s">
        <v>87</v>
      </c>
      <c r="BI6" s="478"/>
      <c r="BJ6" s="475" t="s">
        <v>88</v>
      </c>
      <c r="BK6" s="478"/>
      <c r="BL6" s="475" t="s">
        <v>89</v>
      </c>
      <c r="BM6" s="483"/>
      <c r="BN6" s="478"/>
      <c r="BO6" s="816"/>
      <c r="BP6" s="818"/>
    </row>
    <row r="7" spans="1:68" s="363" customFormat="1" ht="17.25" customHeight="1" thickBot="1" x14ac:dyDescent="0.3">
      <c r="A7" s="821"/>
      <c r="B7" s="366" t="s">
        <v>73</v>
      </c>
      <c r="C7" s="367" t="s">
        <v>198</v>
      </c>
      <c r="D7" s="368" t="s">
        <v>203</v>
      </c>
      <c r="E7" s="368" t="s">
        <v>200</v>
      </c>
      <c r="F7" s="368" t="s">
        <v>214</v>
      </c>
      <c r="G7" s="368" t="s">
        <v>216</v>
      </c>
      <c r="H7" s="368" t="s">
        <v>219</v>
      </c>
      <c r="I7" s="384" t="s">
        <v>222</v>
      </c>
      <c r="J7" s="394" t="s">
        <v>224</v>
      </c>
      <c r="K7" s="398" t="s">
        <v>224</v>
      </c>
      <c r="L7" s="401" t="s">
        <v>224</v>
      </c>
      <c r="M7" s="401" t="s">
        <v>224</v>
      </c>
      <c r="N7" s="401" t="s">
        <v>224</v>
      </c>
      <c r="O7" s="401" t="s">
        <v>224</v>
      </c>
      <c r="P7" s="369" t="s">
        <v>198</v>
      </c>
      <c r="Q7" s="408" t="s">
        <v>216</v>
      </c>
      <c r="R7" s="369" t="s">
        <v>224</v>
      </c>
      <c r="S7" s="408" t="s">
        <v>230</v>
      </c>
      <c r="T7" s="408" t="s">
        <v>254</v>
      </c>
      <c r="U7" s="414" t="s">
        <v>224</v>
      </c>
      <c r="V7" s="414" t="s">
        <v>248</v>
      </c>
      <c r="W7" s="449"/>
      <c r="X7" s="370"/>
      <c r="Y7" s="370"/>
      <c r="Z7" s="378"/>
      <c r="AA7" s="371" t="s">
        <v>238</v>
      </c>
      <c r="AB7" s="372" t="s">
        <v>235</v>
      </c>
      <c r="AC7" s="372" t="s">
        <v>241</v>
      </c>
      <c r="AD7" s="372" t="s">
        <v>245</v>
      </c>
      <c r="AE7" s="372" t="s">
        <v>248</v>
      </c>
      <c r="AF7" s="372" t="s">
        <v>254</v>
      </c>
      <c r="AG7" s="442" t="s">
        <v>248</v>
      </c>
      <c r="AH7" s="442" t="s">
        <v>256</v>
      </c>
      <c r="AI7" s="372"/>
      <c r="AJ7" s="372"/>
      <c r="AK7" s="372"/>
      <c r="AL7" s="373"/>
      <c r="AM7" s="374" t="s">
        <v>254</v>
      </c>
      <c r="AN7" s="452" t="s">
        <v>248</v>
      </c>
      <c r="AO7" s="375"/>
      <c r="AP7" s="375"/>
      <c r="AQ7" s="375"/>
      <c r="AR7" s="375"/>
      <c r="AS7" s="828"/>
      <c r="AT7" s="830"/>
      <c r="AU7" s="832"/>
      <c r="AV7" s="814"/>
      <c r="AW7" s="828"/>
      <c r="AX7" s="830"/>
      <c r="AY7" s="832"/>
      <c r="AZ7" s="814"/>
      <c r="BA7" s="362"/>
      <c r="BB7" s="816"/>
      <c r="BC7" s="818"/>
      <c r="BE7" s="475"/>
      <c r="BF7" s="478"/>
      <c r="BG7" s="475"/>
      <c r="BH7" s="475"/>
      <c r="BI7" s="478"/>
      <c r="BJ7" s="475"/>
      <c r="BK7" s="478"/>
      <c r="BL7" s="475"/>
      <c r="BM7" s="483"/>
      <c r="BN7" s="478"/>
      <c r="BO7" s="816"/>
      <c r="BP7" s="818"/>
    </row>
    <row r="8" spans="1:68" ht="12" customHeight="1" x14ac:dyDescent="0.25">
      <c r="A8" s="36">
        <v>1</v>
      </c>
      <c r="B8" s="217" t="str">
        <f>'5ADiag'!C8</f>
        <v>Alccahuaman Urbina, Celina</v>
      </c>
      <c r="C8" s="86" t="str">
        <f>'5ADiag'!I8</f>
        <v>A</v>
      </c>
      <c r="D8" s="99" t="s">
        <v>11</v>
      </c>
      <c r="E8" s="99" t="s">
        <v>13</v>
      </c>
      <c r="F8" s="99" t="s">
        <v>11</v>
      </c>
      <c r="G8" s="99" t="s">
        <v>11</v>
      </c>
      <c r="H8" s="99" t="s">
        <v>11</v>
      </c>
      <c r="I8" s="416" t="s">
        <v>12</v>
      </c>
      <c r="J8" s="86" t="s">
        <v>11</v>
      </c>
      <c r="K8" s="420" t="s">
        <v>11</v>
      </c>
      <c r="L8" s="298" t="s">
        <v>11</v>
      </c>
      <c r="M8" s="299" t="s">
        <v>11</v>
      </c>
      <c r="N8" s="299" t="s">
        <v>12</v>
      </c>
      <c r="O8" s="300" t="s">
        <v>11</v>
      </c>
      <c r="P8" s="99" t="str">
        <f>'5ADiag'!J8</f>
        <v>B</v>
      </c>
      <c r="Q8" s="425" t="s">
        <v>11</v>
      </c>
      <c r="R8" s="86" t="s">
        <v>11</v>
      </c>
      <c r="S8" s="416" t="s">
        <v>11</v>
      </c>
      <c r="T8" s="416" t="s">
        <v>11</v>
      </c>
      <c r="U8" s="430" t="s">
        <v>13</v>
      </c>
      <c r="V8" s="430" t="s">
        <v>12</v>
      </c>
      <c r="W8" s="302"/>
      <c r="X8" s="302"/>
      <c r="Y8" s="302"/>
      <c r="Z8" s="302"/>
      <c r="AA8" s="86" t="s">
        <v>11</v>
      </c>
      <c r="AB8" s="99" t="s">
        <v>11</v>
      </c>
      <c r="AC8" s="87" t="s">
        <v>11</v>
      </c>
      <c r="AD8" s="99"/>
      <c r="AE8" s="87" t="s">
        <v>11</v>
      </c>
      <c r="AF8" s="416" t="s">
        <v>11</v>
      </c>
      <c r="AG8" s="430" t="s">
        <v>11</v>
      </c>
      <c r="AH8" s="446"/>
      <c r="AI8" s="87"/>
      <c r="AJ8" s="99"/>
      <c r="AK8" s="87"/>
      <c r="AL8" s="87"/>
      <c r="AM8" s="416" t="s">
        <v>11</v>
      </c>
      <c r="AN8" s="453" t="s">
        <v>11</v>
      </c>
      <c r="AO8" s="87"/>
      <c r="AP8" s="104"/>
      <c r="AQ8" s="104"/>
      <c r="AR8" s="104"/>
      <c r="AS8" s="298" t="s">
        <v>11</v>
      </c>
      <c r="AT8" s="299" t="s">
        <v>11</v>
      </c>
      <c r="AU8" s="299" t="s">
        <v>11</v>
      </c>
      <c r="AV8" s="300" t="s">
        <v>11</v>
      </c>
      <c r="AW8" s="494"/>
      <c r="AX8" s="472"/>
      <c r="AY8" s="472"/>
      <c r="AZ8" s="472"/>
      <c r="BA8" s="43"/>
      <c r="BB8" s="298" t="s">
        <v>11</v>
      </c>
      <c r="BC8" s="300" t="s">
        <v>11</v>
      </c>
      <c r="BE8" s="302" t="str">
        <f>AS8</f>
        <v>A</v>
      </c>
      <c r="BF8" s="479"/>
      <c r="BG8" s="30"/>
      <c r="BH8" s="302" t="str">
        <f>AT8</f>
        <v>A</v>
      </c>
      <c r="BI8" s="479"/>
      <c r="BJ8" s="302" t="str">
        <f>AU8</f>
        <v>A</v>
      </c>
      <c r="BK8" s="479"/>
      <c r="BL8" s="302" t="str">
        <f>AV8</f>
        <v>A</v>
      </c>
      <c r="BM8" s="484"/>
      <c r="BO8" s="302" t="str">
        <f>BB8</f>
        <v>A</v>
      </c>
      <c r="BP8" s="302" t="str">
        <f>BC8</f>
        <v>A</v>
      </c>
    </row>
    <row r="9" spans="1:68" ht="12" customHeight="1" x14ac:dyDescent="0.25">
      <c r="A9" s="32">
        <v>2</v>
      </c>
      <c r="B9" s="218" t="str">
        <f>'5ADiag'!C9</f>
        <v>Arhuire Aquima, Johan Matias</v>
      </c>
      <c r="C9" s="89" t="str">
        <f>'5ADiag'!I9</f>
        <v>C</v>
      </c>
      <c r="D9" s="100" t="s">
        <v>14</v>
      </c>
      <c r="E9" s="100" t="s">
        <v>14</v>
      </c>
      <c r="F9" s="100" t="s">
        <v>14</v>
      </c>
      <c r="G9" s="100" t="s">
        <v>11</v>
      </c>
      <c r="H9" s="100" t="s">
        <v>14</v>
      </c>
      <c r="I9" s="417" t="s">
        <v>12</v>
      </c>
      <c r="J9" s="89" t="s">
        <v>13</v>
      </c>
      <c r="K9" s="421" t="s">
        <v>13</v>
      </c>
      <c r="L9" s="301" t="s">
        <v>13</v>
      </c>
      <c r="M9" s="302" t="s">
        <v>13</v>
      </c>
      <c r="N9" s="302" t="s">
        <v>13</v>
      </c>
      <c r="O9" s="303" t="s">
        <v>13</v>
      </c>
      <c r="P9" s="100" t="str">
        <f>'5ADiag'!J9</f>
        <v>A</v>
      </c>
      <c r="Q9" s="426" t="s">
        <v>11</v>
      </c>
      <c r="R9" s="89" t="s">
        <v>98</v>
      </c>
      <c r="S9" s="417" t="s">
        <v>11</v>
      </c>
      <c r="T9" s="417" t="s">
        <v>98</v>
      </c>
      <c r="U9" s="431" t="s">
        <v>14</v>
      </c>
      <c r="V9" s="431" t="s">
        <v>14</v>
      </c>
      <c r="W9" s="302"/>
      <c r="X9" s="302"/>
      <c r="Y9" s="302"/>
      <c r="Z9" s="302"/>
      <c r="AA9" s="89" t="s">
        <v>98</v>
      </c>
      <c r="AB9" s="100" t="s">
        <v>98</v>
      </c>
      <c r="AC9" s="30" t="s">
        <v>13</v>
      </c>
      <c r="AD9" s="100"/>
      <c r="AE9" s="30"/>
      <c r="AF9" s="417" t="s">
        <v>98</v>
      </c>
      <c r="AG9" s="431" t="s">
        <v>13</v>
      </c>
      <c r="AH9" s="437"/>
      <c r="AI9" s="30"/>
      <c r="AJ9" s="100"/>
      <c r="AK9" s="30"/>
      <c r="AL9" s="30"/>
      <c r="AM9" s="417" t="s">
        <v>98</v>
      </c>
      <c r="AN9" s="454" t="s">
        <v>14</v>
      </c>
      <c r="AO9" s="30"/>
      <c r="AP9" s="31"/>
      <c r="AQ9" s="31"/>
      <c r="AR9" s="31"/>
      <c r="AS9" s="301" t="s">
        <v>13</v>
      </c>
      <c r="AT9" s="302" t="s">
        <v>14</v>
      </c>
      <c r="AU9" s="302" t="s">
        <v>13</v>
      </c>
      <c r="AV9" s="303" t="s">
        <v>14</v>
      </c>
      <c r="AW9" s="494"/>
      <c r="AX9" s="472" t="s">
        <v>266</v>
      </c>
      <c r="AY9" s="472"/>
      <c r="AZ9" s="472" t="s">
        <v>269</v>
      </c>
      <c r="BA9" s="43"/>
      <c r="BB9" s="301" t="s">
        <v>13</v>
      </c>
      <c r="BC9" s="303" t="s">
        <v>14</v>
      </c>
      <c r="BE9" s="302" t="str">
        <f t="shared" ref="BE9:BE33" si="0">AS9</f>
        <v>B</v>
      </c>
      <c r="BF9" s="479"/>
      <c r="BG9" s="30"/>
      <c r="BH9" s="302" t="str">
        <f t="shared" ref="BH9:BH33" si="1">AT9</f>
        <v>C</v>
      </c>
      <c r="BI9" s="472" t="s">
        <v>266</v>
      </c>
      <c r="BJ9" s="302" t="str">
        <f t="shared" ref="BJ9:BJ33" si="2">AU9</f>
        <v>B</v>
      </c>
      <c r="BK9" s="479"/>
      <c r="BL9" s="302" t="str">
        <f t="shared" ref="BL9:BL33" si="3">AV9</f>
        <v>C</v>
      </c>
      <c r="BM9" s="484" t="s">
        <v>269</v>
      </c>
      <c r="BO9" s="302" t="str">
        <f t="shared" ref="BO9:BP33" si="4">BB9</f>
        <v>B</v>
      </c>
      <c r="BP9" s="302" t="str">
        <f t="shared" si="4"/>
        <v>C</v>
      </c>
    </row>
    <row r="10" spans="1:68" ht="12" customHeight="1" x14ac:dyDescent="0.25">
      <c r="A10" s="32">
        <v>3</v>
      </c>
      <c r="B10" s="218" t="str">
        <f>'5ADiag'!C10</f>
        <v>Cana Gonzales, Alexis Roy</v>
      </c>
      <c r="C10" s="89" t="str">
        <f>'5ADiag'!I10</f>
        <v>C</v>
      </c>
      <c r="D10" s="100" t="s">
        <v>13</v>
      </c>
      <c r="E10" s="100" t="s">
        <v>14</v>
      </c>
      <c r="F10" s="100" t="s">
        <v>14</v>
      </c>
      <c r="G10" s="100" t="s">
        <v>11</v>
      </c>
      <c r="H10" s="100" t="s">
        <v>13</v>
      </c>
      <c r="I10" s="417" t="s">
        <v>14</v>
      </c>
      <c r="J10" s="89" t="s">
        <v>11</v>
      </c>
      <c r="K10" s="421" t="s">
        <v>11</v>
      </c>
      <c r="L10" s="301" t="s">
        <v>11</v>
      </c>
      <c r="M10" s="302" t="s">
        <v>13</v>
      </c>
      <c r="N10" s="302" t="s">
        <v>13</v>
      </c>
      <c r="O10" s="303" t="s">
        <v>11</v>
      </c>
      <c r="P10" s="100" t="str">
        <f>'5ADiag'!J10</f>
        <v>A</v>
      </c>
      <c r="Q10" s="426" t="s">
        <v>11</v>
      </c>
      <c r="R10" s="89" t="s">
        <v>11</v>
      </c>
      <c r="S10" s="417" t="s">
        <v>13</v>
      </c>
      <c r="T10" s="417" t="s">
        <v>98</v>
      </c>
      <c r="U10" s="431" t="s">
        <v>11</v>
      </c>
      <c r="V10" s="431" t="s">
        <v>11</v>
      </c>
      <c r="W10" s="302"/>
      <c r="X10" s="302"/>
      <c r="Y10" s="302"/>
      <c r="Z10" s="302"/>
      <c r="AA10" s="89" t="s">
        <v>98</v>
      </c>
      <c r="AB10" s="100" t="s">
        <v>11</v>
      </c>
      <c r="AC10" s="30" t="s">
        <v>13</v>
      </c>
      <c r="AD10" s="100"/>
      <c r="AE10" s="30" t="s">
        <v>11</v>
      </c>
      <c r="AF10" s="417" t="s">
        <v>98</v>
      </c>
      <c r="AG10" s="431" t="s">
        <v>14</v>
      </c>
      <c r="AH10" s="437"/>
      <c r="AI10" s="30"/>
      <c r="AJ10" s="100"/>
      <c r="AK10" s="30"/>
      <c r="AL10" s="30"/>
      <c r="AM10" s="417" t="s">
        <v>98</v>
      </c>
      <c r="AN10" s="454" t="s">
        <v>13</v>
      </c>
      <c r="AO10" s="30"/>
      <c r="AP10" s="31"/>
      <c r="AQ10" s="31"/>
      <c r="AR10" s="31"/>
      <c r="AS10" s="301" t="s">
        <v>11</v>
      </c>
      <c r="AT10" s="302" t="s">
        <v>11</v>
      </c>
      <c r="AU10" s="302" t="s">
        <v>14</v>
      </c>
      <c r="AV10" s="303" t="s">
        <v>13</v>
      </c>
      <c r="AW10" s="494"/>
      <c r="AX10" s="472"/>
      <c r="AY10" s="472" t="s">
        <v>268</v>
      </c>
      <c r="AZ10" s="472"/>
      <c r="BA10" s="43"/>
      <c r="BB10" s="301" t="s">
        <v>13</v>
      </c>
      <c r="BC10" s="303" t="s">
        <v>13</v>
      </c>
      <c r="BE10" s="302" t="str">
        <f t="shared" si="0"/>
        <v>A</v>
      </c>
      <c r="BF10" s="479"/>
      <c r="BG10" s="30"/>
      <c r="BH10" s="302" t="str">
        <f t="shared" si="1"/>
        <v>A</v>
      </c>
      <c r="BI10" s="472"/>
      <c r="BJ10" s="302" t="str">
        <f t="shared" si="2"/>
        <v>C</v>
      </c>
      <c r="BK10" s="472" t="s">
        <v>268</v>
      </c>
      <c r="BL10" s="302" t="str">
        <f t="shared" si="3"/>
        <v>B</v>
      </c>
      <c r="BM10" s="484"/>
      <c r="BO10" s="302" t="str">
        <f t="shared" si="4"/>
        <v>B</v>
      </c>
      <c r="BP10" s="302" t="str">
        <f t="shared" si="4"/>
        <v>B</v>
      </c>
    </row>
    <row r="11" spans="1:68" ht="12" customHeight="1" x14ac:dyDescent="0.25">
      <c r="A11" s="32">
        <v>4</v>
      </c>
      <c r="B11" s="218" t="str">
        <f>'5ADiag'!C11</f>
        <v>Castro Sanz, Valeria Fernanda</v>
      </c>
      <c r="C11" s="89" t="str">
        <f>'5ADiag'!I11</f>
        <v>A</v>
      </c>
      <c r="D11" s="100" t="s">
        <v>13</v>
      </c>
      <c r="E11" s="100" t="s">
        <v>14</v>
      </c>
      <c r="F11" s="100" t="s">
        <v>14</v>
      </c>
      <c r="G11" s="100" t="s">
        <v>11</v>
      </c>
      <c r="H11" s="100" t="s">
        <v>14</v>
      </c>
      <c r="I11" s="417" t="s">
        <v>13</v>
      </c>
      <c r="J11" s="89" t="s">
        <v>14</v>
      </c>
      <c r="K11" s="421" t="s">
        <v>14</v>
      </c>
      <c r="L11" s="301" t="s">
        <v>13</v>
      </c>
      <c r="M11" s="302" t="s">
        <v>13</v>
      </c>
      <c r="N11" s="302" t="s">
        <v>14</v>
      </c>
      <c r="O11" s="303" t="s">
        <v>13</v>
      </c>
      <c r="P11" s="100" t="str">
        <f>'5ADiag'!J11</f>
        <v>B</v>
      </c>
      <c r="Q11" s="426" t="s">
        <v>11</v>
      </c>
      <c r="R11" s="89" t="s">
        <v>13</v>
      </c>
      <c r="S11" s="417" t="s">
        <v>13</v>
      </c>
      <c r="T11" s="417" t="s">
        <v>13</v>
      </c>
      <c r="U11" s="431" t="s">
        <v>14</v>
      </c>
      <c r="V11" s="431" t="s">
        <v>98</v>
      </c>
      <c r="W11" s="302"/>
      <c r="X11" s="302"/>
      <c r="Y11" s="302"/>
      <c r="Z11" s="302"/>
      <c r="AA11" s="89" t="s">
        <v>11</v>
      </c>
      <c r="AB11" s="100" t="s">
        <v>98</v>
      </c>
      <c r="AC11" s="30" t="s">
        <v>11</v>
      </c>
      <c r="AD11" s="100"/>
      <c r="AE11" s="30" t="s">
        <v>12</v>
      </c>
      <c r="AF11" s="417" t="s">
        <v>13</v>
      </c>
      <c r="AG11" s="431" t="s">
        <v>98</v>
      </c>
      <c r="AH11" s="437"/>
      <c r="AI11" s="30"/>
      <c r="AJ11" s="100"/>
      <c r="AK11" s="30"/>
      <c r="AL11" s="30"/>
      <c r="AM11" s="417" t="s">
        <v>13</v>
      </c>
      <c r="AN11" s="454" t="s">
        <v>98</v>
      </c>
      <c r="AO11" s="30"/>
      <c r="AP11" s="31"/>
      <c r="AQ11" s="31"/>
      <c r="AR11" s="31"/>
      <c r="AS11" s="301" t="s">
        <v>14</v>
      </c>
      <c r="AT11" s="302" t="s">
        <v>14</v>
      </c>
      <c r="AU11" s="302" t="s">
        <v>13</v>
      </c>
      <c r="AV11" s="303" t="s">
        <v>14</v>
      </c>
      <c r="AW11" s="494" t="s">
        <v>264</v>
      </c>
      <c r="AX11" s="472" t="s">
        <v>267</v>
      </c>
      <c r="AY11" s="472"/>
      <c r="AZ11" s="472" t="s">
        <v>270</v>
      </c>
      <c r="BA11" s="43"/>
      <c r="BB11" s="301" t="s">
        <v>13</v>
      </c>
      <c r="BC11" s="303" t="s">
        <v>14</v>
      </c>
      <c r="BE11" s="302" t="str">
        <f t="shared" si="0"/>
        <v>C</v>
      </c>
      <c r="BF11" s="479" t="s">
        <v>264</v>
      </c>
      <c r="BG11" s="30"/>
      <c r="BH11" s="302" t="str">
        <f t="shared" si="1"/>
        <v>C</v>
      </c>
      <c r="BI11" s="472" t="s">
        <v>267</v>
      </c>
      <c r="BJ11" s="302" t="str">
        <f t="shared" si="2"/>
        <v>B</v>
      </c>
      <c r="BK11" s="472"/>
      <c r="BL11" s="302" t="str">
        <f t="shared" si="3"/>
        <v>C</v>
      </c>
      <c r="BM11" s="484" t="s">
        <v>270</v>
      </c>
      <c r="BO11" s="302" t="str">
        <f t="shared" si="4"/>
        <v>B</v>
      </c>
      <c r="BP11" s="302" t="str">
        <f t="shared" si="4"/>
        <v>C</v>
      </c>
    </row>
    <row r="12" spans="1:68" ht="12" customHeight="1" thickBot="1" x14ac:dyDescent="0.3">
      <c r="A12" s="266">
        <v>5</v>
      </c>
      <c r="B12" s="219" t="str">
        <f>'5ADiag'!C12</f>
        <v>Colca Garcia, Camila Alejandra</v>
      </c>
      <c r="C12" s="95" t="str">
        <f>'5ADiag'!I12</f>
        <v>C</v>
      </c>
      <c r="D12" s="103" t="s">
        <v>14</v>
      </c>
      <c r="E12" s="103" t="s">
        <v>13</v>
      </c>
      <c r="F12" s="103" t="s">
        <v>14</v>
      </c>
      <c r="G12" s="103" t="s">
        <v>11</v>
      </c>
      <c r="H12" s="103" t="s">
        <v>14</v>
      </c>
      <c r="I12" s="418" t="s">
        <v>12</v>
      </c>
      <c r="J12" s="95" t="s">
        <v>11</v>
      </c>
      <c r="K12" s="422" t="s">
        <v>13</v>
      </c>
      <c r="L12" s="310" t="s">
        <v>13</v>
      </c>
      <c r="M12" s="311" t="s">
        <v>13</v>
      </c>
      <c r="N12" s="311" t="s">
        <v>13</v>
      </c>
      <c r="O12" s="312" t="s">
        <v>13</v>
      </c>
      <c r="P12" s="100" t="str">
        <f>'5ADiag'!J12</f>
        <v>C</v>
      </c>
      <c r="Q12" s="427" t="s">
        <v>11</v>
      </c>
      <c r="R12" s="95" t="s">
        <v>11</v>
      </c>
      <c r="S12" s="418" t="s">
        <v>11</v>
      </c>
      <c r="T12" s="418" t="s">
        <v>11</v>
      </c>
      <c r="U12" s="432" t="s">
        <v>14</v>
      </c>
      <c r="V12" s="432" t="s">
        <v>14</v>
      </c>
      <c r="W12" s="311"/>
      <c r="X12" s="311"/>
      <c r="Y12" s="311"/>
      <c r="Z12" s="311"/>
      <c r="AA12" s="95" t="s">
        <v>11</v>
      </c>
      <c r="AB12" s="103" t="s">
        <v>11</v>
      </c>
      <c r="AC12" s="94" t="s">
        <v>13</v>
      </c>
      <c r="AD12" s="103"/>
      <c r="AE12" s="94" t="s">
        <v>11</v>
      </c>
      <c r="AF12" s="418" t="s">
        <v>11</v>
      </c>
      <c r="AG12" s="432" t="s">
        <v>14</v>
      </c>
      <c r="AH12" s="438"/>
      <c r="AI12" s="94"/>
      <c r="AJ12" s="103"/>
      <c r="AK12" s="94"/>
      <c r="AL12" s="94"/>
      <c r="AM12" s="418" t="s">
        <v>11</v>
      </c>
      <c r="AN12" s="455" t="s">
        <v>14</v>
      </c>
      <c r="AO12" s="94"/>
      <c r="AP12" s="107"/>
      <c r="AQ12" s="107"/>
      <c r="AR12" s="107"/>
      <c r="AS12" s="310" t="s">
        <v>13</v>
      </c>
      <c r="AT12" s="311" t="s">
        <v>14</v>
      </c>
      <c r="AU12" s="311" t="s">
        <v>13</v>
      </c>
      <c r="AV12" s="312" t="s">
        <v>14</v>
      </c>
      <c r="AW12" s="494"/>
      <c r="AX12" s="472" t="s">
        <v>277</v>
      </c>
      <c r="AY12" s="472"/>
      <c r="AZ12" s="472" t="s">
        <v>269</v>
      </c>
      <c r="BA12" s="43"/>
      <c r="BB12" s="310" t="s">
        <v>13</v>
      </c>
      <c r="BC12" s="312" t="s">
        <v>13</v>
      </c>
      <c r="BE12" s="302" t="str">
        <f t="shared" si="0"/>
        <v>B</v>
      </c>
      <c r="BF12" s="479"/>
      <c r="BG12" s="30"/>
      <c r="BH12" s="302" t="str">
        <f t="shared" si="1"/>
        <v>C</v>
      </c>
      <c r="BI12" s="472" t="s">
        <v>277</v>
      </c>
      <c r="BJ12" s="302" t="str">
        <f t="shared" si="2"/>
        <v>B</v>
      </c>
      <c r="BK12" s="472"/>
      <c r="BL12" s="302" t="str">
        <f t="shared" si="3"/>
        <v>C</v>
      </c>
      <c r="BM12" s="484" t="s">
        <v>269</v>
      </c>
      <c r="BO12" s="302" t="str">
        <f t="shared" si="4"/>
        <v>B</v>
      </c>
      <c r="BP12" s="302" t="str">
        <f t="shared" si="4"/>
        <v>B</v>
      </c>
    </row>
    <row r="13" spans="1:68" ht="12" customHeight="1" x14ac:dyDescent="0.25">
      <c r="A13" s="36">
        <v>6</v>
      </c>
      <c r="B13" s="347" t="str">
        <f>'5ADiag'!C13</f>
        <v>Condori Mendoza, Nadeny Fatima</v>
      </c>
      <c r="C13" s="86" t="str">
        <f>'5ADiag'!I13</f>
        <v>A</v>
      </c>
      <c r="D13" s="99" t="s">
        <v>13</v>
      </c>
      <c r="E13" s="99" t="s">
        <v>13</v>
      </c>
      <c r="F13" s="99" t="s">
        <v>11</v>
      </c>
      <c r="G13" s="99" t="s">
        <v>11</v>
      </c>
      <c r="H13" s="99" t="s">
        <v>11</v>
      </c>
      <c r="I13" s="425" t="s">
        <v>12</v>
      </c>
      <c r="J13" s="86" t="s">
        <v>11</v>
      </c>
      <c r="K13" s="420" t="s">
        <v>11</v>
      </c>
      <c r="L13" s="298" t="s">
        <v>11</v>
      </c>
      <c r="M13" s="299" t="s">
        <v>11</v>
      </c>
      <c r="N13" s="299" t="s">
        <v>11</v>
      </c>
      <c r="O13" s="300" t="s">
        <v>11</v>
      </c>
      <c r="P13" s="100" t="str">
        <f>'5ADiag'!J13</f>
        <v>A</v>
      </c>
      <c r="Q13" s="425" t="s">
        <v>11</v>
      </c>
      <c r="R13" s="86" t="s">
        <v>11</v>
      </c>
      <c r="S13" s="416" t="s">
        <v>11</v>
      </c>
      <c r="T13" s="416" t="s">
        <v>11</v>
      </c>
      <c r="U13" s="430" t="s">
        <v>14</v>
      </c>
      <c r="V13" s="430" t="s">
        <v>11</v>
      </c>
      <c r="W13" s="298"/>
      <c r="X13" s="299"/>
      <c r="Y13" s="299"/>
      <c r="Z13" s="300"/>
      <c r="AA13" s="86" t="s">
        <v>12</v>
      </c>
      <c r="AB13" s="87" t="s">
        <v>11</v>
      </c>
      <c r="AC13" s="87" t="s">
        <v>13</v>
      </c>
      <c r="AD13" s="87" t="s">
        <v>11</v>
      </c>
      <c r="AE13" s="87"/>
      <c r="AF13" s="416" t="s">
        <v>11</v>
      </c>
      <c r="AG13" s="430" t="s">
        <v>12</v>
      </c>
      <c r="AH13" s="446"/>
      <c r="AI13" s="87"/>
      <c r="AJ13" s="87"/>
      <c r="AK13" s="87"/>
      <c r="AL13" s="87"/>
      <c r="AM13" s="416" t="s">
        <v>11</v>
      </c>
      <c r="AN13" s="453" t="s">
        <v>12</v>
      </c>
      <c r="AO13" s="87"/>
      <c r="AP13" s="104"/>
      <c r="AQ13" s="104"/>
      <c r="AR13" s="104"/>
      <c r="AS13" s="298" t="s">
        <v>11</v>
      </c>
      <c r="AT13" s="299" t="s">
        <v>13</v>
      </c>
      <c r="AU13" s="299" t="s">
        <v>12</v>
      </c>
      <c r="AV13" s="300" t="s">
        <v>12</v>
      </c>
      <c r="AW13" s="494"/>
      <c r="AX13" s="472"/>
      <c r="AY13" s="472"/>
      <c r="AZ13" s="472"/>
      <c r="BA13" s="43"/>
      <c r="BB13" s="298" t="s">
        <v>11</v>
      </c>
      <c r="BC13" s="300" t="s">
        <v>11</v>
      </c>
      <c r="BE13" s="302" t="str">
        <f t="shared" si="0"/>
        <v>A</v>
      </c>
      <c r="BF13" s="479"/>
      <c r="BG13" s="30"/>
      <c r="BH13" s="302" t="str">
        <f t="shared" si="1"/>
        <v>B</v>
      </c>
      <c r="BI13" s="472"/>
      <c r="BJ13" s="302" t="str">
        <f t="shared" si="2"/>
        <v>AD</v>
      </c>
      <c r="BK13" s="472"/>
      <c r="BL13" s="302" t="str">
        <f t="shared" si="3"/>
        <v>AD</v>
      </c>
      <c r="BM13" s="484"/>
      <c r="BO13" s="302" t="str">
        <f t="shared" si="4"/>
        <v>A</v>
      </c>
      <c r="BP13" s="302" t="str">
        <f t="shared" si="4"/>
        <v>A</v>
      </c>
    </row>
    <row r="14" spans="1:68" ht="12" customHeight="1" x14ac:dyDescent="0.25">
      <c r="A14" s="32">
        <v>7</v>
      </c>
      <c r="B14" s="218" t="str">
        <f>'5ADiag'!C14</f>
        <v>Condori Quispe, Sheyla Belen</v>
      </c>
      <c r="C14" s="89" t="str">
        <f>'5ADiag'!I14</f>
        <v>C</v>
      </c>
      <c r="D14" s="100" t="s">
        <v>13</v>
      </c>
      <c r="E14" s="100" t="s">
        <v>13</v>
      </c>
      <c r="F14" s="100" t="s">
        <v>11</v>
      </c>
      <c r="G14" s="100" t="s">
        <v>11</v>
      </c>
      <c r="H14" s="100" t="s">
        <v>11</v>
      </c>
      <c r="I14" s="426" t="s">
        <v>12</v>
      </c>
      <c r="J14" s="89" t="s">
        <v>11</v>
      </c>
      <c r="K14" s="421" t="s">
        <v>12</v>
      </c>
      <c r="L14" s="301" t="s">
        <v>11</v>
      </c>
      <c r="M14" s="302" t="s">
        <v>11</v>
      </c>
      <c r="N14" s="302" t="s">
        <v>12</v>
      </c>
      <c r="O14" s="303" t="s">
        <v>11</v>
      </c>
      <c r="P14" s="100" t="str">
        <f>'5ADiag'!J14</f>
        <v>B</v>
      </c>
      <c r="Q14" s="426" t="s">
        <v>11</v>
      </c>
      <c r="R14" s="89" t="s">
        <v>11</v>
      </c>
      <c r="S14" s="417" t="s">
        <v>11</v>
      </c>
      <c r="T14" s="417" t="s">
        <v>11</v>
      </c>
      <c r="U14" s="431" t="s">
        <v>14</v>
      </c>
      <c r="V14" s="431" t="s">
        <v>12</v>
      </c>
      <c r="W14" s="301"/>
      <c r="X14" s="302"/>
      <c r="Y14" s="302"/>
      <c r="Z14" s="303"/>
      <c r="AA14" s="89" t="s">
        <v>12</v>
      </c>
      <c r="AB14" s="30" t="s">
        <v>11</v>
      </c>
      <c r="AC14" s="30" t="s">
        <v>13</v>
      </c>
      <c r="AD14" s="30"/>
      <c r="AE14" s="30"/>
      <c r="AF14" s="417" t="s">
        <v>11</v>
      </c>
      <c r="AG14" s="431" t="s">
        <v>12</v>
      </c>
      <c r="AH14" s="437"/>
      <c r="AI14" s="30"/>
      <c r="AJ14" s="30"/>
      <c r="AK14" s="30"/>
      <c r="AL14" s="439" t="s">
        <v>239</v>
      </c>
      <c r="AM14" s="417" t="s">
        <v>11</v>
      </c>
      <c r="AN14" s="454" t="s">
        <v>12</v>
      </c>
      <c r="AO14" s="30"/>
      <c r="AP14" s="31"/>
      <c r="AQ14" s="31"/>
      <c r="AR14" s="31"/>
      <c r="AS14" s="301" t="s">
        <v>11</v>
      </c>
      <c r="AT14" s="302" t="s">
        <v>11</v>
      </c>
      <c r="AU14" s="302" t="s">
        <v>12</v>
      </c>
      <c r="AV14" s="303" t="s">
        <v>12</v>
      </c>
      <c r="AW14" s="494"/>
      <c r="AX14" s="472"/>
      <c r="AY14" s="472"/>
      <c r="AZ14" s="472"/>
      <c r="BA14" s="43"/>
      <c r="BB14" s="301" t="s">
        <v>11</v>
      </c>
      <c r="BC14" s="303" t="s">
        <v>12</v>
      </c>
      <c r="BE14" s="302" t="str">
        <f t="shared" si="0"/>
        <v>A</v>
      </c>
      <c r="BF14" s="479"/>
      <c r="BG14" s="30"/>
      <c r="BH14" s="302" t="str">
        <f t="shared" si="1"/>
        <v>A</v>
      </c>
      <c r="BI14" s="472"/>
      <c r="BJ14" s="302" t="str">
        <f t="shared" si="2"/>
        <v>AD</v>
      </c>
      <c r="BK14" s="472"/>
      <c r="BL14" s="302" t="str">
        <f t="shared" si="3"/>
        <v>AD</v>
      </c>
      <c r="BM14" s="484"/>
      <c r="BO14" s="302" t="str">
        <f t="shared" si="4"/>
        <v>A</v>
      </c>
      <c r="BP14" s="302" t="str">
        <f t="shared" si="4"/>
        <v>AD</v>
      </c>
    </row>
    <row r="15" spans="1:68" ht="12" customHeight="1" x14ac:dyDescent="0.25">
      <c r="A15" s="32">
        <v>8</v>
      </c>
      <c r="B15" s="218" t="str">
        <f>'5ADiag'!C15</f>
        <v>Estrada Florez, Lucymar Mayli</v>
      </c>
      <c r="C15" s="89" t="str">
        <f>'5ADiag'!I15</f>
        <v>A</v>
      </c>
      <c r="D15" s="100" t="s">
        <v>12</v>
      </c>
      <c r="E15" s="100" t="s">
        <v>11</v>
      </c>
      <c r="F15" s="100" t="s">
        <v>11</v>
      </c>
      <c r="G15" s="100" t="s">
        <v>11</v>
      </c>
      <c r="H15" s="100" t="s">
        <v>11</v>
      </c>
      <c r="I15" s="426" t="s">
        <v>12</v>
      </c>
      <c r="J15" s="89" t="s">
        <v>11</v>
      </c>
      <c r="K15" s="421" t="s">
        <v>12</v>
      </c>
      <c r="L15" s="301" t="s">
        <v>12</v>
      </c>
      <c r="M15" s="302" t="s">
        <v>11</v>
      </c>
      <c r="N15" s="302" t="s">
        <v>12</v>
      </c>
      <c r="O15" s="303" t="s">
        <v>12</v>
      </c>
      <c r="P15" s="100" t="str">
        <f>'5ADiag'!J15</f>
        <v>A</v>
      </c>
      <c r="Q15" s="426" t="s">
        <v>11</v>
      </c>
      <c r="R15" s="89" t="s">
        <v>11</v>
      </c>
      <c r="S15" s="417" t="s">
        <v>11</v>
      </c>
      <c r="T15" s="417" t="s">
        <v>11</v>
      </c>
      <c r="U15" s="431" t="s">
        <v>12</v>
      </c>
      <c r="V15" s="431" t="s">
        <v>12</v>
      </c>
      <c r="W15" s="301"/>
      <c r="X15" s="302"/>
      <c r="Y15" s="302"/>
      <c r="Z15" s="303"/>
      <c r="AA15" s="89" t="s">
        <v>11</v>
      </c>
      <c r="AB15" s="30" t="s">
        <v>11</v>
      </c>
      <c r="AC15" s="30" t="s">
        <v>11</v>
      </c>
      <c r="AD15" s="30"/>
      <c r="AE15" s="30"/>
      <c r="AF15" s="417" t="s">
        <v>11</v>
      </c>
      <c r="AG15" s="431" t="s">
        <v>12</v>
      </c>
      <c r="AH15" s="437"/>
      <c r="AI15" s="30"/>
      <c r="AJ15" s="30"/>
      <c r="AK15" s="30"/>
      <c r="AL15" s="30"/>
      <c r="AM15" s="417" t="s">
        <v>11</v>
      </c>
      <c r="AN15" s="454" t="s">
        <v>12</v>
      </c>
      <c r="AO15" s="30"/>
      <c r="AP15" s="31"/>
      <c r="AQ15" s="31"/>
      <c r="AR15" s="31"/>
      <c r="AS15" s="301" t="s">
        <v>12</v>
      </c>
      <c r="AT15" s="302" t="s">
        <v>12</v>
      </c>
      <c r="AU15" s="302" t="s">
        <v>12</v>
      </c>
      <c r="AV15" s="303" t="s">
        <v>12</v>
      </c>
      <c r="AW15" s="494"/>
      <c r="AX15" s="472"/>
      <c r="AY15" s="472"/>
      <c r="AZ15" s="472"/>
      <c r="BA15" s="43"/>
      <c r="BB15" s="301" t="s">
        <v>11</v>
      </c>
      <c r="BC15" s="303" t="s">
        <v>12</v>
      </c>
      <c r="BE15" s="302" t="str">
        <f t="shared" si="0"/>
        <v>AD</v>
      </c>
      <c r="BF15" s="479"/>
      <c r="BG15" s="30"/>
      <c r="BH15" s="302" t="str">
        <f t="shared" si="1"/>
        <v>AD</v>
      </c>
      <c r="BI15" s="472"/>
      <c r="BJ15" s="302" t="str">
        <f t="shared" si="2"/>
        <v>AD</v>
      </c>
      <c r="BK15" s="472"/>
      <c r="BL15" s="302" t="str">
        <f t="shared" si="3"/>
        <v>AD</v>
      </c>
      <c r="BM15" s="484"/>
      <c r="BO15" s="302" t="str">
        <f t="shared" si="4"/>
        <v>A</v>
      </c>
      <c r="BP15" s="302" t="str">
        <f t="shared" si="4"/>
        <v>AD</v>
      </c>
    </row>
    <row r="16" spans="1:68" ht="12" customHeight="1" x14ac:dyDescent="0.25">
      <c r="A16" s="32">
        <v>9</v>
      </c>
      <c r="B16" s="218" t="str">
        <f>'5ADiag'!C16</f>
        <v>Flores Poblet, Abelardo Hernan</v>
      </c>
      <c r="C16" s="89" t="str">
        <f>'5ADiag'!I16</f>
        <v>A</v>
      </c>
      <c r="D16" s="100" t="s">
        <v>11</v>
      </c>
      <c r="E16" s="100" t="s">
        <v>11</v>
      </c>
      <c r="F16" s="100" t="s">
        <v>13</v>
      </c>
      <c r="G16" s="100" t="s">
        <v>11</v>
      </c>
      <c r="H16" s="100" t="s">
        <v>11</v>
      </c>
      <c r="I16" s="426" t="s">
        <v>12</v>
      </c>
      <c r="J16" s="89" t="s">
        <v>11</v>
      </c>
      <c r="K16" s="421" t="s">
        <v>11</v>
      </c>
      <c r="L16" s="301" t="s">
        <v>11</v>
      </c>
      <c r="M16" s="302" t="s">
        <v>11</v>
      </c>
      <c r="N16" s="302" t="s">
        <v>11</v>
      </c>
      <c r="O16" s="303" t="s">
        <v>11</v>
      </c>
      <c r="P16" s="100" t="str">
        <f>'5ADiag'!J16</f>
        <v>A</v>
      </c>
      <c r="Q16" s="426" t="s">
        <v>11</v>
      </c>
      <c r="R16" s="89" t="s">
        <v>98</v>
      </c>
      <c r="S16" s="417" t="s">
        <v>13</v>
      </c>
      <c r="T16" s="417" t="s">
        <v>11</v>
      </c>
      <c r="U16" s="431" t="s">
        <v>11</v>
      </c>
      <c r="V16" s="431" t="s">
        <v>11</v>
      </c>
      <c r="W16" s="301"/>
      <c r="X16" s="302"/>
      <c r="Y16" s="302"/>
      <c r="Z16" s="303"/>
      <c r="AA16" s="89" t="s">
        <v>11</v>
      </c>
      <c r="AB16" s="30" t="s">
        <v>11</v>
      </c>
      <c r="AC16" s="30" t="s">
        <v>13</v>
      </c>
      <c r="AD16" s="30"/>
      <c r="AE16" s="30" t="s">
        <v>11</v>
      </c>
      <c r="AF16" s="417" t="s">
        <v>11</v>
      </c>
      <c r="AG16" s="431" t="s">
        <v>11</v>
      </c>
      <c r="AH16" s="437"/>
      <c r="AI16" s="30"/>
      <c r="AJ16" s="30"/>
      <c r="AK16" s="30"/>
      <c r="AL16" s="30"/>
      <c r="AM16" s="417" t="s">
        <v>11</v>
      </c>
      <c r="AN16" s="454" t="s">
        <v>11</v>
      </c>
      <c r="AO16" s="30"/>
      <c r="AP16" s="31"/>
      <c r="AQ16" s="31"/>
      <c r="AR16" s="31"/>
      <c r="AS16" s="301" t="s">
        <v>11</v>
      </c>
      <c r="AT16" s="302" t="s">
        <v>11</v>
      </c>
      <c r="AU16" s="302" t="s">
        <v>11</v>
      </c>
      <c r="AV16" s="303" t="s">
        <v>11</v>
      </c>
      <c r="AW16" s="494"/>
      <c r="AX16" s="472"/>
      <c r="AY16" s="472"/>
      <c r="AZ16" s="472"/>
      <c r="BA16" s="43"/>
      <c r="BB16" s="301" t="s">
        <v>11</v>
      </c>
      <c r="BC16" s="303" t="s">
        <v>11</v>
      </c>
      <c r="BE16" s="302" t="str">
        <f t="shared" si="0"/>
        <v>A</v>
      </c>
      <c r="BF16" s="479"/>
      <c r="BG16" s="30"/>
      <c r="BH16" s="302" t="str">
        <f t="shared" si="1"/>
        <v>A</v>
      </c>
      <c r="BI16" s="472"/>
      <c r="BJ16" s="302" t="str">
        <f t="shared" si="2"/>
        <v>A</v>
      </c>
      <c r="BK16" s="472"/>
      <c r="BL16" s="302" t="str">
        <f t="shared" si="3"/>
        <v>A</v>
      </c>
      <c r="BM16" s="484"/>
      <c r="BO16" s="302" t="str">
        <f t="shared" si="4"/>
        <v>A</v>
      </c>
      <c r="BP16" s="302" t="str">
        <f t="shared" si="4"/>
        <v>A</v>
      </c>
    </row>
    <row r="17" spans="1:68" ht="12" customHeight="1" thickBot="1" x14ac:dyDescent="0.3">
      <c r="A17" s="266">
        <v>10</v>
      </c>
      <c r="B17" s="223" t="str">
        <f>'5ADiag'!C17</f>
        <v>Huañahui Ampuero, Alvaro</v>
      </c>
      <c r="C17" s="95" t="str">
        <f>'5ADiag'!I17</f>
        <v>A</v>
      </c>
      <c r="D17" s="103" t="s">
        <v>11</v>
      </c>
      <c r="E17" s="103" t="s">
        <v>14</v>
      </c>
      <c r="F17" s="103" t="s">
        <v>11</v>
      </c>
      <c r="G17" s="103" t="s">
        <v>11</v>
      </c>
      <c r="H17" s="103" t="s">
        <v>12</v>
      </c>
      <c r="I17" s="427" t="s">
        <v>12</v>
      </c>
      <c r="J17" s="95" t="s">
        <v>11</v>
      </c>
      <c r="K17" s="422" t="s">
        <v>11</v>
      </c>
      <c r="L17" s="310" t="s">
        <v>11</v>
      </c>
      <c r="M17" s="311" t="s">
        <v>11</v>
      </c>
      <c r="N17" s="311" t="s">
        <v>12</v>
      </c>
      <c r="O17" s="312" t="s">
        <v>11</v>
      </c>
      <c r="P17" s="100" t="str">
        <f>'5ADiag'!J17</f>
        <v>A</v>
      </c>
      <c r="Q17" s="427" t="s">
        <v>11</v>
      </c>
      <c r="R17" s="95" t="s">
        <v>11</v>
      </c>
      <c r="S17" s="418" t="s">
        <v>11</v>
      </c>
      <c r="T17" s="418" t="s">
        <v>11</v>
      </c>
      <c r="U17" s="432" t="s">
        <v>11</v>
      </c>
      <c r="V17" s="432" t="s">
        <v>11</v>
      </c>
      <c r="W17" s="310"/>
      <c r="X17" s="311"/>
      <c r="Y17" s="311"/>
      <c r="Z17" s="312"/>
      <c r="AA17" s="95" t="s">
        <v>11</v>
      </c>
      <c r="AB17" s="94" t="s">
        <v>11</v>
      </c>
      <c r="AC17" s="94" t="s">
        <v>13</v>
      </c>
      <c r="AD17" s="94" t="s">
        <v>13</v>
      </c>
      <c r="AE17" s="94" t="s">
        <v>11</v>
      </c>
      <c r="AF17" s="418" t="s">
        <v>11</v>
      </c>
      <c r="AG17" s="432" t="s">
        <v>11</v>
      </c>
      <c r="AH17" s="438"/>
      <c r="AI17" s="94"/>
      <c r="AJ17" s="94"/>
      <c r="AK17" s="94"/>
      <c r="AL17" s="94"/>
      <c r="AM17" s="418" t="s">
        <v>11</v>
      </c>
      <c r="AN17" s="455" t="s">
        <v>12</v>
      </c>
      <c r="AO17" s="94"/>
      <c r="AP17" s="107"/>
      <c r="AQ17" s="107"/>
      <c r="AR17" s="107"/>
      <c r="AS17" s="310" t="s">
        <v>11</v>
      </c>
      <c r="AT17" s="311" t="s">
        <v>11</v>
      </c>
      <c r="AU17" s="311" t="s">
        <v>11</v>
      </c>
      <c r="AV17" s="312" t="s">
        <v>12</v>
      </c>
      <c r="AW17" s="494"/>
      <c r="AX17" s="472"/>
      <c r="AY17" s="472"/>
      <c r="AZ17" s="472"/>
      <c r="BA17" s="43"/>
      <c r="BB17" s="310" t="s">
        <v>11</v>
      </c>
      <c r="BC17" s="312" t="s">
        <v>11</v>
      </c>
      <c r="BE17" s="302" t="str">
        <f t="shared" si="0"/>
        <v>A</v>
      </c>
      <c r="BF17" s="479"/>
      <c r="BG17" s="30"/>
      <c r="BH17" s="302" t="str">
        <f t="shared" si="1"/>
        <v>A</v>
      </c>
      <c r="BI17" s="472"/>
      <c r="BJ17" s="302" t="str">
        <f t="shared" si="2"/>
        <v>A</v>
      </c>
      <c r="BK17" s="472"/>
      <c r="BL17" s="302" t="str">
        <f t="shared" si="3"/>
        <v>AD</v>
      </c>
      <c r="BM17" s="484"/>
      <c r="BO17" s="302" t="str">
        <f t="shared" si="4"/>
        <v>A</v>
      </c>
      <c r="BP17" s="302" t="str">
        <f t="shared" si="4"/>
        <v>A</v>
      </c>
    </row>
    <row r="18" spans="1:68" ht="12" customHeight="1" x14ac:dyDescent="0.25">
      <c r="A18" s="36">
        <v>11</v>
      </c>
      <c r="B18" s="217" t="str">
        <f>'5ADiag'!C18</f>
        <v>Huarcaya Guerra, Angela Marcia</v>
      </c>
      <c r="C18" s="86" t="str">
        <f>'5ADiag'!I18</f>
        <v>A</v>
      </c>
      <c r="D18" s="99" t="s">
        <v>11</v>
      </c>
      <c r="E18" s="99" t="s">
        <v>11</v>
      </c>
      <c r="F18" s="99" t="s">
        <v>12</v>
      </c>
      <c r="G18" s="99" t="s">
        <v>11</v>
      </c>
      <c r="H18" s="99" t="s">
        <v>12</v>
      </c>
      <c r="I18" s="425" t="s">
        <v>12</v>
      </c>
      <c r="J18" s="86" t="s">
        <v>11</v>
      </c>
      <c r="K18" s="420" t="s">
        <v>12</v>
      </c>
      <c r="L18" s="298" t="s">
        <v>12</v>
      </c>
      <c r="M18" s="299" t="s">
        <v>11</v>
      </c>
      <c r="N18" s="299" t="s">
        <v>12</v>
      </c>
      <c r="O18" s="300" t="s">
        <v>12</v>
      </c>
      <c r="P18" s="100" t="str">
        <f>'5ADiag'!J18</f>
        <v>A</v>
      </c>
      <c r="Q18" s="425" t="s">
        <v>11</v>
      </c>
      <c r="R18" s="86" t="s">
        <v>11</v>
      </c>
      <c r="S18" s="416" t="s">
        <v>11</v>
      </c>
      <c r="T18" s="416" t="s">
        <v>11</v>
      </c>
      <c r="U18" s="430" t="s">
        <v>12</v>
      </c>
      <c r="V18" s="430" t="s">
        <v>12</v>
      </c>
      <c r="W18" s="298"/>
      <c r="X18" s="299"/>
      <c r="Y18" s="299"/>
      <c r="Z18" s="300"/>
      <c r="AA18" s="86" t="s">
        <v>11</v>
      </c>
      <c r="AB18" s="87" t="s">
        <v>11</v>
      </c>
      <c r="AC18" s="87" t="s">
        <v>13</v>
      </c>
      <c r="AD18" s="87" t="s">
        <v>11</v>
      </c>
      <c r="AE18" s="87" t="s">
        <v>12</v>
      </c>
      <c r="AF18" s="416" t="s">
        <v>11</v>
      </c>
      <c r="AG18" s="430" t="s">
        <v>12</v>
      </c>
      <c r="AH18" s="446"/>
      <c r="AI18" s="87"/>
      <c r="AJ18" s="87"/>
      <c r="AK18" s="87"/>
      <c r="AL18" s="87"/>
      <c r="AM18" s="416" t="s">
        <v>11</v>
      </c>
      <c r="AN18" s="453" t="s">
        <v>11</v>
      </c>
      <c r="AO18" s="87"/>
      <c r="AP18" s="104"/>
      <c r="AQ18" s="104"/>
      <c r="AR18" s="104"/>
      <c r="AS18" s="298" t="s">
        <v>12</v>
      </c>
      <c r="AT18" s="299" t="s">
        <v>12</v>
      </c>
      <c r="AU18" s="299" t="s">
        <v>12</v>
      </c>
      <c r="AV18" s="300" t="s">
        <v>11</v>
      </c>
      <c r="AW18" s="494"/>
      <c r="AX18" s="472"/>
      <c r="AY18" s="472"/>
      <c r="AZ18" s="472"/>
      <c r="BA18" s="43"/>
      <c r="BB18" s="298" t="s">
        <v>11</v>
      </c>
      <c r="BC18" s="300" t="s">
        <v>12</v>
      </c>
      <c r="BE18" s="302" t="str">
        <f t="shared" si="0"/>
        <v>AD</v>
      </c>
      <c r="BF18" s="479"/>
      <c r="BG18" s="30"/>
      <c r="BH18" s="302" t="str">
        <f t="shared" si="1"/>
        <v>AD</v>
      </c>
      <c r="BI18" s="472"/>
      <c r="BJ18" s="302" t="str">
        <f t="shared" si="2"/>
        <v>AD</v>
      </c>
      <c r="BK18" s="472"/>
      <c r="BL18" s="302" t="str">
        <f t="shared" si="3"/>
        <v>A</v>
      </c>
      <c r="BM18" s="484"/>
      <c r="BO18" s="302" t="str">
        <f t="shared" si="4"/>
        <v>A</v>
      </c>
      <c r="BP18" s="302" t="str">
        <f t="shared" si="4"/>
        <v>AD</v>
      </c>
    </row>
    <row r="19" spans="1:68" ht="12" customHeight="1" x14ac:dyDescent="0.25">
      <c r="A19" s="32">
        <v>12</v>
      </c>
      <c r="B19" s="218" t="str">
        <f>'5ADiag'!C19</f>
        <v>Inquilla Chayña, Stefany Belen</v>
      </c>
      <c r="C19" s="89" t="str">
        <f>'5ADiag'!I19</f>
        <v>A</v>
      </c>
      <c r="D19" s="100" t="s">
        <v>13</v>
      </c>
      <c r="E19" s="100" t="s">
        <v>11</v>
      </c>
      <c r="F19" s="100" t="s">
        <v>14</v>
      </c>
      <c r="G19" s="100" t="s">
        <v>11</v>
      </c>
      <c r="H19" s="100" t="s">
        <v>14</v>
      </c>
      <c r="I19" s="426" t="s">
        <v>12</v>
      </c>
      <c r="J19" s="89" t="s">
        <v>11</v>
      </c>
      <c r="K19" s="421" t="s">
        <v>11</v>
      </c>
      <c r="L19" s="301" t="s">
        <v>11</v>
      </c>
      <c r="M19" s="302" t="s">
        <v>13</v>
      </c>
      <c r="N19" s="302" t="s">
        <v>11</v>
      </c>
      <c r="O19" s="303" t="s">
        <v>11</v>
      </c>
      <c r="P19" s="100" t="str">
        <f>'5ADiag'!J19</f>
        <v>A</v>
      </c>
      <c r="Q19" s="426" t="s">
        <v>11</v>
      </c>
      <c r="R19" s="89" t="s">
        <v>98</v>
      </c>
      <c r="S19" s="417" t="s">
        <v>11</v>
      </c>
      <c r="T19" s="417" t="s">
        <v>14</v>
      </c>
      <c r="U19" s="431" t="s">
        <v>14</v>
      </c>
      <c r="V19" s="431" t="s">
        <v>98</v>
      </c>
      <c r="W19" s="301"/>
      <c r="X19" s="302"/>
      <c r="Y19" s="302"/>
      <c r="Z19" s="303"/>
      <c r="AA19" s="89" t="s">
        <v>13</v>
      </c>
      <c r="AB19" s="30" t="s">
        <v>11</v>
      </c>
      <c r="AC19" s="30" t="s">
        <v>14</v>
      </c>
      <c r="AD19" s="30" t="s">
        <v>11</v>
      </c>
      <c r="AE19" s="30" t="s">
        <v>11</v>
      </c>
      <c r="AF19" s="417" t="s">
        <v>14</v>
      </c>
      <c r="AG19" s="431" t="s">
        <v>98</v>
      </c>
      <c r="AH19" s="437"/>
      <c r="AI19" s="30"/>
      <c r="AJ19" s="30"/>
      <c r="AK19" s="30"/>
      <c r="AL19" s="30"/>
      <c r="AM19" s="417" t="s">
        <v>14</v>
      </c>
      <c r="AN19" s="454" t="s">
        <v>98</v>
      </c>
      <c r="AO19" s="30"/>
      <c r="AP19" s="31"/>
      <c r="AQ19" s="31"/>
      <c r="AR19" s="31"/>
      <c r="AS19" s="301" t="s">
        <v>11</v>
      </c>
      <c r="AT19" s="302" t="s">
        <v>14</v>
      </c>
      <c r="AU19" s="302" t="s">
        <v>13</v>
      </c>
      <c r="AV19" s="303" t="s">
        <v>14</v>
      </c>
      <c r="AW19" s="494"/>
      <c r="AX19" s="472" t="s">
        <v>267</v>
      </c>
      <c r="AY19" s="472"/>
      <c r="AZ19" s="472" t="s">
        <v>270</v>
      </c>
      <c r="BA19" s="43"/>
      <c r="BB19" s="301" t="s">
        <v>13</v>
      </c>
      <c r="BC19" s="303" t="s">
        <v>13</v>
      </c>
      <c r="BE19" s="302" t="str">
        <f t="shared" si="0"/>
        <v>A</v>
      </c>
      <c r="BF19" s="479"/>
      <c r="BG19" s="30"/>
      <c r="BH19" s="302" t="str">
        <f t="shared" si="1"/>
        <v>C</v>
      </c>
      <c r="BI19" s="472" t="s">
        <v>267</v>
      </c>
      <c r="BJ19" s="302" t="str">
        <f t="shared" si="2"/>
        <v>B</v>
      </c>
      <c r="BK19" s="472"/>
      <c r="BL19" s="302" t="str">
        <f t="shared" si="3"/>
        <v>C</v>
      </c>
      <c r="BM19" s="484" t="s">
        <v>270</v>
      </c>
      <c r="BO19" s="302" t="str">
        <f t="shared" si="4"/>
        <v>B</v>
      </c>
      <c r="BP19" s="302" t="str">
        <f t="shared" si="4"/>
        <v>B</v>
      </c>
    </row>
    <row r="20" spans="1:68" ht="12" customHeight="1" x14ac:dyDescent="0.25">
      <c r="A20" s="32">
        <v>13</v>
      </c>
      <c r="B20" s="218" t="str">
        <f>'5ADiag'!C20</f>
        <v>Jara Pinto, Daniela Arlett</v>
      </c>
      <c r="C20" s="89" t="str">
        <f>'5ADiag'!I20</f>
        <v>C</v>
      </c>
      <c r="D20" s="100" t="s">
        <v>13</v>
      </c>
      <c r="E20" s="100" t="s">
        <v>14</v>
      </c>
      <c r="F20" s="100" t="s">
        <v>14</v>
      </c>
      <c r="G20" s="100" t="s">
        <v>11</v>
      </c>
      <c r="H20" s="100" t="s">
        <v>14</v>
      </c>
      <c r="I20" s="426" t="s">
        <v>12</v>
      </c>
      <c r="J20" s="89" t="s">
        <v>13</v>
      </c>
      <c r="K20" s="421" t="s">
        <v>14</v>
      </c>
      <c r="L20" s="301" t="s">
        <v>13</v>
      </c>
      <c r="M20" s="302" t="s">
        <v>13</v>
      </c>
      <c r="N20" s="302" t="s">
        <v>14</v>
      </c>
      <c r="O20" s="303" t="s">
        <v>13</v>
      </c>
      <c r="P20" s="100" t="str">
        <f>'5ADiag'!J20</f>
        <v>C</v>
      </c>
      <c r="Q20" s="426" t="s">
        <v>11</v>
      </c>
      <c r="R20" s="89" t="s">
        <v>13</v>
      </c>
      <c r="S20" s="417" t="s">
        <v>231</v>
      </c>
      <c r="T20" s="417" t="s">
        <v>98</v>
      </c>
      <c r="U20" s="431" t="s">
        <v>14</v>
      </c>
      <c r="V20" s="431" t="s">
        <v>14</v>
      </c>
      <c r="W20" s="301"/>
      <c r="X20" s="302"/>
      <c r="Y20" s="302"/>
      <c r="Z20" s="303"/>
      <c r="AA20" s="89" t="s">
        <v>11</v>
      </c>
      <c r="AB20" s="30" t="s">
        <v>98</v>
      </c>
      <c r="AC20" s="30" t="s">
        <v>14</v>
      </c>
      <c r="AD20" s="30"/>
      <c r="AE20" s="30"/>
      <c r="AF20" s="417" t="s">
        <v>98</v>
      </c>
      <c r="AG20" s="431" t="s">
        <v>14</v>
      </c>
      <c r="AH20" s="437"/>
      <c r="AI20" s="30"/>
      <c r="AJ20" s="30"/>
      <c r="AK20" s="30"/>
      <c r="AL20" s="30"/>
      <c r="AM20" s="417" t="s">
        <v>98</v>
      </c>
      <c r="AN20" s="454" t="s">
        <v>14</v>
      </c>
      <c r="AO20" s="30"/>
      <c r="AP20" s="31"/>
      <c r="AQ20" s="31"/>
      <c r="AR20" s="31"/>
      <c r="AS20" s="301" t="s">
        <v>13</v>
      </c>
      <c r="AT20" s="302" t="s">
        <v>14</v>
      </c>
      <c r="AU20" s="302" t="s">
        <v>14</v>
      </c>
      <c r="AV20" s="303" t="s">
        <v>14</v>
      </c>
      <c r="AW20" s="494"/>
      <c r="AX20" s="472" t="s">
        <v>266</v>
      </c>
      <c r="AY20" s="472" t="s">
        <v>268</v>
      </c>
      <c r="AZ20" s="472" t="s">
        <v>269</v>
      </c>
      <c r="BA20" s="43"/>
      <c r="BB20" s="301" t="s">
        <v>13</v>
      </c>
      <c r="BC20" s="303" t="s">
        <v>14</v>
      </c>
      <c r="BE20" s="302" t="str">
        <f t="shared" si="0"/>
        <v>B</v>
      </c>
      <c r="BF20" s="479" t="s">
        <v>264</v>
      </c>
      <c r="BG20" s="30"/>
      <c r="BH20" s="302" t="str">
        <f t="shared" si="1"/>
        <v>C</v>
      </c>
      <c r="BI20" s="472" t="s">
        <v>266</v>
      </c>
      <c r="BJ20" s="302" t="str">
        <f t="shared" si="2"/>
        <v>C</v>
      </c>
      <c r="BK20" s="472" t="s">
        <v>268</v>
      </c>
      <c r="BL20" s="302" t="str">
        <f t="shared" si="3"/>
        <v>C</v>
      </c>
      <c r="BM20" s="484" t="s">
        <v>269</v>
      </c>
      <c r="BO20" s="302" t="str">
        <f t="shared" si="4"/>
        <v>B</v>
      </c>
      <c r="BP20" s="302" t="str">
        <f t="shared" si="4"/>
        <v>C</v>
      </c>
    </row>
    <row r="21" spans="1:68" ht="12" customHeight="1" x14ac:dyDescent="0.25">
      <c r="A21" s="32">
        <v>14</v>
      </c>
      <c r="B21" s="218" t="str">
        <f>'5ADiag'!C21</f>
        <v>Mamani Llallacachi, Geraldine Lorena</v>
      </c>
      <c r="C21" s="89" t="str">
        <f>'5ADiag'!I21</f>
        <v>A</v>
      </c>
      <c r="D21" s="100" t="s">
        <v>11</v>
      </c>
      <c r="E21" s="100" t="s">
        <v>13</v>
      </c>
      <c r="F21" s="100" t="s">
        <v>11</v>
      </c>
      <c r="G21" s="100" t="s">
        <v>11</v>
      </c>
      <c r="H21" s="100" t="s">
        <v>12</v>
      </c>
      <c r="I21" s="426" t="s">
        <v>12</v>
      </c>
      <c r="J21" s="89" t="s">
        <v>11</v>
      </c>
      <c r="K21" s="421" t="s">
        <v>11</v>
      </c>
      <c r="L21" s="301" t="s">
        <v>11</v>
      </c>
      <c r="M21" s="302" t="s">
        <v>11</v>
      </c>
      <c r="N21" s="302" t="s">
        <v>11</v>
      </c>
      <c r="O21" s="303" t="s">
        <v>11</v>
      </c>
      <c r="P21" s="100" t="str">
        <f>'5ADiag'!J21</f>
        <v>A</v>
      </c>
      <c r="Q21" s="426" t="s">
        <v>11</v>
      </c>
      <c r="R21" s="89" t="s">
        <v>11</v>
      </c>
      <c r="S21" s="417" t="s">
        <v>11</v>
      </c>
      <c r="T21" s="417" t="s">
        <v>11</v>
      </c>
      <c r="U21" s="431" t="s">
        <v>12</v>
      </c>
      <c r="V21" s="431" t="s">
        <v>12</v>
      </c>
      <c r="W21" s="301"/>
      <c r="X21" s="302"/>
      <c r="Y21" s="302"/>
      <c r="Z21" s="303"/>
      <c r="AA21" s="89" t="s">
        <v>11</v>
      </c>
      <c r="AB21" s="30" t="s">
        <v>11</v>
      </c>
      <c r="AC21" s="30" t="s">
        <v>13</v>
      </c>
      <c r="AD21" s="30" t="s">
        <v>11</v>
      </c>
      <c r="AE21" s="30" t="s">
        <v>11</v>
      </c>
      <c r="AF21" s="417" t="s">
        <v>11</v>
      </c>
      <c r="AG21" s="431" t="s">
        <v>11</v>
      </c>
      <c r="AH21" s="437"/>
      <c r="AI21" s="30"/>
      <c r="AJ21" s="30"/>
      <c r="AK21" s="30"/>
      <c r="AL21" s="30"/>
      <c r="AM21" s="417" t="s">
        <v>11</v>
      </c>
      <c r="AN21" s="454" t="s">
        <v>11</v>
      </c>
      <c r="AO21" s="30"/>
      <c r="AP21" s="31"/>
      <c r="AQ21" s="31"/>
      <c r="AR21" s="31"/>
      <c r="AS21" s="301" t="s">
        <v>11</v>
      </c>
      <c r="AT21" s="302" t="s">
        <v>12</v>
      </c>
      <c r="AU21" s="302" t="s">
        <v>11</v>
      </c>
      <c r="AV21" s="303" t="s">
        <v>11</v>
      </c>
      <c r="AW21" s="494"/>
      <c r="AX21" s="472"/>
      <c r="AY21" s="472"/>
      <c r="AZ21" s="472"/>
      <c r="BA21" s="43"/>
      <c r="BB21" s="301" t="s">
        <v>11</v>
      </c>
      <c r="BC21" s="303" t="s">
        <v>11</v>
      </c>
      <c r="BE21" s="302" t="str">
        <f t="shared" si="0"/>
        <v>A</v>
      </c>
      <c r="BF21" s="479"/>
      <c r="BG21" s="30"/>
      <c r="BH21" s="302" t="str">
        <f t="shared" si="1"/>
        <v>AD</v>
      </c>
      <c r="BI21" s="472"/>
      <c r="BJ21" s="302" t="str">
        <f t="shared" si="2"/>
        <v>A</v>
      </c>
      <c r="BK21" s="472"/>
      <c r="BL21" s="302" t="str">
        <f t="shared" si="3"/>
        <v>A</v>
      </c>
      <c r="BM21" s="484"/>
      <c r="BO21" s="302" t="str">
        <f t="shared" si="4"/>
        <v>A</v>
      </c>
      <c r="BP21" s="302" t="str">
        <f t="shared" si="4"/>
        <v>A</v>
      </c>
    </row>
    <row r="22" spans="1:68" ht="12" customHeight="1" thickBot="1" x14ac:dyDescent="0.3">
      <c r="A22" s="33">
        <v>15</v>
      </c>
      <c r="B22" s="219" t="str">
        <f>'5ADiag'!C22</f>
        <v>Mendoza Luque, Goerge Yovany</v>
      </c>
      <c r="C22" s="91" t="str">
        <f>'5ADiag'!I22</f>
        <v>C</v>
      </c>
      <c r="D22" s="101" t="s">
        <v>13</v>
      </c>
      <c r="E22" s="101" t="s">
        <v>14</v>
      </c>
      <c r="F22" s="101" t="s">
        <v>14</v>
      </c>
      <c r="G22" s="101" t="s">
        <v>11</v>
      </c>
      <c r="H22" s="101" t="s">
        <v>14</v>
      </c>
      <c r="I22" s="428" t="s">
        <v>14</v>
      </c>
      <c r="J22" s="91" t="s">
        <v>98</v>
      </c>
      <c r="K22" s="423" t="s">
        <v>14</v>
      </c>
      <c r="L22" s="304" t="s">
        <v>14</v>
      </c>
      <c r="M22" s="305" t="s">
        <v>14</v>
      </c>
      <c r="N22" s="305" t="s">
        <v>14</v>
      </c>
      <c r="O22" s="306" t="s">
        <v>13</v>
      </c>
      <c r="P22" s="100" t="str">
        <f>'5ADiag'!J22</f>
        <v>B</v>
      </c>
      <c r="Q22" s="428" t="s">
        <v>11</v>
      </c>
      <c r="R22" s="91" t="s">
        <v>13</v>
      </c>
      <c r="S22" s="385" t="s">
        <v>11</v>
      </c>
      <c r="T22" s="385" t="s">
        <v>98</v>
      </c>
      <c r="U22" s="433" t="s">
        <v>14</v>
      </c>
      <c r="V22" s="433" t="s">
        <v>11</v>
      </c>
      <c r="W22" s="310"/>
      <c r="X22" s="311"/>
      <c r="Y22" s="311"/>
      <c r="Z22" s="312"/>
      <c r="AA22" s="91" t="s">
        <v>98</v>
      </c>
      <c r="AB22" s="92" t="s">
        <v>11</v>
      </c>
      <c r="AC22" s="92" t="s">
        <v>14</v>
      </c>
      <c r="AD22" s="92" t="s">
        <v>11</v>
      </c>
      <c r="AE22" s="92" t="s">
        <v>12</v>
      </c>
      <c r="AF22" s="385" t="s">
        <v>98</v>
      </c>
      <c r="AG22" s="433" t="s">
        <v>13</v>
      </c>
      <c r="AH22" s="447"/>
      <c r="AI22" s="92"/>
      <c r="AJ22" s="92"/>
      <c r="AK22" s="92"/>
      <c r="AL22" s="92"/>
      <c r="AM22" s="385" t="s">
        <v>98</v>
      </c>
      <c r="AN22" s="456" t="s">
        <v>13</v>
      </c>
      <c r="AO22" s="92"/>
      <c r="AP22" s="105"/>
      <c r="AQ22" s="105"/>
      <c r="AR22" s="105"/>
      <c r="AS22" s="304" t="s">
        <v>14</v>
      </c>
      <c r="AT22" s="305" t="s">
        <v>13</v>
      </c>
      <c r="AU22" s="305" t="s">
        <v>13</v>
      </c>
      <c r="AV22" s="306" t="s">
        <v>13</v>
      </c>
      <c r="AW22" s="494" t="s">
        <v>264</v>
      </c>
      <c r="AX22" s="472"/>
      <c r="AY22" s="472"/>
      <c r="AZ22" s="472"/>
      <c r="BA22" s="43"/>
      <c r="BB22" s="304" t="s">
        <v>13</v>
      </c>
      <c r="BC22" s="306" t="s">
        <v>13</v>
      </c>
      <c r="BE22" s="302" t="str">
        <f t="shared" si="0"/>
        <v>C</v>
      </c>
      <c r="BF22" s="479" t="s">
        <v>264</v>
      </c>
      <c r="BG22" s="30"/>
      <c r="BH22" s="302" t="str">
        <f t="shared" si="1"/>
        <v>B</v>
      </c>
      <c r="BI22" s="472"/>
      <c r="BJ22" s="302" t="str">
        <f t="shared" si="2"/>
        <v>B</v>
      </c>
      <c r="BK22" s="472"/>
      <c r="BL22" s="302" t="str">
        <f t="shared" si="3"/>
        <v>B</v>
      </c>
      <c r="BM22" s="484"/>
      <c r="BO22" s="302" t="str">
        <f t="shared" si="4"/>
        <v>B</v>
      </c>
      <c r="BP22" s="302" t="str">
        <f t="shared" si="4"/>
        <v>B</v>
      </c>
    </row>
    <row r="23" spans="1:68" ht="12" customHeight="1" x14ac:dyDescent="0.25">
      <c r="A23" s="45">
        <v>16</v>
      </c>
      <c r="B23" s="347" t="str">
        <f>'5ADiag'!C23</f>
        <v>Merma Condori, Pedro Luis</v>
      </c>
      <c r="C23" s="97" t="str">
        <f>'5ADiag'!I23</f>
        <v>A</v>
      </c>
      <c r="D23" s="102" t="s">
        <v>11</v>
      </c>
      <c r="E23" s="102" t="s">
        <v>11</v>
      </c>
      <c r="F23" s="102" t="s">
        <v>11</v>
      </c>
      <c r="G23" s="102" t="s">
        <v>11</v>
      </c>
      <c r="H23" s="102" t="s">
        <v>13</v>
      </c>
      <c r="I23" s="429" t="s">
        <v>11</v>
      </c>
      <c r="J23" s="97" t="s">
        <v>98</v>
      </c>
      <c r="K23" s="424" t="s">
        <v>11</v>
      </c>
      <c r="L23" s="314" t="s">
        <v>11</v>
      </c>
      <c r="M23" s="315" t="s">
        <v>11</v>
      </c>
      <c r="N23" s="315" t="s">
        <v>11</v>
      </c>
      <c r="O23" s="316" t="s">
        <v>11</v>
      </c>
      <c r="P23" s="100" t="str">
        <f>'5ADiag'!J23</f>
        <v>C</v>
      </c>
      <c r="Q23" s="429" t="s">
        <v>11</v>
      </c>
      <c r="R23" s="97" t="s">
        <v>98</v>
      </c>
      <c r="S23" s="419" t="s">
        <v>11</v>
      </c>
      <c r="T23" s="419" t="s">
        <v>98</v>
      </c>
      <c r="U23" s="434" t="s">
        <v>11</v>
      </c>
      <c r="V23" s="434" t="s">
        <v>11</v>
      </c>
      <c r="W23" s="298"/>
      <c r="X23" s="299"/>
      <c r="Y23" s="299"/>
      <c r="Z23" s="300"/>
      <c r="AA23" s="97" t="s">
        <v>11</v>
      </c>
      <c r="AB23" s="85" t="s">
        <v>11</v>
      </c>
      <c r="AC23" s="85" t="s">
        <v>14</v>
      </c>
      <c r="AD23" s="85" t="s">
        <v>11</v>
      </c>
      <c r="AE23" s="85" t="s">
        <v>11</v>
      </c>
      <c r="AF23" s="419" t="s">
        <v>98</v>
      </c>
      <c r="AG23" s="434" t="s">
        <v>11</v>
      </c>
      <c r="AH23" s="436"/>
      <c r="AI23" s="85"/>
      <c r="AJ23" s="85"/>
      <c r="AK23" s="85"/>
      <c r="AL23" s="85"/>
      <c r="AM23" s="419" t="s">
        <v>98</v>
      </c>
      <c r="AN23" s="457" t="s">
        <v>11</v>
      </c>
      <c r="AO23" s="85"/>
      <c r="AP23" s="106"/>
      <c r="AQ23" s="106"/>
      <c r="AR23" s="106"/>
      <c r="AS23" s="314" t="s">
        <v>11</v>
      </c>
      <c r="AT23" s="315" t="s">
        <v>13</v>
      </c>
      <c r="AU23" s="315" t="s">
        <v>11</v>
      </c>
      <c r="AV23" s="316" t="s">
        <v>11</v>
      </c>
      <c r="AW23" s="494"/>
      <c r="AX23" s="472"/>
      <c r="AY23" s="472"/>
      <c r="AZ23" s="472"/>
      <c r="BA23" s="43"/>
      <c r="BB23" s="314" t="s">
        <v>11</v>
      </c>
      <c r="BC23" s="316" t="s">
        <v>11</v>
      </c>
      <c r="BE23" s="302" t="str">
        <f t="shared" si="0"/>
        <v>A</v>
      </c>
      <c r="BF23" s="479"/>
      <c r="BG23" s="30"/>
      <c r="BH23" s="302" t="str">
        <f t="shared" si="1"/>
        <v>B</v>
      </c>
      <c r="BI23" s="472"/>
      <c r="BJ23" s="302" t="str">
        <f t="shared" si="2"/>
        <v>A</v>
      </c>
      <c r="BK23" s="472"/>
      <c r="BL23" s="302" t="str">
        <f t="shared" si="3"/>
        <v>A</v>
      </c>
      <c r="BM23" s="484"/>
      <c r="BO23" s="302" t="str">
        <f t="shared" si="4"/>
        <v>A</v>
      </c>
      <c r="BP23" s="302" t="str">
        <f t="shared" si="4"/>
        <v>A</v>
      </c>
    </row>
    <row r="24" spans="1:68" ht="12" customHeight="1" x14ac:dyDescent="0.25">
      <c r="A24" s="32">
        <v>17</v>
      </c>
      <c r="B24" s="218" t="str">
        <f>'5ADiag'!C24</f>
        <v>Nieto Cornejo, Christopher Helaman</v>
      </c>
      <c r="C24" s="89" t="str">
        <f>'5ADiag'!I24</f>
        <v>B</v>
      </c>
      <c r="D24" s="100" t="s">
        <v>13</v>
      </c>
      <c r="E24" s="100" t="s">
        <v>14</v>
      </c>
      <c r="F24" s="100" t="s">
        <v>14</v>
      </c>
      <c r="G24" s="100" t="s">
        <v>11</v>
      </c>
      <c r="H24" s="100" t="s">
        <v>14</v>
      </c>
      <c r="I24" s="426" t="s">
        <v>13</v>
      </c>
      <c r="J24" s="89" t="s">
        <v>98</v>
      </c>
      <c r="K24" s="421" t="s">
        <v>14</v>
      </c>
      <c r="L24" s="301" t="s">
        <v>14</v>
      </c>
      <c r="M24" s="302" t="s">
        <v>13</v>
      </c>
      <c r="N24" s="302" t="s">
        <v>14</v>
      </c>
      <c r="O24" s="303" t="s">
        <v>13</v>
      </c>
      <c r="P24" s="100" t="str">
        <f>'5ADiag'!J24</f>
        <v>B</v>
      </c>
      <c r="Q24" s="426" t="s">
        <v>11</v>
      </c>
      <c r="R24" s="89" t="s">
        <v>98</v>
      </c>
      <c r="S24" s="417" t="s">
        <v>11</v>
      </c>
      <c r="T24" s="417" t="s">
        <v>14</v>
      </c>
      <c r="U24" s="431" t="s">
        <v>14</v>
      </c>
      <c r="V24" s="431" t="s">
        <v>14</v>
      </c>
      <c r="W24" s="301"/>
      <c r="X24" s="302"/>
      <c r="Y24" s="302"/>
      <c r="Z24" s="303"/>
      <c r="AA24" s="89" t="s">
        <v>98</v>
      </c>
      <c r="AB24" s="30" t="s">
        <v>11</v>
      </c>
      <c r="AC24" s="30" t="s">
        <v>14</v>
      </c>
      <c r="AD24" s="30" t="s">
        <v>11</v>
      </c>
      <c r="AE24" s="30" t="s">
        <v>11</v>
      </c>
      <c r="AF24" s="417" t="s">
        <v>14</v>
      </c>
      <c r="AG24" s="431" t="s">
        <v>14</v>
      </c>
      <c r="AH24" s="437"/>
      <c r="AI24" s="30"/>
      <c r="AJ24" s="30"/>
      <c r="AK24" s="30"/>
      <c r="AL24" s="30"/>
      <c r="AM24" s="417" t="s">
        <v>14</v>
      </c>
      <c r="AN24" s="454" t="s">
        <v>14</v>
      </c>
      <c r="AO24" s="30"/>
      <c r="AP24" s="31"/>
      <c r="AQ24" s="31"/>
      <c r="AR24" s="31"/>
      <c r="AS24" s="301" t="s">
        <v>14</v>
      </c>
      <c r="AT24" s="302" t="s">
        <v>14</v>
      </c>
      <c r="AU24" s="302" t="s">
        <v>13</v>
      </c>
      <c r="AV24" s="303" t="s">
        <v>14</v>
      </c>
      <c r="AW24" s="494" t="s">
        <v>264</v>
      </c>
      <c r="AX24" s="472" t="s">
        <v>266</v>
      </c>
      <c r="AY24" s="472"/>
      <c r="AZ24" s="472" t="s">
        <v>269</v>
      </c>
      <c r="BA24" s="43"/>
      <c r="BB24" s="301" t="s">
        <v>13</v>
      </c>
      <c r="BC24" s="303" t="s">
        <v>14</v>
      </c>
      <c r="BE24" s="302" t="str">
        <f t="shared" si="0"/>
        <v>C</v>
      </c>
      <c r="BF24" s="479" t="s">
        <v>264</v>
      </c>
      <c r="BG24" s="30"/>
      <c r="BH24" s="302" t="str">
        <f t="shared" si="1"/>
        <v>C</v>
      </c>
      <c r="BI24" s="472" t="s">
        <v>266</v>
      </c>
      <c r="BJ24" s="302" t="str">
        <f t="shared" si="2"/>
        <v>B</v>
      </c>
      <c r="BK24" s="472" t="s">
        <v>278</v>
      </c>
      <c r="BL24" s="302" t="str">
        <f t="shared" si="3"/>
        <v>C</v>
      </c>
      <c r="BM24" s="484" t="s">
        <v>269</v>
      </c>
      <c r="BO24" s="302" t="str">
        <f t="shared" si="4"/>
        <v>B</v>
      </c>
      <c r="BP24" s="302" t="str">
        <f t="shared" si="4"/>
        <v>C</v>
      </c>
    </row>
    <row r="25" spans="1:68" ht="12" customHeight="1" x14ac:dyDescent="0.25">
      <c r="A25" s="32">
        <v>18</v>
      </c>
      <c r="B25" s="218" t="str">
        <f>'5ADiag'!C25</f>
        <v>Palomino Flores, Madeleine Nicole</v>
      </c>
      <c r="C25" s="89" t="str">
        <f>'5ADiag'!I25</f>
        <v>C</v>
      </c>
      <c r="D25" s="100" t="s">
        <v>14</v>
      </c>
      <c r="E25" s="100" t="s">
        <v>13</v>
      </c>
      <c r="F25" s="100" t="s">
        <v>14</v>
      </c>
      <c r="G25" s="100" t="s">
        <v>11</v>
      </c>
      <c r="H25" s="100" t="s">
        <v>98</v>
      </c>
      <c r="I25" s="426" t="s">
        <v>13</v>
      </c>
      <c r="J25" s="89" t="s">
        <v>11</v>
      </c>
      <c r="K25" s="421" t="s">
        <v>14</v>
      </c>
      <c r="L25" s="301" t="s">
        <v>13</v>
      </c>
      <c r="M25" s="302" t="s">
        <v>14</v>
      </c>
      <c r="N25" s="302" t="s">
        <v>14</v>
      </c>
      <c r="O25" s="303" t="s">
        <v>14</v>
      </c>
      <c r="P25" s="100" t="str">
        <f>'5ADiag'!J25</f>
        <v>C</v>
      </c>
      <c r="Q25" s="426" t="s">
        <v>11</v>
      </c>
      <c r="R25" s="89" t="s">
        <v>11</v>
      </c>
      <c r="S25" s="417" t="s">
        <v>231</v>
      </c>
      <c r="T25" s="417" t="s">
        <v>98</v>
      </c>
      <c r="U25" s="431" t="s">
        <v>14</v>
      </c>
      <c r="V25" s="431" t="s">
        <v>14</v>
      </c>
      <c r="W25" s="301"/>
      <c r="X25" s="302"/>
      <c r="Y25" s="302"/>
      <c r="Z25" s="303"/>
      <c r="AA25" s="89" t="s">
        <v>11</v>
      </c>
      <c r="AB25" s="30" t="s">
        <v>11</v>
      </c>
      <c r="AC25" s="30" t="s">
        <v>14</v>
      </c>
      <c r="AD25" s="30" t="s">
        <v>11</v>
      </c>
      <c r="AE25" s="30"/>
      <c r="AF25" s="417" t="s">
        <v>98</v>
      </c>
      <c r="AG25" s="431" t="s">
        <v>14</v>
      </c>
      <c r="AH25" s="437"/>
      <c r="AI25" s="30"/>
      <c r="AJ25" s="30"/>
      <c r="AK25" s="30"/>
      <c r="AL25" s="30"/>
      <c r="AM25" s="417" t="s">
        <v>98</v>
      </c>
      <c r="AN25" s="454" t="s">
        <v>14</v>
      </c>
      <c r="AO25" s="30"/>
      <c r="AP25" s="31"/>
      <c r="AQ25" s="31"/>
      <c r="AR25" s="31"/>
      <c r="AS25" s="301" t="s">
        <v>13</v>
      </c>
      <c r="AT25" s="302" t="s">
        <v>14</v>
      </c>
      <c r="AU25" s="302" t="s">
        <v>14</v>
      </c>
      <c r="AV25" s="303" t="s">
        <v>14</v>
      </c>
      <c r="AW25" s="494" t="s">
        <v>264</v>
      </c>
      <c r="AX25" s="472" t="s">
        <v>266</v>
      </c>
      <c r="AY25" s="472" t="s">
        <v>278</v>
      </c>
      <c r="AZ25" s="472" t="s">
        <v>269</v>
      </c>
      <c r="BA25" s="43"/>
      <c r="BB25" s="301" t="s">
        <v>13</v>
      </c>
      <c r="BC25" s="303" t="s">
        <v>14</v>
      </c>
      <c r="BE25" s="302" t="str">
        <f t="shared" si="0"/>
        <v>B</v>
      </c>
      <c r="BF25" s="479" t="s">
        <v>264</v>
      </c>
      <c r="BG25" s="30"/>
      <c r="BH25" s="302" t="str">
        <f t="shared" si="1"/>
        <v>C</v>
      </c>
      <c r="BI25" s="472" t="s">
        <v>266</v>
      </c>
      <c r="BJ25" s="302" t="str">
        <f t="shared" si="2"/>
        <v>C</v>
      </c>
      <c r="BK25" s="472" t="s">
        <v>278</v>
      </c>
      <c r="BL25" s="302" t="str">
        <f t="shared" si="3"/>
        <v>C</v>
      </c>
      <c r="BM25" s="484" t="s">
        <v>269</v>
      </c>
      <c r="BO25" s="302" t="str">
        <f t="shared" si="4"/>
        <v>B</v>
      </c>
      <c r="BP25" s="302" t="str">
        <f t="shared" si="4"/>
        <v>C</v>
      </c>
    </row>
    <row r="26" spans="1:68" ht="12" customHeight="1" x14ac:dyDescent="0.25">
      <c r="A26" s="32">
        <v>19</v>
      </c>
      <c r="B26" s="218" t="str">
        <f>'5ADiag'!C26</f>
        <v>Pereleo Valdivia, Johan Favio</v>
      </c>
      <c r="C26" s="89" t="str">
        <f>'5ADiag'!I26</f>
        <v>B</v>
      </c>
      <c r="D26" s="100" t="s">
        <v>13</v>
      </c>
      <c r="E26" s="100" t="s">
        <v>11</v>
      </c>
      <c r="F26" s="100" t="s">
        <v>14</v>
      </c>
      <c r="G26" s="100" t="s">
        <v>11</v>
      </c>
      <c r="H26" s="100" t="s">
        <v>14</v>
      </c>
      <c r="I26" s="426" t="s">
        <v>98</v>
      </c>
      <c r="J26" s="89" t="s">
        <v>11</v>
      </c>
      <c r="K26" s="421" t="s">
        <v>11</v>
      </c>
      <c r="L26" s="301" t="s">
        <v>11</v>
      </c>
      <c r="M26" s="302" t="s">
        <v>13</v>
      </c>
      <c r="N26" s="302" t="s">
        <v>11</v>
      </c>
      <c r="O26" s="303" t="s">
        <v>13</v>
      </c>
      <c r="P26" s="100" t="str">
        <f>'5ADiag'!J26</f>
        <v>A</v>
      </c>
      <c r="Q26" s="426" t="s">
        <v>11</v>
      </c>
      <c r="R26" s="89" t="s">
        <v>11</v>
      </c>
      <c r="S26" s="417" t="s">
        <v>13</v>
      </c>
      <c r="T26" s="417" t="s">
        <v>98</v>
      </c>
      <c r="U26" s="431" t="s">
        <v>13</v>
      </c>
      <c r="V26" s="431" t="s">
        <v>12</v>
      </c>
      <c r="W26" s="301"/>
      <c r="X26" s="302"/>
      <c r="Y26" s="302"/>
      <c r="Z26" s="303"/>
      <c r="AA26" s="89" t="s">
        <v>13</v>
      </c>
      <c r="AB26" s="30" t="s">
        <v>11</v>
      </c>
      <c r="AC26" s="30" t="s">
        <v>14</v>
      </c>
      <c r="AD26" s="30" t="s">
        <v>11</v>
      </c>
      <c r="AE26" s="30"/>
      <c r="AF26" s="417" t="s">
        <v>98</v>
      </c>
      <c r="AG26" s="431" t="s">
        <v>13</v>
      </c>
      <c r="AH26" s="437"/>
      <c r="AI26" s="30"/>
      <c r="AJ26" s="30"/>
      <c r="AK26" s="30"/>
      <c r="AL26" s="30"/>
      <c r="AM26" s="417" t="s">
        <v>98</v>
      </c>
      <c r="AN26" s="454" t="s">
        <v>13</v>
      </c>
      <c r="AO26" s="30"/>
      <c r="AP26" s="31"/>
      <c r="AQ26" s="31"/>
      <c r="AR26" s="31"/>
      <c r="AS26" s="301" t="s">
        <v>11</v>
      </c>
      <c r="AT26" s="302" t="s">
        <v>13</v>
      </c>
      <c r="AU26" s="302" t="s">
        <v>13</v>
      </c>
      <c r="AV26" s="303" t="s">
        <v>13</v>
      </c>
      <c r="AW26" s="494"/>
      <c r="AX26" s="472"/>
      <c r="AY26" s="472"/>
      <c r="AZ26" s="472"/>
      <c r="BA26" s="43"/>
      <c r="BB26" s="301" t="s">
        <v>13</v>
      </c>
      <c r="BC26" s="303" t="s">
        <v>13</v>
      </c>
      <c r="BE26" s="302" t="str">
        <f t="shared" si="0"/>
        <v>A</v>
      </c>
      <c r="BF26" s="479"/>
      <c r="BG26" s="30"/>
      <c r="BH26" s="302" t="str">
        <f t="shared" si="1"/>
        <v>B</v>
      </c>
      <c r="BI26" s="472"/>
      <c r="BJ26" s="302" t="str">
        <f t="shared" si="2"/>
        <v>B</v>
      </c>
      <c r="BK26" s="472"/>
      <c r="BL26" s="302" t="str">
        <f t="shared" si="3"/>
        <v>B</v>
      </c>
      <c r="BM26" s="484"/>
      <c r="BO26" s="302" t="str">
        <f t="shared" si="4"/>
        <v>B</v>
      </c>
      <c r="BP26" s="302" t="str">
        <f t="shared" si="4"/>
        <v>B</v>
      </c>
    </row>
    <row r="27" spans="1:68" ht="12" customHeight="1" thickBot="1" x14ac:dyDescent="0.3">
      <c r="A27" s="266">
        <v>20</v>
      </c>
      <c r="B27" s="223" t="str">
        <f>'5ADiag'!C27</f>
        <v>Quispe Negrón, Cristhofer Alosno</v>
      </c>
      <c r="C27" s="91" t="str">
        <f>'5ADiag'!I27</f>
        <v>C</v>
      </c>
      <c r="D27" s="101" t="s">
        <v>13</v>
      </c>
      <c r="E27" s="101" t="s">
        <v>14</v>
      </c>
      <c r="F27" s="101" t="s">
        <v>14</v>
      </c>
      <c r="G27" s="101" t="s">
        <v>11</v>
      </c>
      <c r="H27" s="101" t="s">
        <v>14</v>
      </c>
      <c r="I27" s="428" t="s">
        <v>13</v>
      </c>
      <c r="J27" s="91" t="s">
        <v>13</v>
      </c>
      <c r="K27" s="423" t="s">
        <v>13</v>
      </c>
      <c r="L27" s="304" t="s">
        <v>13</v>
      </c>
      <c r="M27" s="305" t="s">
        <v>13</v>
      </c>
      <c r="N27" s="305" t="s">
        <v>14</v>
      </c>
      <c r="O27" s="306" t="s">
        <v>13</v>
      </c>
      <c r="P27" s="100" t="str">
        <f>'5ADiag'!J27</f>
        <v>C</v>
      </c>
      <c r="Q27" s="427" t="s">
        <v>11</v>
      </c>
      <c r="R27" s="95" t="s">
        <v>13</v>
      </c>
      <c r="S27" s="418" t="s">
        <v>13</v>
      </c>
      <c r="T27" s="418" t="s">
        <v>98</v>
      </c>
      <c r="U27" s="432" t="s">
        <v>13</v>
      </c>
      <c r="V27" s="432" t="s">
        <v>14</v>
      </c>
      <c r="W27" s="304"/>
      <c r="X27" s="305"/>
      <c r="Y27" s="305"/>
      <c r="Z27" s="306"/>
      <c r="AA27" s="95" t="s">
        <v>98</v>
      </c>
      <c r="AB27" s="94" t="s">
        <v>11</v>
      </c>
      <c r="AC27" s="94" t="s">
        <v>14</v>
      </c>
      <c r="AD27" s="94"/>
      <c r="AE27" s="94" t="s">
        <v>11</v>
      </c>
      <c r="AF27" s="418" t="s">
        <v>98</v>
      </c>
      <c r="AG27" s="432" t="s">
        <v>14</v>
      </c>
      <c r="AH27" s="438"/>
      <c r="AI27" s="94"/>
      <c r="AJ27" s="94"/>
      <c r="AK27" s="94"/>
      <c r="AL27" s="94"/>
      <c r="AM27" s="418" t="s">
        <v>98</v>
      </c>
      <c r="AN27" s="455" t="s">
        <v>14</v>
      </c>
      <c r="AO27" s="94"/>
      <c r="AP27" s="107"/>
      <c r="AQ27" s="107"/>
      <c r="AR27" s="107"/>
      <c r="AS27" s="304" t="s">
        <v>13</v>
      </c>
      <c r="AT27" s="305" t="s">
        <v>14</v>
      </c>
      <c r="AU27" s="305" t="s">
        <v>14</v>
      </c>
      <c r="AV27" s="306" t="s">
        <v>14</v>
      </c>
      <c r="AW27" s="494"/>
      <c r="AX27" s="472" t="s">
        <v>266</v>
      </c>
      <c r="AY27" s="472" t="s">
        <v>278</v>
      </c>
      <c r="AZ27" s="472" t="s">
        <v>269</v>
      </c>
      <c r="BA27" s="43"/>
      <c r="BB27" s="304" t="s">
        <v>13</v>
      </c>
      <c r="BC27" s="306" t="s">
        <v>14</v>
      </c>
      <c r="BE27" s="302" t="str">
        <f t="shared" si="0"/>
        <v>B</v>
      </c>
      <c r="BF27" s="479"/>
      <c r="BG27" s="30"/>
      <c r="BH27" s="302" t="str">
        <f t="shared" si="1"/>
        <v>C</v>
      </c>
      <c r="BI27" s="472" t="s">
        <v>266</v>
      </c>
      <c r="BJ27" s="302" t="str">
        <f t="shared" si="2"/>
        <v>C</v>
      </c>
      <c r="BK27" s="472" t="s">
        <v>278</v>
      </c>
      <c r="BL27" s="302" t="str">
        <f t="shared" si="3"/>
        <v>C</v>
      </c>
      <c r="BM27" s="484" t="s">
        <v>269</v>
      </c>
      <c r="BO27" s="302" t="str">
        <f t="shared" si="4"/>
        <v>B</v>
      </c>
      <c r="BP27" s="302" t="str">
        <f t="shared" si="4"/>
        <v>C</v>
      </c>
    </row>
    <row r="28" spans="1:68" ht="12" customHeight="1" x14ac:dyDescent="0.25">
      <c r="A28" s="36">
        <v>21</v>
      </c>
      <c r="B28" s="217" t="str">
        <f>'5ADiag'!C28</f>
        <v>Ramos Davila, Dastin Andre</v>
      </c>
      <c r="C28" s="97" t="str">
        <f>'5ADiag'!I28</f>
        <v>A</v>
      </c>
      <c r="D28" s="102" t="s">
        <v>13</v>
      </c>
      <c r="E28" s="102" t="s">
        <v>11</v>
      </c>
      <c r="F28" s="102" t="s">
        <v>14</v>
      </c>
      <c r="G28" s="102" t="s">
        <v>11</v>
      </c>
      <c r="H28" s="102" t="s">
        <v>14</v>
      </c>
      <c r="I28" s="429" t="s">
        <v>14</v>
      </c>
      <c r="J28" s="97" t="s">
        <v>13</v>
      </c>
      <c r="K28" s="424" t="s">
        <v>14</v>
      </c>
      <c r="L28" s="314" t="s">
        <v>13</v>
      </c>
      <c r="M28" s="315" t="s">
        <v>13</v>
      </c>
      <c r="N28" s="315" t="s">
        <v>14</v>
      </c>
      <c r="O28" s="316" t="s">
        <v>13</v>
      </c>
      <c r="P28" s="100" t="str">
        <f>'5ADiag'!J28</f>
        <v>A</v>
      </c>
      <c r="Q28" s="425" t="s">
        <v>11</v>
      </c>
      <c r="R28" s="86" t="s">
        <v>13</v>
      </c>
      <c r="S28" s="416" t="s">
        <v>13</v>
      </c>
      <c r="T28" s="416" t="s">
        <v>98</v>
      </c>
      <c r="U28" s="430" t="s">
        <v>14</v>
      </c>
      <c r="V28" s="430" t="s">
        <v>14</v>
      </c>
      <c r="W28" s="314"/>
      <c r="X28" s="315"/>
      <c r="Y28" s="315"/>
      <c r="Z28" s="316"/>
      <c r="AA28" s="86" t="s">
        <v>98</v>
      </c>
      <c r="AB28" s="87" t="s">
        <v>11</v>
      </c>
      <c r="AC28" s="87" t="s">
        <v>14</v>
      </c>
      <c r="AD28" s="87"/>
      <c r="AE28" s="87"/>
      <c r="AF28" s="416" t="s">
        <v>98</v>
      </c>
      <c r="AG28" s="430" t="s">
        <v>13</v>
      </c>
      <c r="AH28" s="446"/>
      <c r="AI28" s="87"/>
      <c r="AJ28" s="87"/>
      <c r="AK28" s="87"/>
      <c r="AL28" s="87"/>
      <c r="AM28" s="416" t="s">
        <v>98</v>
      </c>
      <c r="AN28" s="453" t="s">
        <v>98</v>
      </c>
      <c r="AO28" s="87"/>
      <c r="AP28" s="104"/>
      <c r="AQ28" s="104"/>
      <c r="AR28" s="104"/>
      <c r="AS28" s="314" t="s">
        <v>14</v>
      </c>
      <c r="AT28" s="315" t="s">
        <v>14</v>
      </c>
      <c r="AU28" s="315" t="s">
        <v>13</v>
      </c>
      <c r="AV28" s="316" t="s">
        <v>14</v>
      </c>
      <c r="AW28" s="494" t="s">
        <v>264</v>
      </c>
      <c r="AX28" s="472" t="s">
        <v>266</v>
      </c>
      <c r="AY28" s="472"/>
      <c r="AZ28" s="472" t="s">
        <v>270</v>
      </c>
      <c r="BA28" s="43"/>
      <c r="BB28" s="314" t="s">
        <v>13</v>
      </c>
      <c r="BC28" s="316" t="s">
        <v>14</v>
      </c>
      <c r="BE28" s="302" t="str">
        <f t="shared" si="0"/>
        <v>C</v>
      </c>
      <c r="BF28" s="479" t="s">
        <v>264</v>
      </c>
      <c r="BG28" s="30"/>
      <c r="BH28" s="302" t="str">
        <f t="shared" si="1"/>
        <v>C</v>
      </c>
      <c r="BI28" s="472" t="s">
        <v>266</v>
      </c>
      <c r="BJ28" s="302" t="str">
        <f t="shared" si="2"/>
        <v>B</v>
      </c>
      <c r="BK28" s="472"/>
      <c r="BL28" s="302" t="str">
        <f t="shared" si="3"/>
        <v>C</v>
      </c>
      <c r="BM28" s="484" t="s">
        <v>270</v>
      </c>
      <c r="BO28" s="302" t="str">
        <f t="shared" si="4"/>
        <v>B</v>
      </c>
      <c r="BP28" s="302" t="str">
        <f t="shared" si="4"/>
        <v>C</v>
      </c>
    </row>
    <row r="29" spans="1:68" ht="12" customHeight="1" x14ac:dyDescent="0.25">
      <c r="A29" s="45">
        <v>22</v>
      </c>
      <c r="B29" s="218" t="str">
        <f>'5ADiag'!C29</f>
        <v>Supo Mamani, Piero Julian</v>
      </c>
      <c r="C29" s="89" t="str">
        <f>'5ADiag'!I29</f>
        <v>C</v>
      </c>
      <c r="D29" s="102" t="s">
        <v>14</v>
      </c>
      <c r="E29" s="102" t="s">
        <v>14</v>
      </c>
      <c r="F29" s="102" t="s">
        <v>11</v>
      </c>
      <c r="G29" s="102" t="s">
        <v>11</v>
      </c>
      <c r="H29" s="102" t="s">
        <v>11</v>
      </c>
      <c r="I29" s="429" t="s">
        <v>12</v>
      </c>
      <c r="J29" s="97" t="s">
        <v>11</v>
      </c>
      <c r="K29" s="424" t="s">
        <v>13</v>
      </c>
      <c r="L29" s="301" t="s">
        <v>13</v>
      </c>
      <c r="M29" s="302" t="s">
        <v>13</v>
      </c>
      <c r="N29" s="302" t="s">
        <v>11</v>
      </c>
      <c r="O29" s="303" t="s">
        <v>13</v>
      </c>
      <c r="P29" s="100" t="str">
        <f>'5ADiag'!J29</f>
        <v>B</v>
      </c>
      <c r="Q29" s="429" t="s">
        <v>11</v>
      </c>
      <c r="R29" s="97" t="s">
        <v>13</v>
      </c>
      <c r="S29" s="419" t="s">
        <v>11</v>
      </c>
      <c r="T29" s="419" t="s">
        <v>11</v>
      </c>
      <c r="U29" s="434" t="s">
        <v>11</v>
      </c>
      <c r="V29" s="434" t="s">
        <v>11</v>
      </c>
      <c r="W29" s="301"/>
      <c r="X29" s="302"/>
      <c r="Y29" s="302"/>
      <c r="Z29" s="303"/>
      <c r="AA29" s="97" t="s">
        <v>98</v>
      </c>
      <c r="AB29" s="85" t="s">
        <v>98</v>
      </c>
      <c r="AC29" s="85" t="s">
        <v>14</v>
      </c>
      <c r="AD29" s="85"/>
      <c r="AE29" s="85" t="s">
        <v>13</v>
      </c>
      <c r="AF29" s="419" t="s">
        <v>11</v>
      </c>
      <c r="AG29" s="434" t="s">
        <v>13</v>
      </c>
      <c r="AH29" s="436"/>
      <c r="AI29" s="85"/>
      <c r="AJ29" s="85"/>
      <c r="AK29" s="85"/>
      <c r="AL29" s="85"/>
      <c r="AM29" s="419" t="s">
        <v>11</v>
      </c>
      <c r="AN29" s="457" t="s">
        <v>14</v>
      </c>
      <c r="AO29" s="85"/>
      <c r="AP29" s="106"/>
      <c r="AQ29" s="106"/>
      <c r="AR29" s="106"/>
      <c r="AS29" s="301" t="s">
        <v>13</v>
      </c>
      <c r="AT29" s="302" t="s">
        <v>11</v>
      </c>
      <c r="AU29" s="302" t="s">
        <v>13</v>
      </c>
      <c r="AV29" s="303" t="s">
        <v>13</v>
      </c>
      <c r="AW29" s="494"/>
      <c r="AX29" s="472"/>
      <c r="AY29" s="472"/>
      <c r="AZ29" s="472"/>
      <c r="BA29" s="43"/>
      <c r="BB29" s="301" t="s">
        <v>13</v>
      </c>
      <c r="BC29" s="303" t="s">
        <v>13</v>
      </c>
      <c r="BE29" s="302" t="str">
        <f t="shared" si="0"/>
        <v>B</v>
      </c>
      <c r="BF29" s="479"/>
      <c r="BG29" s="30"/>
      <c r="BH29" s="302" t="str">
        <f t="shared" si="1"/>
        <v>A</v>
      </c>
      <c r="BI29" s="472"/>
      <c r="BJ29" s="302" t="str">
        <f t="shared" si="2"/>
        <v>B</v>
      </c>
      <c r="BK29" s="472"/>
      <c r="BL29" s="302" t="str">
        <f t="shared" si="3"/>
        <v>B</v>
      </c>
      <c r="BM29" s="484"/>
      <c r="BO29" s="302" t="str">
        <f t="shared" si="4"/>
        <v>B</v>
      </c>
      <c r="BP29" s="302" t="str">
        <f t="shared" si="4"/>
        <v>B</v>
      </c>
    </row>
    <row r="30" spans="1:68" ht="12" customHeight="1" x14ac:dyDescent="0.25">
      <c r="A30" s="45">
        <v>23</v>
      </c>
      <c r="B30" s="218" t="str">
        <f>'5ADiag'!C30</f>
        <v>Surco Chino, Juan Cristiano</v>
      </c>
      <c r="C30" s="89" t="str">
        <f>'5ADiag'!I30</f>
        <v>A</v>
      </c>
      <c r="D30" s="102" t="s">
        <v>13</v>
      </c>
      <c r="E30" s="102" t="s">
        <v>11</v>
      </c>
      <c r="F30" s="102" t="s">
        <v>14</v>
      </c>
      <c r="G30" s="102" t="s">
        <v>11</v>
      </c>
      <c r="H30" s="102" t="s">
        <v>13</v>
      </c>
      <c r="I30" s="429" t="s">
        <v>13</v>
      </c>
      <c r="J30" s="97" t="s">
        <v>11</v>
      </c>
      <c r="K30" s="424" t="s">
        <v>11</v>
      </c>
      <c r="L30" s="301" t="s">
        <v>11</v>
      </c>
      <c r="M30" s="302" t="s">
        <v>11</v>
      </c>
      <c r="N30" s="302" t="s">
        <v>11</v>
      </c>
      <c r="O30" s="303" t="s">
        <v>11</v>
      </c>
      <c r="P30" s="100" t="str">
        <f>'5ADiag'!J30</f>
        <v>A</v>
      </c>
      <c r="Q30" s="429" t="s">
        <v>11</v>
      </c>
      <c r="R30" s="97" t="s">
        <v>13</v>
      </c>
      <c r="S30" s="419" t="s">
        <v>11</v>
      </c>
      <c r="T30" s="419" t="s">
        <v>11</v>
      </c>
      <c r="U30" s="434" t="s">
        <v>14</v>
      </c>
      <c r="V30" s="434" t="s">
        <v>11</v>
      </c>
      <c r="W30" s="301"/>
      <c r="X30" s="302"/>
      <c r="Y30" s="302"/>
      <c r="Z30" s="303"/>
      <c r="AA30" s="97" t="s">
        <v>11</v>
      </c>
      <c r="AB30" s="85" t="s">
        <v>11</v>
      </c>
      <c r="AC30" s="85" t="s">
        <v>14</v>
      </c>
      <c r="AD30" s="85" t="s">
        <v>11</v>
      </c>
      <c r="AE30" s="85" t="s">
        <v>12</v>
      </c>
      <c r="AF30" s="419" t="s">
        <v>11</v>
      </c>
      <c r="AG30" s="434" t="s">
        <v>12</v>
      </c>
      <c r="AH30" s="436"/>
      <c r="AI30" s="85"/>
      <c r="AJ30" s="85"/>
      <c r="AK30" s="85"/>
      <c r="AL30" s="85"/>
      <c r="AM30" s="419" t="s">
        <v>11</v>
      </c>
      <c r="AN30" s="457" t="s">
        <v>11</v>
      </c>
      <c r="AO30" s="85"/>
      <c r="AP30" s="106"/>
      <c r="AQ30" s="106"/>
      <c r="AR30" s="106"/>
      <c r="AS30" s="301" t="s">
        <v>11</v>
      </c>
      <c r="AT30" s="302" t="s">
        <v>13</v>
      </c>
      <c r="AU30" s="302" t="s">
        <v>11</v>
      </c>
      <c r="AV30" s="303" t="s">
        <v>11</v>
      </c>
      <c r="AW30" s="494"/>
      <c r="AX30" s="472"/>
      <c r="AY30" s="472"/>
      <c r="AZ30" s="472"/>
      <c r="BA30" s="43"/>
      <c r="BB30" s="301" t="s">
        <v>11</v>
      </c>
      <c r="BC30" s="303" t="s">
        <v>11</v>
      </c>
      <c r="BE30" s="302" t="str">
        <f t="shared" si="0"/>
        <v>A</v>
      </c>
      <c r="BF30" s="479"/>
      <c r="BG30" s="30"/>
      <c r="BH30" s="302" t="str">
        <f t="shared" si="1"/>
        <v>B</v>
      </c>
      <c r="BI30" s="479"/>
      <c r="BJ30" s="302" t="str">
        <f t="shared" si="2"/>
        <v>A</v>
      </c>
      <c r="BK30" s="472"/>
      <c r="BL30" s="302" t="str">
        <f t="shared" si="3"/>
        <v>A</v>
      </c>
      <c r="BM30" s="484"/>
      <c r="BO30" s="302" t="str">
        <f t="shared" si="4"/>
        <v>A</v>
      </c>
      <c r="BP30" s="302" t="str">
        <f t="shared" si="4"/>
        <v>A</v>
      </c>
    </row>
    <row r="31" spans="1:68" ht="12" customHeight="1" x14ac:dyDescent="0.25">
      <c r="A31" s="32">
        <v>24</v>
      </c>
      <c r="B31" s="218" t="str">
        <f>'5ADiag'!C31</f>
        <v>Vargas Llerena, Luis Miguel</v>
      </c>
      <c r="C31" s="89" t="str">
        <f>'5ADiag'!I31</f>
        <v>A</v>
      </c>
      <c r="D31" s="100" t="s">
        <v>13</v>
      </c>
      <c r="E31" s="100" t="s">
        <v>11</v>
      </c>
      <c r="F31" s="100" t="s">
        <v>14</v>
      </c>
      <c r="G31" s="100" t="s">
        <v>11</v>
      </c>
      <c r="H31" s="100" t="s">
        <v>14</v>
      </c>
      <c r="I31" s="426" t="s">
        <v>12</v>
      </c>
      <c r="J31" s="89" t="s">
        <v>11</v>
      </c>
      <c r="K31" s="421" t="s">
        <v>13</v>
      </c>
      <c r="L31" s="301" t="s">
        <v>11</v>
      </c>
      <c r="M31" s="302" t="s">
        <v>11</v>
      </c>
      <c r="N31" s="302" t="s">
        <v>11</v>
      </c>
      <c r="O31" s="303" t="s">
        <v>13</v>
      </c>
      <c r="P31" s="100" t="str">
        <f>'5ADiag'!J31</f>
        <v>B</v>
      </c>
      <c r="Q31" s="426" t="s">
        <v>11</v>
      </c>
      <c r="R31" s="89" t="s">
        <v>11</v>
      </c>
      <c r="S31" s="417" t="s">
        <v>13</v>
      </c>
      <c r="T31" s="417" t="s">
        <v>11</v>
      </c>
      <c r="U31" s="431" t="s">
        <v>14</v>
      </c>
      <c r="V31" s="431" t="s">
        <v>13</v>
      </c>
      <c r="W31" s="301"/>
      <c r="X31" s="302"/>
      <c r="Y31" s="302"/>
      <c r="Z31" s="303"/>
      <c r="AA31" s="89" t="s">
        <v>11</v>
      </c>
      <c r="AB31" s="30" t="s">
        <v>11</v>
      </c>
      <c r="AC31" s="30" t="s">
        <v>14</v>
      </c>
      <c r="AD31" s="30" t="s">
        <v>11</v>
      </c>
      <c r="AE31" s="30" t="s">
        <v>11</v>
      </c>
      <c r="AF31" s="417" t="s">
        <v>11</v>
      </c>
      <c r="AG31" s="431" t="s">
        <v>13</v>
      </c>
      <c r="AH31" s="437"/>
      <c r="AI31" s="30"/>
      <c r="AJ31" s="30"/>
      <c r="AK31" s="30"/>
      <c r="AL31" s="30"/>
      <c r="AM31" s="417" t="s">
        <v>11</v>
      </c>
      <c r="AN31" s="454" t="s">
        <v>13</v>
      </c>
      <c r="AO31" s="30"/>
      <c r="AP31" s="31"/>
      <c r="AQ31" s="31"/>
      <c r="AR31" s="31"/>
      <c r="AS31" s="301" t="s">
        <v>13</v>
      </c>
      <c r="AT31" s="302" t="s">
        <v>13</v>
      </c>
      <c r="AU31" s="302" t="s">
        <v>13</v>
      </c>
      <c r="AV31" s="303" t="s">
        <v>13</v>
      </c>
      <c r="AW31" s="494"/>
      <c r="AX31" s="472"/>
      <c r="AY31" s="472"/>
      <c r="AZ31" s="472"/>
      <c r="BA31" s="43"/>
      <c r="BB31" s="301" t="s">
        <v>13</v>
      </c>
      <c r="BC31" s="303" t="s">
        <v>13</v>
      </c>
      <c r="BE31" s="302" t="str">
        <f t="shared" si="0"/>
        <v>B</v>
      </c>
      <c r="BF31" s="479"/>
      <c r="BG31" s="30"/>
      <c r="BH31" s="302" t="str">
        <f t="shared" si="1"/>
        <v>B</v>
      </c>
      <c r="BI31" s="479"/>
      <c r="BJ31" s="302" t="str">
        <f t="shared" si="2"/>
        <v>B</v>
      </c>
      <c r="BK31" s="472"/>
      <c r="BL31" s="302" t="str">
        <f t="shared" si="3"/>
        <v>B</v>
      </c>
      <c r="BM31" s="484"/>
      <c r="BO31" s="302" t="str">
        <f t="shared" si="4"/>
        <v>B</v>
      </c>
      <c r="BP31" s="302" t="str">
        <f t="shared" si="4"/>
        <v>B</v>
      </c>
    </row>
    <row r="32" spans="1:68" ht="12" customHeight="1" thickBot="1" x14ac:dyDescent="0.3">
      <c r="A32" s="33">
        <v>25</v>
      </c>
      <c r="B32" s="219" t="str">
        <f>'5ADiag'!C32</f>
        <v>Veliz Vilca, Fernando</v>
      </c>
      <c r="C32" s="91" t="str">
        <f>'5ADiag'!I32</f>
        <v>C</v>
      </c>
      <c r="D32" s="101" t="s">
        <v>13</v>
      </c>
      <c r="E32" s="101" t="s">
        <v>11</v>
      </c>
      <c r="F32" s="101" t="s">
        <v>14</v>
      </c>
      <c r="G32" s="101" t="s">
        <v>11</v>
      </c>
      <c r="H32" s="101" t="s">
        <v>14</v>
      </c>
      <c r="I32" s="428" t="s">
        <v>13</v>
      </c>
      <c r="J32" s="91" t="s">
        <v>98</v>
      </c>
      <c r="K32" s="423" t="s">
        <v>14</v>
      </c>
      <c r="L32" s="304" t="s">
        <v>13</v>
      </c>
      <c r="M32" s="305" t="s">
        <v>13</v>
      </c>
      <c r="N32" s="305" t="s">
        <v>13</v>
      </c>
      <c r="O32" s="306" t="s">
        <v>13</v>
      </c>
      <c r="P32" s="100" t="str">
        <f>'5ADiag'!J32</f>
        <v>B</v>
      </c>
      <c r="Q32" s="428" t="s">
        <v>11</v>
      </c>
      <c r="R32" s="91" t="s">
        <v>98</v>
      </c>
      <c r="S32" s="385" t="s">
        <v>14</v>
      </c>
      <c r="T32" s="385" t="s">
        <v>14</v>
      </c>
      <c r="U32" s="433" t="s">
        <v>14</v>
      </c>
      <c r="V32" s="433" t="s">
        <v>11</v>
      </c>
      <c r="W32" s="304"/>
      <c r="X32" s="305"/>
      <c r="Y32" s="305"/>
      <c r="Z32" s="306"/>
      <c r="AA32" s="91" t="s">
        <v>11</v>
      </c>
      <c r="AB32" s="92" t="s">
        <v>11</v>
      </c>
      <c r="AC32" s="92" t="s">
        <v>14</v>
      </c>
      <c r="AD32" s="92" t="s">
        <v>11</v>
      </c>
      <c r="AE32" s="92"/>
      <c r="AF32" s="385" t="s">
        <v>14</v>
      </c>
      <c r="AG32" s="433" t="s">
        <v>14</v>
      </c>
      <c r="AH32" s="447" t="s">
        <v>13</v>
      </c>
      <c r="AI32" s="92"/>
      <c r="AJ32" s="92"/>
      <c r="AK32" s="92"/>
      <c r="AL32" s="92"/>
      <c r="AM32" s="385" t="s">
        <v>14</v>
      </c>
      <c r="AN32" s="456" t="s">
        <v>13</v>
      </c>
      <c r="AO32" s="92"/>
      <c r="AP32" s="105"/>
      <c r="AQ32" s="105"/>
      <c r="AR32" s="105"/>
      <c r="AS32" s="304" t="s">
        <v>14</v>
      </c>
      <c r="AT32" s="305" t="s">
        <v>13</v>
      </c>
      <c r="AU32" s="305" t="s">
        <v>14</v>
      </c>
      <c r="AV32" s="306" t="s">
        <v>13</v>
      </c>
      <c r="AW32" s="494" t="s">
        <v>264</v>
      </c>
      <c r="AX32" s="472"/>
      <c r="AY32" s="472" t="s">
        <v>278</v>
      </c>
      <c r="AZ32" s="472"/>
      <c r="BA32" s="43"/>
      <c r="BB32" s="304" t="s">
        <v>13</v>
      </c>
      <c r="BC32" s="306" t="s">
        <v>13</v>
      </c>
      <c r="BE32" s="302" t="str">
        <f t="shared" si="0"/>
        <v>C</v>
      </c>
      <c r="BF32" s="479" t="s">
        <v>264</v>
      </c>
      <c r="BG32" s="30"/>
      <c r="BH32" s="302" t="str">
        <f t="shared" si="1"/>
        <v>B</v>
      </c>
      <c r="BI32" s="479"/>
      <c r="BJ32" s="302" t="str">
        <f t="shared" si="2"/>
        <v>C</v>
      </c>
      <c r="BK32" s="472" t="s">
        <v>278</v>
      </c>
      <c r="BL32" s="302" t="str">
        <f t="shared" si="3"/>
        <v>B</v>
      </c>
      <c r="BM32" s="484"/>
      <c r="BO32" s="302" t="str">
        <f t="shared" si="4"/>
        <v>B</v>
      </c>
      <c r="BP32" s="302" t="str">
        <f t="shared" si="4"/>
        <v>B</v>
      </c>
    </row>
    <row r="33" spans="1:68" ht="12" customHeight="1" x14ac:dyDescent="0.25">
      <c r="A33" s="36">
        <v>26</v>
      </c>
      <c r="B33" s="347" t="str">
        <f>'5ADiag'!C33</f>
        <v>Zevallos Ponce, Enrique Aaron</v>
      </c>
      <c r="C33" s="97" t="str">
        <f>'5ADiag'!I33</f>
        <v>B</v>
      </c>
      <c r="D33" s="102" t="s">
        <v>13</v>
      </c>
      <c r="E33" s="102" t="s">
        <v>11</v>
      </c>
      <c r="F33" s="102" t="s">
        <v>13</v>
      </c>
      <c r="G33" s="102" t="s">
        <v>11</v>
      </c>
      <c r="H33" s="102" t="s">
        <v>12</v>
      </c>
      <c r="I33" s="419" t="s">
        <v>12</v>
      </c>
      <c r="J33" s="86" t="s">
        <v>11</v>
      </c>
      <c r="K33" s="420" t="s">
        <v>12</v>
      </c>
      <c r="L33" s="314" t="s">
        <v>11</v>
      </c>
      <c r="M33" s="315" t="s">
        <v>11</v>
      </c>
      <c r="N33" s="315" t="s">
        <v>12</v>
      </c>
      <c r="O33" s="316" t="s">
        <v>11</v>
      </c>
      <c r="P33" s="100" t="str">
        <f>'5ADiag'!J33</f>
        <v>A</v>
      </c>
      <c r="Q33" s="425" t="s">
        <v>11</v>
      </c>
      <c r="R33" s="86" t="s">
        <v>11</v>
      </c>
      <c r="S33" s="416" t="s">
        <v>11</v>
      </c>
      <c r="T33" s="416" t="s">
        <v>11</v>
      </c>
      <c r="U33" s="430" t="s">
        <v>11</v>
      </c>
      <c r="V33" s="430" t="s">
        <v>12</v>
      </c>
      <c r="W33" s="314"/>
      <c r="X33" s="315"/>
      <c r="Y33" s="315"/>
      <c r="Z33" s="316"/>
      <c r="AA33" s="86" t="s">
        <v>11</v>
      </c>
      <c r="AB33" s="87" t="s">
        <v>11</v>
      </c>
      <c r="AC33" s="87" t="s">
        <v>13</v>
      </c>
      <c r="AD33" s="87" t="s">
        <v>11</v>
      </c>
      <c r="AE33" s="87" t="s">
        <v>11</v>
      </c>
      <c r="AF33" s="416" t="s">
        <v>11</v>
      </c>
      <c r="AG33" s="430" t="s">
        <v>11</v>
      </c>
      <c r="AH33" s="446"/>
      <c r="AI33" s="87"/>
      <c r="AJ33" s="87"/>
      <c r="AK33" s="87"/>
      <c r="AL33" s="87"/>
      <c r="AM33" s="416" t="s">
        <v>11</v>
      </c>
      <c r="AN33" s="453" t="s">
        <v>13</v>
      </c>
      <c r="AO33" s="87"/>
      <c r="AP33" s="104"/>
      <c r="AQ33" s="104"/>
      <c r="AR33" s="104"/>
      <c r="AS33" s="301" t="s">
        <v>11</v>
      </c>
      <c r="AT33" s="302" t="s">
        <v>11</v>
      </c>
      <c r="AU33" s="302" t="s">
        <v>11</v>
      </c>
      <c r="AV33" s="303" t="s">
        <v>13</v>
      </c>
      <c r="AW33" s="495"/>
      <c r="AX33" s="485"/>
      <c r="AY33" s="485"/>
      <c r="AZ33" s="486"/>
      <c r="BA33" s="43"/>
      <c r="BB33" s="301" t="s">
        <v>11</v>
      </c>
      <c r="BC33" s="303" t="s">
        <v>11</v>
      </c>
      <c r="BE33" s="302" t="str">
        <f t="shared" si="0"/>
        <v>A</v>
      </c>
      <c r="BF33" s="479"/>
      <c r="BG33" s="30"/>
      <c r="BH33" s="302" t="str">
        <f t="shared" si="1"/>
        <v>A</v>
      </c>
      <c r="BI33" s="479"/>
      <c r="BJ33" s="302" t="str">
        <f t="shared" si="2"/>
        <v>A</v>
      </c>
      <c r="BK33" s="479"/>
      <c r="BL33" s="302" t="str">
        <f t="shared" si="3"/>
        <v>B</v>
      </c>
      <c r="BM33" s="484"/>
      <c r="BO33" s="302" t="str">
        <f t="shared" si="4"/>
        <v>A</v>
      </c>
      <c r="BP33" s="302" t="str">
        <f t="shared" si="4"/>
        <v>A</v>
      </c>
    </row>
    <row r="34" spans="1:68" ht="6.75" customHeight="1" x14ac:dyDescent="0.25">
      <c r="AA34"/>
      <c r="AB34"/>
      <c r="AC34"/>
      <c r="AD34"/>
      <c r="AE34"/>
      <c r="AJ34"/>
      <c r="AQ34" s="15"/>
      <c r="AR34" s="296" t="s">
        <v>153</v>
      </c>
      <c r="AS34" s="16"/>
      <c r="AT34" s="16"/>
      <c r="AU34" s="16"/>
      <c r="AV34" s="16"/>
    </row>
    <row r="35" spans="1:68" ht="11.25" customHeight="1" x14ac:dyDescent="0.25">
      <c r="AN35" s="471" t="s">
        <v>14</v>
      </c>
      <c r="AQ35" s="15"/>
      <c r="AR35" s="295" t="s">
        <v>137</v>
      </c>
      <c r="AS35" s="275">
        <f>COUNTIF(AS8:AS33,"C")</f>
        <v>5</v>
      </c>
      <c r="AT35" s="275">
        <f>COUNTIF(AT8:AT33,"C")</f>
        <v>9</v>
      </c>
      <c r="AU35" s="275">
        <f>COUNTIF(AU8:AU33,"C")</f>
        <v>5</v>
      </c>
      <c r="AV35" s="275">
        <f>COUNTIF(AV8:AV33,"C")</f>
        <v>9</v>
      </c>
    </row>
    <row r="36" spans="1:68" ht="11.25" customHeight="1" x14ac:dyDescent="0.25">
      <c r="AN36" s="471" t="s">
        <v>13</v>
      </c>
      <c r="AQ36" s="15"/>
      <c r="AR36" s="295" t="s">
        <v>138</v>
      </c>
      <c r="AS36" s="276">
        <f>(COUNTIF(AS8:AS33,"=B"))</f>
        <v>7</v>
      </c>
      <c r="AT36" s="276">
        <f>(COUNTIF(AT8:AT33,"=B"))</f>
        <v>7</v>
      </c>
      <c r="AU36" s="276">
        <f>(COUNTIF(AU8:AU33,"=B"))</f>
        <v>10</v>
      </c>
      <c r="AV36" s="276">
        <f>(COUNTIF(AV8:AV33,"=B"))</f>
        <v>7</v>
      </c>
    </row>
    <row r="37" spans="1:68" ht="11.25" customHeight="1" x14ac:dyDescent="0.25">
      <c r="AN37" s="471" t="s">
        <v>11</v>
      </c>
      <c r="AQ37" s="15"/>
      <c r="AR37" s="295" t="s">
        <v>139</v>
      </c>
      <c r="AS37" s="277">
        <f>(COUNTIF(AS8:AS33,"=A"))</f>
        <v>12</v>
      </c>
      <c r="AT37" s="277">
        <f>(COUNTIF(AT8:AT33,"=A"))</f>
        <v>7</v>
      </c>
      <c r="AU37" s="277">
        <f>(COUNTIF(AU8:AU33,"=A"))</f>
        <v>7</v>
      </c>
      <c r="AV37" s="277">
        <f>(COUNTIF(AV8:AV33,"=A"))</f>
        <v>6</v>
      </c>
    </row>
    <row r="38" spans="1:68" ht="11.25" customHeight="1" x14ac:dyDescent="0.25">
      <c r="AN38" s="471" t="s">
        <v>12</v>
      </c>
      <c r="AQ38" s="15"/>
      <c r="AR38" s="295" t="s">
        <v>140</v>
      </c>
      <c r="AS38" s="278">
        <f>COUNTIF(AS8:AS33,"=AD")</f>
        <v>2</v>
      </c>
      <c r="AT38" s="278">
        <f>COUNTIF(AT8:AT33,"=AD")</f>
        <v>3</v>
      </c>
      <c r="AU38" s="278">
        <f>COUNTIF(AU8:AU33,"=AD")</f>
        <v>4</v>
      </c>
      <c r="AV38" s="278">
        <f>COUNTIF(AV8:AV33,"=AD")</f>
        <v>4</v>
      </c>
    </row>
    <row r="39" spans="1:68" ht="11.25" customHeight="1" x14ac:dyDescent="0.25">
      <c r="AQ39" s="15"/>
      <c r="AR39" s="294" t="s">
        <v>0</v>
      </c>
      <c r="AS39" s="200">
        <f>SUM(AS35:AS38)</f>
        <v>26</v>
      </c>
      <c r="AT39" s="200">
        <f t="shared" ref="AT39:AV39" si="5">SUM(AT35:AT38)</f>
        <v>26</v>
      </c>
      <c r="AU39" s="200">
        <f t="shared" si="5"/>
        <v>26</v>
      </c>
      <c r="AV39" s="200">
        <f t="shared" si="5"/>
        <v>26</v>
      </c>
    </row>
    <row r="40" spans="1:68" ht="6.75" customHeight="1" x14ac:dyDescent="0.25">
      <c r="AQ40" s="15"/>
      <c r="AR40" s="297" t="s">
        <v>141</v>
      </c>
    </row>
    <row r="41" spans="1:68" ht="11.25" customHeight="1" x14ac:dyDescent="0.25">
      <c r="AN41" s="471" t="s">
        <v>14</v>
      </c>
      <c r="AQ41" s="15"/>
      <c r="AR41" s="295" t="s">
        <v>137</v>
      </c>
      <c r="AS41" s="279">
        <f>AS35/AS$39</f>
        <v>0.19230769230769232</v>
      </c>
      <c r="AT41" s="279">
        <f t="shared" ref="AT41:AV41" si="6">AT35/AT$39</f>
        <v>0.34615384615384615</v>
      </c>
      <c r="AU41" s="279">
        <f t="shared" si="6"/>
        <v>0.19230769230769232</v>
      </c>
      <c r="AV41" s="279">
        <f t="shared" si="6"/>
        <v>0.34615384615384615</v>
      </c>
    </row>
    <row r="42" spans="1:68" ht="11.25" customHeight="1" x14ac:dyDescent="0.25">
      <c r="AN42" s="471" t="s">
        <v>13</v>
      </c>
      <c r="AQ42" s="15"/>
      <c r="AR42" s="295" t="s">
        <v>138</v>
      </c>
      <c r="AS42" s="280">
        <f t="shared" ref="AS42:AV42" si="7">AS36/AS$39</f>
        <v>0.26923076923076922</v>
      </c>
      <c r="AT42" s="280">
        <f t="shared" si="7"/>
        <v>0.26923076923076922</v>
      </c>
      <c r="AU42" s="280">
        <f t="shared" si="7"/>
        <v>0.38461538461538464</v>
      </c>
      <c r="AV42" s="280">
        <f t="shared" si="7"/>
        <v>0.26923076923076922</v>
      </c>
    </row>
    <row r="43" spans="1:68" ht="11.25" customHeight="1" x14ac:dyDescent="0.25">
      <c r="AN43" s="471" t="s">
        <v>11</v>
      </c>
      <c r="AQ43" s="15"/>
      <c r="AR43" s="295" t="s">
        <v>139</v>
      </c>
      <c r="AS43" s="281">
        <f t="shared" ref="AS43:AV43" si="8">AS37/AS$39</f>
        <v>0.46153846153846156</v>
      </c>
      <c r="AT43" s="281">
        <f t="shared" si="8"/>
        <v>0.26923076923076922</v>
      </c>
      <c r="AU43" s="281">
        <f t="shared" si="8"/>
        <v>0.26923076923076922</v>
      </c>
      <c r="AV43" s="281">
        <f t="shared" si="8"/>
        <v>0.23076923076923078</v>
      </c>
    </row>
    <row r="44" spans="1:68" ht="11.25" customHeight="1" x14ac:dyDescent="0.25">
      <c r="AN44" s="471" t="s">
        <v>12</v>
      </c>
      <c r="AQ44" s="15"/>
      <c r="AR44" s="295" t="s">
        <v>140</v>
      </c>
      <c r="AS44" s="282">
        <f t="shared" ref="AS44:AV44" si="9">AS38/AS$39</f>
        <v>7.6923076923076927E-2</v>
      </c>
      <c r="AT44" s="282">
        <f t="shared" si="9"/>
        <v>0.11538461538461539</v>
      </c>
      <c r="AU44" s="282">
        <f t="shared" si="9"/>
        <v>0.15384615384615385</v>
      </c>
      <c r="AV44" s="282">
        <f t="shared" si="9"/>
        <v>0.15384615384615385</v>
      </c>
    </row>
    <row r="45" spans="1:68" x14ac:dyDescent="0.25">
      <c r="AQ45" s="15"/>
      <c r="AR45" s="294" t="s">
        <v>0</v>
      </c>
      <c r="AS45" s="274">
        <f>SUM(AS41:AS44)</f>
        <v>1</v>
      </c>
      <c r="AT45" s="274">
        <f t="shared" ref="AT45" si="10">SUM(AT41:AT44)</f>
        <v>1</v>
      </c>
      <c r="AU45" s="274">
        <f t="shared" ref="AU45" si="11">SUM(AU41:AU44)</f>
        <v>1</v>
      </c>
      <c r="AV45" s="274">
        <f t="shared" ref="AV45" si="12">SUM(AV41:AV44)</f>
        <v>1</v>
      </c>
    </row>
  </sheetData>
  <mergeCells count="17">
    <mergeCell ref="AY3:AY7"/>
    <mergeCell ref="AZ3:AZ7"/>
    <mergeCell ref="BO4:BO7"/>
    <mergeCell ref="BP4:BP7"/>
    <mergeCell ref="A2:A7"/>
    <mergeCell ref="BB3:BC3"/>
    <mergeCell ref="BB4:BB7"/>
    <mergeCell ref="BC4:BC7"/>
    <mergeCell ref="AS2:AV2"/>
    <mergeCell ref="AS3:AS7"/>
    <mergeCell ref="AT3:AT7"/>
    <mergeCell ref="AU3:AU7"/>
    <mergeCell ref="AV3:AV7"/>
    <mergeCell ref="BB2:BC2"/>
    <mergeCell ref="AW2:AZ2"/>
    <mergeCell ref="AW3:AW7"/>
    <mergeCell ref="AX3:AX7"/>
  </mergeCells>
  <phoneticPr fontId="26" type="noConversion"/>
  <conditionalFormatting sqref="C8:AV33 BB8:BC33 AN35:AN38 AN41:AN44">
    <cfRule type="cellIs" dxfId="292" priority="13" operator="equal">
      <formula>"NP"</formula>
    </cfRule>
    <cfRule type="cellIs" dxfId="291" priority="14" operator="equal">
      <formula>"F"</formula>
    </cfRule>
    <cfRule type="cellIs" dxfId="290" priority="15" operator="equal">
      <formula>"AD"</formula>
    </cfRule>
    <cfRule type="cellIs" dxfId="289" priority="16" operator="equal">
      <formula>"A"</formula>
    </cfRule>
    <cfRule type="cellIs" dxfId="288" priority="17" operator="equal">
      <formula>"B"</formula>
    </cfRule>
    <cfRule type="cellIs" dxfId="287" priority="18" operator="equal">
      <formula>"C"</formula>
    </cfRule>
  </conditionalFormatting>
  <conditionalFormatting sqref="L8:O33">
    <cfRule type="cellIs" dxfId="286" priority="5" operator="equal">
      <formula>"AD"</formula>
    </cfRule>
    <cfRule type="cellIs" dxfId="285" priority="6" operator="equal">
      <formula>"A"</formula>
    </cfRule>
    <cfRule type="cellIs" dxfId="284" priority="7" operator="equal">
      <formula>"B"</formula>
    </cfRule>
    <cfRule type="cellIs" dxfId="283" priority="8" operator="equal">
      <formula>"C"</formula>
    </cfRule>
  </conditionalFormatting>
  <conditionalFormatting sqref="W8:Z33">
    <cfRule type="cellIs" dxfId="282" priority="1" operator="equal">
      <formula>"AD"</formula>
    </cfRule>
    <cfRule type="cellIs" dxfId="281" priority="2" operator="equal">
      <formula>"A"</formula>
    </cfRule>
    <cfRule type="cellIs" dxfId="280" priority="3" operator="equal">
      <formula>"B"</formula>
    </cfRule>
    <cfRule type="cellIs" dxfId="279" priority="4" operator="equal">
      <formula>"C"</formula>
    </cfRule>
  </conditionalFormatting>
  <conditionalFormatting sqref="AS8:AV33">
    <cfRule type="cellIs" dxfId="278" priority="9" operator="equal">
      <formula>"AD"</formula>
    </cfRule>
    <cfRule type="cellIs" dxfId="277" priority="10" operator="equal">
      <formula>"A"</formula>
    </cfRule>
    <cfRule type="cellIs" dxfId="276" priority="11" operator="equal">
      <formula>"B"</formula>
    </cfRule>
    <cfRule type="cellIs" dxfId="275" priority="12" operator="equal">
      <formula>"C"</formula>
    </cfRule>
  </conditionalFormatting>
  <pageMargins left="0.51181102362204722" right="0.31496062992125984" top="0.74803149606299213" bottom="0.74803149606299213" header="0.31496062992125984" footer="0.31496062992125984"/>
  <pageSetup paperSize="9" scale="85" orientation="landscape" horizont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U45"/>
  <sheetViews>
    <sheetView topLeftCell="A6" zoomScale="90" zoomScaleNormal="90" workbookViewId="0">
      <selection sqref="A1:AL33"/>
    </sheetView>
  </sheetViews>
  <sheetFormatPr baseColWidth="10" defaultRowHeight="15" x14ac:dyDescent="0.25"/>
  <cols>
    <col min="1" max="1" width="2.7109375" bestFit="1" customWidth="1"/>
    <col min="2" max="2" width="24.85546875" customWidth="1"/>
    <col min="3" max="18" width="3.7109375" customWidth="1"/>
    <col min="19" max="19" width="3.7109375" style="581" customWidth="1"/>
    <col min="20" max="24" width="3.7109375" style="16" customWidth="1"/>
    <col min="25" max="38" width="3.7109375" customWidth="1"/>
    <col min="39" max="39" width="5.28515625" hidden="1" customWidth="1"/>
    <col min="40" max="40" width="3.7109375" customWidth="1"/>
    <col min="41" max="41" width="11.140625" customWidth="1"/>
    <col min="42" max="42" width="9" customWidth="1"/>
    <col min="43" max="43" width="4.7109375" customWidth="1"/>
    <col min="44" max="47" width="3.42578125" customWidth="1"/>
  </cols>
  <sheetData>
    <row r="1" spans="1:47" s="293" customFormat="1" ht="21.75" customHeight="1" thickBot="1" x14ac:dyDescent="0.4">
      <c r="A1" s="289" t="s">
        <v>409</v>
      </c>
      <c r="B1" s="290"/>
      <c r="C1" s="291"/>
      <c r="D1" s="291"/>
      <c r="E1" s="291"/>
      <c r="F1" s="291"/>
      <c r="G1" s="291"/>
      <c r="H1" s="291"/>
      <c r="I1" s="292"/>
      <c r="J1" s="291"/>
      <c r="K1" s="291"/>
      <c r="L1" s="291"/>
      <c r="M1" s="291"/>
      <c r="N1" s="291"/>
      <c r="O1" s="291"/>
      <c r="P1" s="291"/>
      <c r="Q1" s="291"/>
      <c r="R1" s="291"/>
      <c r="S1" s="577"/>
      <c r="T1" s="291"/>
      <c r="U1" s="291"/>
      <c r="V1" s="291"/>
      <c r="W1" s="291"/>
      <c r="X1" s="291"/>
      <c r="Y1" s="291"/>
      <c r="Z1" s="291"/>
      <c r="AA1" s="291"/>
      <c r="AB1" s="291"/>
      <c r="AC1" s="291"/>
      <c r="AD1" s="291"/>
      <c r="AE1" s="292"/>
      <c r="AF1" s="291"/>
      <c r="AG1" s="291"/>
      <c r="AH1" s="291"/>
      <c r="AI1" s="291"/>
      <c r="AJ1" s="291"/>
      <c r="AK1" s="291"/>
      <c r="AL1" s="291"/>
      <c r="AM1" s="292"/>
      <c r="AN1" s="291"/>
    </row>
    <row r="2" spans="1:47" s="21" customFormat="1" ht="11.25" customHeight="1" thickBot="1" x14ac:dyDescent="0.3">
      <c r="A2" s="819" t="s">
        <v>2</v>
      </c>
      <c r="B2" s="194" t="s">
        <v>152</v>
      </c>
      <c r="C2" s="181" t="s">
        <v>410</v>
      </c>
      <c r="D2" s="191"/>
      <c r="E2" s="191"/>
      <c r="F2" s="191"/>
      <c r="G2" s="379"/>
      <c r="H2" s="469"/>
      <c r="I2" s="469"/>
      <c r="J2" s="181" t="s">
        <v>411</v>
      </c>
      <c r="K2" s="191"/>
      <c r="L2" s="191"/>
      <c r="M2" s="191"/>
      <c r="N2" s="191"/>
      <c r="O2" s="191"/>
      <c r="P2" s="191"/>
      <c r="Q2" s="191"/>
      <c r="R2" s="191"/>
      <c r="S2" s="578"/>
      <c r="T2" s="181" t="s">
        <v>410</v>
      </c>
      <c r="U2" s="191"/>
      <c r="V2" s="271"/>
      <c r="W2" s="191"/>
      <c r="X2" s="271"/>
      <c r="Y2" s="379"/>
      <c r="Z2" s="379"/>
      <c r="AA2" s="469"/>
      <c r="AB2" s="469"/>
      <c r="AC2" s="379"/>
      <c r="AD2" s="470"/>
      <c r="AE2" s="470"/>
      <c r="AF2" s="181" t="s">
        <v>411</v>
      </c>
      <c r="AG2" s="182"/>
      <c r="AH2" s="182"/>
      <c r="AI2" s="182"/>
      <c r="AJ2" s="182"/>
      <c r="AK2" s="469"/>
      <c r="AL2" s="469"/>
      <c r="AM2" s="549"/>
      <c r="AN2" s="38"/>
      <c r="AO2" s="833" t="s">
        <v>263</v>
      </c>
      <c r="AP2" s="834"/>
    </row>
    <row r="3" spans="1:47" s="177" customFormat="1" ht="13.5" customHeight="1" x14ac:dyDescent="0.2">
      <c r="A3" s="820"/>
      <c r="B3" s="195" t="s">
        <v>4</v>
      </c>
      <c r="C3" s="387"/>
      <c r="D3" s="178"/>
      <c r="E3" s="178"/>
      <c r="F3" s="178"/>
      <c r="G3" s="380"/>
      <c r="H3" s="835" t="s">
        <v>259</v>
      </c>
      <c r="I3" s="827" t="s">
        <v>86</v>
      </c>
      <c r="J3" s="183"/>
      <c r="K3" s="272"/>
      <c r="L3" s="272"/>
      <c r="M3" s="272"/>
      <c r="N3" s="174"/>
      <c r="O3" s="272"/>
      <c r="P3" s="272"/>
      <c r="Q3" s="272"/>
      <c r="R3" s="838" t="s">
        <v>260</v>
      </c>
      <c r="S3" s="829" t="s">
        <v>87</v>
      </c>
      <c r="T3" s="265"/>
      <c r="U3" s="265"/>
      <c r="V3" s="176"/>
      <c r="W3" s="265"/>
      <c r="X3" s="176"/>
      <c r="Y3" s="463"/>
      <c r="Z3" s="463"/>
      <c r="AA3" s="463"/>
      <c r="AB3" s="463"/>
      <c r="AC3" s="463"/>
      <c r="AD3" s="841" t="s">
        <v>261</v>
      </c>
      <c r="AE3" s="831" t="s">
        <v>88</v>
      </c>
      <c r="AF3" s="466"/>
      <c r="AG3" s="175"/>
      <c r="AH3" s="175"/>
      <c r="AI3" s="175"/>
      <c r="AJ3" s="459"/>
      <c r="AK3" s="459"/>
      <c r="AL3" s="844" t="s">
        <v>262</v>
      </c>
      <c r="AM3" s="813" t="s">
        <v>89</v>
      </c>
      <c r="AN3" s="189"/>
      <c r="AO3" s="822" t="s">
        <v>90</v>
      </c>
      <c r="AP3" s="823"/>
    </row>
    <row r="4" spans="1:47" s="363" customFormat="1" ht="15" customHeight="1" x14ac:dyDescent="0.25">
      <c r="A4" s="820"/>
      <c r="B4" s="352" t="s">
        <v>84</v>
      </c>
      <c r="C4" s="550"/>
      <c r="D4" s="365"/>
      <c r="E4" s="365"/>
      <c r="F4" s="365"/>
      <c r="G4" s="381"/>
      <c r="H4" s="836"/>
      <c r="I4" s="828"/>
      <c r="J4" s="355" t="s">
        <v>206</v>
      </c>
      <c r="K4" s="356" t="s">
        <v>206</v>
      </c>
      <c r="L4" s="356"/>
      <c r="M4" s="356"/>
      <c r="N4" s="357"/>
      <c r="O4" s="356"/>
      <c r="P4" s="356"/>
      <c r="Q4" s="356"/>
      <c r="R4" s="839"/>
      <c r="S4" s="830"/>
      <c r="T4" s="364"/>
      <c r="U4" s="364"/>
      <c r="V4" s="359"/>
      <c r="W4" s="364"/>
      <c r="X4" s="359"/>
      <c r="Y4" s="464"/>
      <c r="Z4" s="464"/>
      <c r="AA4" s="464"/>
      <c r="AB4" s="464"/>
      <c r="AC4" s="464"/>
      <c r="AD4" s="842"/>
      <c r="AE4" s="832"/>
      <c r="AF4" s="467"/>
      <c r="AG4" s="448"/>
      <c r="AH4" s="448"/>
      <c r="AI4" s="448"/>
      <c r="AJ4" s="460"/>
      <c r="AK4" s="460"/>
      <c r="AL4" s="845"/>
      <c r="AM4" s="814"/>
      <c r="AN4" s="362"/>
      <c r="AO4" s="815" t="s">
        <v>10</v>
      </c>
      <c r="AP4" s="817" t="s">
        <v>91</v>
      </c>
    </row>
    <row r="5" spans="1:47" ht="33" customHeight="1" x14ac:dyDescent="0.25">
      <c r="A5" s="820"/>
      <c r="B5" s="195" t="s">
        <v>85</v>
      </c>
      <c r="C5" s="399" t="s">
        <v>283</v>
      </c>
      <c r="D5" s="288" t="s">
        <v>325</v>
      </c>
      <c r="E5" s="288" t="s">
        <v>337</v>
      </c>
      <c r="F5" s="288" t="s">
        <v>326</v>
      </c>
      <c r="G5" s="396" t="s">
        <v>324</v>
      </c>
      <c r="H5" s="836"/>
      <c r="I5" s="828"/>
      <c r="J5" s="184" t="s">
        <v>275</v>
      </c>
      <c r="K5" s="184" t="s">
        <v>276</v>
      </c>
      <c r="L5" s="273" t="s">
        <v>280</v>
      </c>
      <c r="M5" s="273" t="s">
        <v>285</v>
      </c>
      <c r="N5" s="171" t="s">
        <v>319</v>
      </c>
      <c r="O5" s="542" t="s">
        <v>320</v>
      </c>
      <c r="P5" s="273" t="s">
        <v>319</v>
      </c>
      <c r="Q5" s="542" t="s">
        <v>324</v>
      </c>
      <c r="R5" s="839"/>
      <c r="S5" s="830"/>
      <c r="T5" s="458" t="s">
        <v>201</v>
      </c>
      <c r="U5" s="173" t="s">
        <v>283</v>
      </c>
      <c r="V5" s="173" t="s">
        <v>284</v>
      </c>
      <c r="W5" s="173" t="s">
        <v>285</v>
      </c>
      <c r="X5" s="173" t="s">
        <v>319</v>
      </c>
      <c r="Y5" s="543" t="s">
        <v>320</v>
      </c>
      <c r="Z5" s="465" t="s">
        <v>322</v>
      </c>
      <c r="AA5" s="465" t="s">
        <v>323</v>
      </c>
      <c r="AB5" s="465" t="s">
        <v>319</v>
      </c>
      <c r="AC5" s="543" t="s">
        <v>324</v>
      </c>
      <c r="AD5" s="842"/>
      <c r="AE5" s="832"/>
      <c r="AF5" s="468" t="s">
        <v>281</v>
      </c>
      <c r="AG5" s="172" t="s">
        <v>282</v>
      </c>
      <c r="AH5" s="172" t="s">
        <v>201</v>
      </c>
      <c r="AI5" s="172" t="s">
        <v>285</v>
      </c>
      <c r="AJ5" s="461" t="s">
        <v>319</v>
      </c>
      <c r="AK5" s="576" t="s">
        <v>320</v>
      </c>
      <c r="AL5" s="845"/>
      <c r="AM5" s="814"/>
      <c r="AN5" s="190"/>
      <c r="AO5" s="816"/>
      <c r="AP5" s="818"/>
    </row>
    <row r="6" spans="1:47" s="363" customFormat="1" ht="24" customHeight="1" x14ac:dyDescent="0.25">
      <c r="A6" s="820"/>
      <c r="B6" s="352" t="s">
        <v>211</v>
      </c>
      <c r="C6" s="400"/>
      <c r="D6" s="354"/>
      <c r="E6" s="354"/>
      <c r="F6" s="354" t="s">
        <v>327</v>
      </c>
      <c r="G6" s="383"/>
      <c r="H6" s="836"/>
      <c r="I6" s="828"/>
      <c r="J6" s="355" t="s">
        <v>271</v>
      </c>
      <c r="K6" s="273" t="s">
        <v>273</v>
      </c>
      <c r="L6" s="356"/>
      <c r="M6" s="356"/>
      <c r="N6" s="357"/>
      <c r="O6" s="356"/>
      <c r="P6" s="356" t="s">
        <v>329</v>
      </c>
      <c r="Q6" s="356"/>
      <c r="R6" s="839"/>
      <c r="S6" s="830"/>
      <c r="T6" s="364"/>
      <c r="U6" s="359"/>
      <c r="V6" s="359"/>
      <c r="W6" s="359"/>
      <c r="X6" s="359"/>
      <c r="Y6" s="464"/>
      <c r="Z6" s="464"/>
      <c r="AA6" s="464"/>
      <c r="AB6" s="464" t="s">
        <v>328</v>
      </c>
      <c r="AC6" s="464"/>
      <c r="AD6" s="842"/>
      <c r="AE6" s="832"/>
      <c r="AF6" s="467"/>
      <c r="AG6" s="361"/>
      <c r="AH6" s="361"/>
      <c r="AI6" s="361"/>
      <c r="AJ6" s="462"/>
      <c r="AK6" s="462"/>
      <c r="AL6" s="845"/>
      <c r="AM6" s="814"/>
      <c r="AN6" s="362"/>
      <c r="AO6" s="816"/>
      <c r="AP6" s="818"/>
    </row>
    <row r="7" spans="1:47" s="363" customFormat="1" ht="17.25" customHeight="1" thickBot="1" x14ac:dyDescent="0.3">
      <c r="A7" s="821"/>
      <c r="B7" s="366" t="s">
        <v>73</v>
      </c>
      <c r="C7" s="551"/>
      <c r="D7" s="552"/>
      <c r="E7" s="552"/>
      <c r="F7" s="552"/>
      <c r="G7" s="553"/>
      <c r="H7" s="837"/>
      <c r="I7" s="847"/>
      <c r="J7" s="554" t="s">
        <v>272</v>
      </c>
      <c r="K7" s="555" t="s">
        <v>274</v>
      </c>
      <c r="L7" s="555"/>
      <c r="M7" s="555"/>
      <c r="N7" s="556"/>
      <c r="O7" s="555"/>
      <c r="P7" s="555"/>
      <c r="Q7" s="555"/>
      <c r="R7" s="840"/>
      <c r="S7" s="848"/>
      <c r="T7" s="557"/>
      <c r="U7" s="558"/>
      <c r="V7" s="558"/>
      <c r="W7" s="558"/>
      <c r="X7" s="558"/>
      <c r="Y7" s="559"/>
      <c r="Z7" s="559"/>
      <c r="AA7" s="559"/>
      <c r="AB7" s="559"/>
      <c r="AC7" s="559"/>
      <c r="AD7" s="843"/>
      <c r="AE7" s="849"/>
      <c r="AF7" s="560"/>
      <c r="AG7" s="561"/>
      <c r="AH7" s="561"/>
      <c r="AI7" s="561"/>
      <c r="AJ7" s="562"/>
      <c r="AK7" s="562"/>
      <c r="AL7" s="846"/>
      <c r="AM7" s="850"/>
      <c r="AN7" s="362"/>
      <c r="AO7" s="816"/>
      <c r="AP7" s="818"/>
    </row>
    <row r="8" spans="1:47" ht="12" customHeight="1" x14ac:dyDescent="0.25">
      <c r="A8" s="36">
        <v>1</v>
      </c>
      <c r="B8" s="217" t="str">
        <f>'5ADiag'!C8</f>
        <v>Alccahuaman Urbina, Celina</v>
      </c>
      <c r="C8" s="97" t="s">
        <v>11</v>
      </c>
      <c r="D8" s="102" t="s">
        <v>12</v>
      </c>
      <c r="E8" s="544" t="s">
        <v>231</v>
      </c>
      <c r="F8" s="102" t="s">
        <v>12</v>
      </c>
      <c r="G8" s="541" t="s">
        <v>12</v>
      </c>
      <c r="H8" s="317" t="s">
        <v>11</v>
      </c>
      <c r="I8" s="495"/>
      <c r="J8" s="97" t="s">
        <v>11</v>
      </c>
      <c r="K8" s="419" t="s">
        <v>11</v>
      </c>
      <c r="L8" s="544">
        <v>7</v>
      </c>
      <c r="M8" s="544">
        <v>9.3333333333333339</v>
      </c>
      <c r="N8" s="419" t="s">
        <v>12</v>
      </c>
      <c r="O8" s="563">
        <v>17</v>
      </c>
      <c r="P8" s="85" t="s">
        <v>11</v>
      </c>
      <c r="Q8" s="596" t="s">
        <v>12</v>
      </c>
      <c r="R8" s="584" t="s">
        <v>11</v>
      </c>
      <c r="S8" s="579"/>
      <c r="T8" s="102" t="s">
        <v>11</v>
      </c>
      <c r="U8" s="102" t="s">
        <v>11</v>
      </c>
      <c r="V8" s="544">
        <v>11</v>
      </c>
      <c r="W8" s="544">
        <v>9.3333333333333339</v>
      </c>
      <c r="X8" s="85" t="s">
        <v>12</v>
      </c>
      <c r="Y8" s="563">
        <v>16</v>
      </c>
      <c r="Z8" s="85"/>
      <c r="AA8" s="85" t="s">
        <v>11</v>
      </c>
      <c r="AB8" s="85" t="s">
        <v>12</v>
      </c>
      <c r="AC8" s="574" t="s">
        <v>12</v>
      </c>
      <c r="AD8" s="317" t="s">
        <v>11</v>
      </c>
      <c r="AE8" s="579" t="s">
        <v>11</v>
      </c>
      <c r="AF8" s="544">
        <v>15</v>
      </c>
      <c r="AG8" s="544">
        <v>17</v>
      </c>
      <c r="AH8" s="106" t="s">
        <v>11</v>
      </c>
      <c r="AI8" s="544">
        <v>9.3333333333333339</v>
      </c>
      <c r="AJ8" s="106" t="s">
        <v>12</v>
      </c>
      <c r="AK8" s="563">
        <v>16</v>
      </c>
      <c r="AL8" s="317" t="s">
        <v>11</v>
      </c>
      <c r="AM8" s="485"/>
      <c r="AN8" s="16" t="s">
        <v>11</v>
      </c>
      <c r="AO8" s="300" t="s">
        <v>11</v>
      </c>
      <c r="AP8" s="300" t="s">
        <v>11</v>
      </c>
      <c r="AR8" s="302" t="s">
        <v>11</v>
      </c>
      <c r="AS8" s="302" t="s">
        <v>11</v>
      </c>
      <c r="AT8" s="302" t="s">
        <v>11</v>
      </c>
      <c r="AU8" s="302" t="s">
        <v>11</v>
      </c>
    </row>
    <row r="9" spans="1:47" ht="12" customHeight="1" x14ac:dyDescent="0.25">
      <c r="A9" s="32">
        <v>2</v>
      </c>
      <c r="B9" s="218" t="str">
        <f>'5ADiag'!C9</f>
        <v>Arhuire Aquima, Johan Matias</v>
      </c>
      <c r="C9" s="89" t="s">
        <v>98</v>
      </c>
      <c r="D9" s="100" t="s">
        <v>13</v>
      </c>
      <c r="E9" s="545">
        <v>14</v>
      </c>
      <c r="F9" s="100" t="s">
        <v>13</v>
      </c>
      <c r="G9" s="538" t="s">
        <v>12</v>
      </c>
      <c r="H9" s="308" t="s">
        <v>13</v>
      </c>
      <c r="I9" s="494"/>
      <c r="J9" s="89" t="s">
        <v>11</v>
      </c>
      <c r="K9" s="417" t="s">
        <v>11</v>
      </c>
      <c r="L9" s="545">
        <v>0</v>
      </c>
      <c r="M9" s="545">
        <v>0</v>
      </c>
      <c r="N9" s="417" t="s">
        <v>14</v>
      </c>
      <c r="O9" s="564">
        <v>10</v>
      </c>
      <c r="P9" s="30" t="s">
        <v>11</v>
      </c>
      <c r="Q9" s="588" t="s">
        <v>11</v>
      </c>
      <c r="R9" s="585" t="s">
        <v>13</v>
      </c>
      <c r="S9" s="580"/>
      <c r="T9" s="100" t="s">
        <v>13</v>
      </c>
      <c r="U9" s="100" t="s">
        <v>98</v>
      </c>
      <c r="V9" s="545">
        <v>0</v>
      </c>
      <c r="W9" s="545">
        <v>0</v>
      </c>
      <c r="X9" s="30" t="s">
        <v>11</v>
      </c>
      <c r="Y9" s="564">
        <v>5</v>
      </c>
      <c r="Z9" s="30">
        <v>2</v>
      </c>
      <c r="AA9" s="30" t="s">
        <v>13</v>
      </c>
      <c r="AB9" s="30" t="s">
        <v>11</v>
      </c>
      <c r="AC9" s="571" t="s">
        <v>11</v>
      </c>
      <c r="AD9" s="308" t="s">
        <v>13</v>
      </c>
      <c r="AE9" s="580" t="s">
        <v>13</v>
      </c>
      <c r="AF9" s="545">
        <v>5</v>
      </c>
      <c r="AG9" s="545">
        <v>12</v>
      </c>
      <c r="AH9" s="31" t="s">
        <v>13</v>
      </c>
      <c r="AI9" s="545">
        <v>0</v>
      </c>
      <c r="AJ9" s="31" t="s">
        <v>13</v>
      </c>
      <c r="AK9" s="564">
        <v>5</v>
      </c>
      <c r="AL9" s="308" t="s">
        <v>14</v>
      </c>
      <c r="AM9" s="472" t="s">
        <v>339</v>
      </c>
      <c r="AN9" s="16" t="s">
        <v>14</v>
      </c>
      <c r="AO9" s="303" t="s">
        <v>13</v>
      </c>
      <c r="AP9" s="303" t="s">
        <v>13</v>
      </c>
      <c r="AR9" s="302" t="s">
        <v>13</v>
      </c>
      <c r="AS9" s="302" t="s">
        <v>13</v>
      </c>
      <c r="AT9" s="302" t="s">
        <v>13</v>
      </c>
      <c r="AU9" s="302" t="s">
        <v>14</v>
      </c>
    </row>
    <row r="10" spans="1:47" ht="12" customHeight="1" x14ac:dyDescent="0.25">
      <c r="A10" s="32">
        <v>3</v>
      </c>
      <c r="B10" s="218" t="str">
        <f>'5ADiag'!C10</f>
        <v>Cana Gonzales, Alexis Roy</v>
      </c>
      <c r="C10" s="89" t="s">
        <v>98</v>
      </c>
      <c r="D10" s="100" t="s">
        <v>11</v>
      </c>
      <c r="E10" s="545">
        <v>15</v>
      </c>
      <c r="F10" s="100" t="s">
        <v>13</v>
      </c>
      <c r="G10" s="538" t="s">
        <v>11</v>
      </c>
      <c r="H10" s="308" t="s">
        <v>11</v>
      </c>
      <c r="I10" s="494"/>
      <c r="J10" s="89" t="s">
        <v>11</v>
      </c>
      <c r="K10" s="417" t="s">
        <v>11</v>
      </c>
      <c r="L10" s="545">
        <v>14</v>
      </c>
      <c r="M10" s="545">
        <v>7.333333333333333</v>
      </c>
      <c r="N10" s="417" t="s">
        <v>12</v>
      </c>
      <c r="O10" s="564">
        <v>7</v>
      </c>
      <c r="P10" s="30" t="s">
        <v>13</v>
      </c>
      <c r="Q10" s="588" t="s">
        <v>11</v>
      </c>
      <c r="R10" s="585" t="s">
        <v>11</v>
      </c>
      <c r="S10" s="580"/>
      <c r="T10" s="100" t="s">
        <v>11</v>
      </c>
      <c r="U10" s="100" t="s">
        <v>98</v>
      </c>
      <c r="V10" s="545">
        <v>5</v>
      </c>
      <c r="W10" s="545">
        <v>7.333333333333333</v>
      </c>
      <c r="X10" s="30" t="s">
        <v>11</v>
      </c>
      <c r="Y10" s="564">
        <v>5</v>
      </c>
      <c r="Z10" s="30"/>
      <c r="AA10" s="30"/>
      <c r="AB10" s="30" t="s">
        <v>13</v>
      </c>
      <c r="AC10" s="571" t="s">
        <v>11</v>
      </c>
      <c r="AD10" s="308" t="s">
        <v>13</v>
      </c>
      <c r="AE10" s="472" t="s">
        <v>13</v>
      </c>
      <c r="AF10" s="545">
        <v>5</v>
      </c>
      <c r="AG10" s="545">
        <v>7</v>
      </c>
      <c r="AH10" s="31" t="s">
        <v>11</v>
      </c>
      <c r="AI10" s="545">
        <v>7.333333333333333</v>
      </c>
      <c r="AJ10" s="31" t="s">
        <v>12</v>
      </c>
      <c r="AK10" s="564">
        <v>5</v>
      </c>
      <c r="AL10" s="308" t="s">
        <v>13</v>
      </c>
      <c r="AM10" s="472" t="s">
        <v>338</v>
      </c>
      <c r="AN10" s="16" t="s">
        <v>13</v>
      </c>
      <c r="AO10" s="303" t="s">
        <v>13</v>
      </c>
      <c r="AP10" s="303" t="s">
        <v>13</v>
      </c>
      <c r="AR10" s="302" t="s">
        <v>11</v>
      </c>
      <c r="AS10" s="302" t="s">
        <v>11</v>
      </c>
      <c r="AT10" s="302" t="s">
        <v>13</v>
      </c>
      <c r="AU10" s="302" t="s">
        <v>13</v>
      </c>
    </row>
    <row r="11" spans="1:47" ht="12" customHeight="1" x14ac:dyDescent="0.25">
      <c r="A11" s="32">
        <v>4</v>
      </c>
      <c r="B11" s="218" t="str">
        <f>'5ADiag'!C11</f>
        <v>Castro Sanz, Valeria Fernanda</v>
      </c>
      <c r="C11" s="89" t="s">
        <v>98</v>
      </c>
      <c r="D11" s="100" t="s">
        <v>11</v>
      </c>
      <c r="E11" s="545">
        <v>15</v>
      </c>
      <c r="F11" s="100" t="s">
        <v>13</v>
      </c>
      <c r="G11" s="538" t="s">
        <v>11</v>
      </c>
      <c r="H11" s="308" t="s">
        <v>13</v>
      </c>
      <c r="I11" s="494"/>
      <c r="J11" s="89" t="s">
        <v>231</v>
      </c>
      <c r="K11" s="417" t="s">
        <v>11</v>
      </c>
      <c r="L11" s="545" t="s">
        <v>98</v>
      </c>
      <c r="M11" s="545">
        <v>5.333333333333333</v>
      </c>
      <c r="N11" s="417" t="s">
        <v>14</v>
      </c>
      <c r="O11" s="564">
        <v>8</v>
      </c>
      <c r="P11" s="30" t="s">
        <v>13</v>
      </c>
      <c r="Q11" s="588" t="s">
        <v>11</v>
      </c>
      <c r="R11" s="585" t="s">
        <v>13</v>
      </c>
      <c r="S11" s="580"/>
      <c r="T11" s="100" t="s">
        <v>13</v>
      </c>
      <c r="U11" s="100" t="s">
        <v>98</v>
      </c>
      <c r="V11" s="545">
        <v>0</v>
      </c>
      <c r="W11" s="545">
        <v>5.333333333333333</v>
      </c>
      <c r="X11" s="30" t="s">
        <v>11</v>
      </c>
      <c r="Y11" s="564">
        <v>5</v>
      </c>
      <c r="Z11" s="30"/>
      <c r="AA11" s="30" t="s">
        <v>13</v>
      </c>
      <c r="AB11" s="30" t="s">
        <v>11</v>
      </c>
      <c r="AC11" s="571" t="s">
        <v>11</v>
      </c>
      <c r="AD11" s="308" t="s">
        <v>13</v>
      </c>
      <c r="AE11" s="580" t="s">
        <v>13</v>
      </c>
      <c r="AF11" s="545">
        <v>10</v>
      </c>
      <c r="AG11" s="545">
        <v>10</v>
      </c>
      <c r="AH11" s="31" t="s">
        <v>13</v>
      </c>
      <c r="AI11" s="545">
        <v>5.333333333333333</v>
      </c>
      <c r="AJ11" s="31" t="s">
        <v>14</v>
      </c>
      <c r="AK11" s="564">
        <v>5</v>
      </c>
      <c r="AL11" s="308" t="s">
        <v>14</v>
      </c>
      <c r="AM11" s="472" t="s">
        <v>339</v>
      </c>
      <c r="AN11" s="16" t="s">
        <v>14</v>
      </c>
      <c r="AO11" s="303" t="s">
        <v>13</v>
      </c>
      <c r="AP11" s="303" t="s">
        <v>13</v>
      </c>
      <c r="AR11" s="302" t="s">
        <v>13</v>
      </c>
      <c r="AS11" s="302" t="s">
        <v>13</v>
      </c>
      <c r="AT11" s="302" t="s">
        <v>13</v>
      </c>
      <c r="AU11" s="302" t="s">
        <v>14</v>
      </c>
    </row>
    <row r="12" spans="1:47" ht="12" customHeight="1" thickBot="1" x14ac:dyDescent="0.3">
      <c r="A12" s="266">
        <v>5</v>
      </c>
      <c r="B12" s="219" t="str">
        <f>'5ADiag'!C12</f>
        <v>Colca Garcia, Camila Alejandra</v>
      </c>
      <c r="C12" s="95" t="s">
        <v>11</v>
      </c>
      <c r="D12" s="103" t="s">
        <v>12</v>
      </c>
      <c r="E12" s="546">
        <v>14</v>
      </c>
      <c r="F12" s="103" t="s">
        <v>12</v>
      </c>
      <c r="G12" s="539" t="s">
        <v>11</v>
      </c>
      <c r="H12" s="313" t="s">
        <v>11</v>
      </c>
      <c r="I12" s="494"/>
      <c r="J12" s="91" t="s">
        <v>11</v>
      </c>
      <c r="K12" s="385" t="s">
        <v>11</v>
      </c>
      <c r="L12" s="546">
        <v>0</v>
      </c>
      <c r="M12" s="546">
        <v>16</v>
      </c>
      <c r="N12" s="385" t="s">
        <v>13</v>
      </c>
      <c r="O12" s="565">
        <v>8</v>
      </c>
      <c r="P12" s="30" t="s">
        <v>11</v>
      </c>
      <c r="Q12" s="588" t="s">
        <v>12</v>
      </c>
      <c r="R12" s="593" t="s">
        <v>13</v>
      </c>
      <c r="S12" s="580"/>
      <c r="T12" s="103" t="s">
        <v>13</v>
      </c>
      <c r="U12" s="103" t="s">
        <v>11</v>
      </c>
      <c r="V12" s="546">
        <v>0</v>
      </c>
      <c r="W12" s="546">
        <v>16</v>
      </c>
      <c r="X12" s="94" t="s">
        <v>11</v>
      </c>
      <c r="Y12" s="565">
        <v>5</v>
      </c>
      <c r="Z12" s="30"/>
      <c r="AA12" s="30" t="s">
        <v>11</v>
      </c>
      <c r="AB12" s="30" t="s">
        <v>13</v>
      </c>
      <c r="AC12" s="572" t="s">
        <v>12</v>
      </c>
      <c r="AD12" s="313" t="s">
        <v>13</v>
      </c>
      <c r="AE12" s="580" t="s">
        <v>13</v>
      </c>
      <c r="AF12" s="546">
        <v>16</v>
      </c>
      <c r="AG12" s="546">
        <v>17</v>
      </c>
      <c r="AH12" s="107" t="s">
        <v>13</v>
      </c>
      <c r="AI12" s="546">
        <v>16</v>
      </c>
      <c r="AJ12" s="107" t="s">
        <v>13</v>
      </c>
      <c r="AK12" s="565">
        <v>11</v>
      </c>
      <c r="AL12" s="313" t="s">
        <v>11</v>
      </c>
      <c r="AM12" s="472"/>
      <c r="AN12" s="16" t="s">
        <v>11</v>
      </c>
      <c r="AO12" s="312" t="s">
        <v>11</v>
      </c>
      <c r="AP12" s="312" t="s">
        <v>11</v>
      </c>
      <c r="AR12" s="302" t="s">
        <v>11</v>
      </c>
      <c r="AS12" s="302" t="s">
        <v>13</v>
      </c>
      <c r="AT12" s="302" t="s">
        <v>13</v>
      </c>
      <c r="AU12" s="302" t="s">
        <v>11</v>
      </c>
    </row>
    <row r="13" spans="1:47" ht="12" customHeight="1" x14ac:dyDescent="0.25">
      <c r="A13" s="36">
        <v>6</v>
      </c>
      <c r="B13" s="347" t="str">
        <f>'5ADiag'!C13</f>
        <v>Condori Mendoza, Nadeny Fatima</v>
      </c>
      <c r="C13" s="86" t="s">
        <v>12</v>
      </c>
      <c r="D13" s="99" t="s">
        <v>12</v>
      </c>
      <c r="E13" s="547">
        <v>14</v>
      </c>
      <c r="F13" s="99" t="s">
        <v>12</v>
      </c>
      <c r="G13" s="537" t="s">
        <v>12</v>
      </c>
      <c r="H13" s="307" t="s">
        <v>12</v>
      </c>
      <c r="I13" s="494"/>
      <c r="J13" s="86" t="s">
        <v>11</v>
      </c>
      <c r="K13" s="416" t="s">
        <v>11</v>
      </c>
      <c r="L13" s="547">
        <v>12</v>
      </c>
      <c r="M13" s="547">
        <v>17.333333333333332</v>
      </c>
      <c r="N13" s="416" t="s">
        <v>11</v>
      </c>
      <c r="O13" s="566">
        <v>16</v>
      </c>
      <c r="P13" s="30" t="s">
        <v>12</v>
      </c>
      <c r="Q13" s="588" t="s">
        <v>12</v>
      </c>
      <c r="R13" s="594" t="s">
        <v>11</v>
      </c>
      <c r="S13" s="580"/>
      <c r="T13" s="99" t="s">
        <v>13</v>
      </c>
      <c r="U13" s="87" t="s">
        <v>12</v>
      </c>
      <c r="V13" s="547">
        <v>20</v>
      </c>
      <c r="W13" s="547">
        <v>17.333333333333332</v>
      </c>
      <c r="X13" s="87" t="s">
        <v>12</v>
      </c>
      <c r="Y13" s="566">
        <v>13</v>
      </c>
      <c r="Z13" s="30">
        <v>1</v>
      </c>
      <c r="AA13" s="30" t="s">
        <v>11</v>
      </c>
      <c r="AB13" s="30" t="s">
        <v>12</v>
      </c>
      <c r="AC13" s="570" t="s">
        <v>12</v>
      </c>
      <c r="AD13" s="307" t="s">
        <v>12</v>
      </c>
      <c r="AE13" s="580" t="s">
        <v>11</v>
      </c>
      <c r="AF13" s="547">
        <v>14</v>
      </c>
      <c r="AG13" s="547">
        <v>18</v>
      </c>
      <c r="AH13" s="104" t="s">
        <v>13</v>
      </c>
      <c r="AI13" s="547">
        <v>17.333333333333332</v>
      </c>
      <c r="AJ13" s="104" t="s">
        <v>11</v>
      </c>
      <c r="AK13" s="566">
        <v>20</v>
      </c>
      <c r="AL13" s="307" t="s">
        <v>11</v>
      </c>
      <c r="AM13" s="472"/>
      <c r="AN13" s="16" t="s">
        <v>11</v>
      </c>
      <c r="AO13" s="300" t="s">
        <v>11</v>
      </c>
      <c r="AP13" s="300" t="s">
        <v>11</v>
      </c>
      <c r="AR13" s="302" t="s">
        <v>11</v>
      </c>
      <c r="AS13" s="302" t="s">
        <v>11</v>
      </c>
      <c r="AT13" s="302" t="s">
        <v>11</v>
      </c>
      <c r="AU13" s="302" t="s">
        <v>11</v>
      </c>
    </row>
    <row r="14" spans="1:47" ht="12" customHeight="1" x14ac:dyDescent="0.25">
      <c r="A14" s="32">
        <v>7</v>
      </c>
      <c r="B14" s="218" t="str">
        <f>'5ADiag'!C14</f>
        <v>Condori Quispe, Sheyla Belen</v>
      </c>
      <c r="C14" s="89" t="s">
        <v>11</v>
      </c>
      <c r="D14" s="100" t="s">
        <v>12</v>
      </c>
      <c r="E14" s="545">
        <v>18</v>
      </c>
      <c r="F14" s="100" t="s">
        <v>14</v>
      </c>
      <c r="G14" s="538" t="s">
        <v>12</v>
      </c>
      <c r="H14" s="308" t="s">
        <v>11</v>
      </c>
      <c r="I14" s="494"/>
      <c r="J14" s="89" t="s">
        <v>231</v>
      </c>
      <c r="K14" s="417" t="s">
        <v>11</v>
      </c>
      <c r="L14" s="545">
        <v>16</v>
      </c>
      <c r="M14" s="545">
        <v>20</v>
      </c>
      <c r="N14" s="417" t="s">
        <v>12</v>
      </c>
      <c r="O14" s="564">
        <v>20</v>
      </c>
      <c r="P14" s="30" t="s">
        <v>12</v>
      </c>
      <c r="Q14" s="588" t="s">
        <v>12</v>
      </c>
      <c r="R14" s="585" t="s">
        <v>12</v>
      </c>
      <c r="S14" s="580"/>
      <c r="T14" s="100" t="s">
        <v>11</v>
      </c>
      <c r="U14" s="30" t="s">
        <v>11</v>
      </c>
      <c r="V14" s="545">
        <v>10</v>
      </c>
      <c r="W14" s="545">
        <v>20</v>
      </c>
      <c r="X14" s="30" t="s">
        <v>12</v>
      </c>
      <c r="Y14" s="564">
        <v>20</v>
      </c>
      <c r="Z14" s="30">
        <v>1</v>
      </c>
      <c r="AA14" s="30" t="s">
        <v>12</v>
      </c>
      <c r="AB14" s="30" t="s">
        <v>12</v>
      </c>
      <c r="AC14" s="571" t="s">
        <v>12</v>
      </c>
      <c r="AD14" s="308" t="s">
        <v>12</v>
      </c>
      <c r="AE14" s="580" t="s">
        <v>11</v>
      </c>
      <c r="AF14" s="545">
        <v>5</v>
      </c>
      <c r="AG14" s="545">
        <v>13</v>
      </c>
      <c r="AH14" s="31" t="s">
        <v>11</v>
      </c>
      <c r="AI14" s="545">
        <v>20</v>
      </c>
      <c r="AJ14" s="31" t="s">
        <v>12</v>
      </c>
      <c r="AK14" s="564">
        <v>18</v>
      </c>
      <c r="AL14" s="308" t="s">
        <v>11</v>
      </c>
      <c r="AM14" s="472"/>
      <c r="AN14" s="16" t="s">
        <v>11</v>
      </c>
      <c r="AO14" s="303" t="s">
        <v>11</v>
      </c>
      <c r="AP14" s="303" t="s">
        <v>11</v>
      </c>
      <c r="AR14" s="302" t="s">
        <v>11</v>
      </c>
      <c r="AS14" s="302" t="s">
        <v>11</v>
      </c>
      <c r="AT14" s="302" t="s">
        <v>11</v>
      </c>
      <c r="AU14" s="302" t="s">
        <v>11</v>
      </c>
    </row>
    <row r="15" spans="1:47" ht="12" customHeight="1" x14ac:dyDescent="0.25">
      <c r="A15" s="32">
        <v>8</v>
      </c>
      <c r="B15" s="218" t="str">
        <f>'5ADiag'!C15</f>
        <v>Estrada Florez, Lucymar Mayli</v>
      </c>
      <c r="C15" s="89" t="s">
        <v>12</v>
      </c>
      <c r="D15" s="100" t="s">
        <v>12</v>
      </c>
      <c r="E15" s="545">
        <v>18</v>
      </c>
      <c r="F15" s="100" t="s">
        <v>12</v>
      </c>
      <c r="G15" s="538" t="s">
        <v>12</v>
      </c>
      <c r="H15" s="308" t="s">
        <v>12</v>
      </c>
      <c r="I15" s="494"/>
      <c r="J15" s="89" t="s">
        <v>11</v>
      </c>
      <c r="K15" s="417" t="s">
        <v>11</v>
      </c>
      <c r="L15" s="545">
        <v>20</v>
      </c>
      <c r="M15" s="545">
        <v>20</v>
      </c>
      <c r="N15" s="417" t="s">
        <v>12</v>
      </c>
      <c r="O15" s="564">
        <v>18</v>
      </c>
      <c r="P15" s="30" t="s">
        <v>12</v>
      </c>
      <c r="Q15" s="588" t="s">
        <v>12</v>
      </c>
      <c r="R15" s="585" t="s">
        <v>12</v>
      </c>
      <c r="S15" s="580"/>
      <c r="T15" s="100" t="s">
        <v>11</v>
      </c>
      <c r="U15" s="30" t="s">
        <v>12</v>
      </c>
      <c r="V15" s="545">
        <v>20</v>
      </c>
      <c r="W15" s="545">
        <v>20</v>
      </c>
      <c r="X15" s="30" t="s">
        <v>12</v>
      </c>
      <c r="Y15" s="564">
        <v>20</v>
      </c>
      <c r="Z15" s="30">
        <v>1</v>
      </c>
      <c r="AA15" s="30" t="s">
        <v>12</v>
      </c>
      <c r="AB15" s="30" t="s">
        <v>12</v>
      </c>
      <c r="AC15" s="571" t="s">
        <v>12</v>
      </c>
      <c r="AD15" s="308" t="s">
        <v>12</v>
      </c>
      <c r="AE15" s="580" t="s">
        <v>11</v>
      </c>
      <c r="AF15" s="545">
        <v>18</v>
      </c>
      <c r="AG15" s="545" t="s">
        <v>98</v>
      </c>
      <c r="AH15" s="31" t="s">
        <v>11</v>
      </c>
      <c r="AI15" s="545">
        <v>20</v>
      </c>
      <c r="AJ15" s="31" t="s">
        <v>12</v>
      </c>
      <c r="AK15" s="564">
        <v>20</v>
      </c>
      <c r="AL15" s="308" t="s">
        <v>11</v>
      </c>
      <c r="AM15" s="472"/>
      <c r="AN15" s="16" t="s">
        <v>11</v>
      </c>
      <c r="AO15" s="303" t="s">
        <v>11</v>
      </c>
      <c r="AP15" s="303" t="s">
        <v>11</v>
      </c>
      <c r="AR15" s="302" t="s">
        <v>11</v>
      </c>
      <c r="AS15" s="302" t="s">
        <v>11</v>
      </c>
      <c r="AT15" s="302" t="s">
        <v>11</v>
      </c>
      <c r="AU15" s="302" t="s">
        <v>11</v>
      </c>
    </row>
    <row r="16" spans="1:47" ht="12" customHeight="1" x14ac:dyDescent="0.25">
      <c r="A16" s="32">
        <v>9</v>
      </c>
      <c r="B16" s="218" t="str">
        <f>'5ADiag'!C16</f>
        <v>Flores Poblet, Abelardo Hernan</v>
      </c>
      <c r="C16" s="89" t="s">
        <v>11</v>
      </c>
      <c r="D16" s="100" t="s">
        <v>11</v>
      </c>
      <c r="E16" s="545">
        <v>14</v>
      </c>
      <c r="F16" s="100" t="s">
        <v>12</v>
      </c>
      <c r="G16" s="538" t="s">
        <v>12</v>
      </c>
      <c r="H16" s="308" t="s">
        <v>11</v>
      </c>
      <c r="I16" s="494"/>
      <c r="J16" s="89" t="s">
        <v>11</v>
      </c>
      <c r="K16" s="417" t="s">
        <v>11</v>
      </c>
      <c r="L16" s="545">
        <v>0</v>
      </c>
      <c r="M16" s="545">
        <v>16.666666666666668</v>
      </c>
      <c r="N16" s="417" t="s">
        <v>11</v>
      </c>
      <c r="O16" s="564">
        <v>15</v>
      </c>
      <c r="P16" s="30" t="s">
        <v>11</v>
      </c>
      <c r="Q16" s="588" t="s">
        <v>12</v>
      </c>
      <c r="R16" s="585" t="s">
        <v>11</v>
      </c>
      <c r="S16" s="580"/>
      <c r="T16" s="100" t="s">
        <v>14</v>
      </c>
      <c r="U16" s="30" t="s">
        <v>11</v>
      </c>
      <c r="V16" s="545" t="s">
        <v>231</v>
      </c>
      <c r="W16" s="545">
        <v>16.666666666666668</v>
      </c>
      <c r="X16" s="30" t="s">
        <v>12</v>
      </c>
      <c r="Y16" s="564">
        <v>14</v>
      </c>
      <c r="Z16" s="30">
        <v>1</v>
      </c>
      <c r="AA16" s="30" t="s">
        <v>11</v>
      </c>
      <c r="AB16" s="30" t="s">
        <v>11</v>
      </c>
      <c r="AC16" s="571" t="s">
        <v>11</v>
      </c>
      <c r="AD16" s="308" t="s">
        <v>11</v>
      </c>
      <c r="AE16" s="580" t="s">
        <v>11</v>
      </c>
      <c r="AF16" s="545">
        <v>14</v>
      </c>
      <c r="AG16" s="545">
        <v>15</v>
      </c>
      <c r="AH16" s="31" t="s">
        <v>14</v>
      </c>
      <c r="AI16" s="545">
        <v>16.666666666666668</v>
      </c>
      <c r="AJ16" s="31" t="s">
        <v>12</v>
      </c>
      <c r="AK16" s="564">
        <v>10</v>
      </c>
      <c r="AL16" s="308" t="s">
        <v>11</v>
      </c>
      <c r="AM16" s="472"/>
      <c r="AN16" s="16" t="s">
        <v>11</v>
      </c>
      <c r="AO16" s="303" t="s">
        <v>11</v>
      </c>
      <c r="AP16" s="303" t="s">
        <v>11</v>
      </c>
      <c r="AR16" s="302" t="s">
        <v>11</v>
      </c>
      <c r="AS16" s="302" t="s">
        <v>11</v>
      </c>
      <c r="AT16" s="302" t="s">
        <v>11</v>
      </c>
      <c r="AU16" s="302" t="s">
        <v>11</v>
      </c>
    </row>
    <row r="17" spans="1:47" ht="12" customHeight="1" thickBot="1" x14ac:dyDescent="0.3">
      <c r="A17" s="266">
        <v>10</v>
      </c>
      <c r="B17" s="223" t="str">
        <f>'5ADiag'!C17</f>
        <v>Huañahui Ampuero, Alvaro</v>
      </c>
      <c r="C17" s="95" t="s">
        <v>12</v>
      </c>
      <c r="D17" s="103" t="s">
        <v>12</v>
      </c>
      <c r="E17" s="546">
        <v>18</v>
      </c>
      <c r="F17" s="103" t="s">
        <v>12</v>
      </c>
      <c r="G17" s="539" t="s">
        <v>12</v>
      </c>
      <c r="H17" s="313" t="s">
        <v>12</v>
      </c>
      <c r="I17" s="494"/>
      <c r="J17" s="95" t="s">
        <v>11</v>
      </c>
      <c r="K17" s="418" t="s">
        <v>11</v>
      </c>
      <c r="L17" s="546">
        <v>14</v>
      </c>
      <c r="M17" s="546">
        <v>18.666666666666668</v>
      </c>
      <c r="N17" s="418" t="s">
        <v>11</v>
      </c>
      <c r="O17" s="565">
        <v>18</v>
      </c>
      <c r="P17" s="30" t="s">
        <v>12</v>
      </c>
      <c r="Q17" s="588" t="s">
        <v>12</v>
      </c>
      <c r="R17" s="593" t="s">
        <v>12</v>
      </c>
      <c r="S17" s="580"/>
      <c r="T17" s="103" t="s">
        <v>11</v>
      </c>
      <c r="U17" s="94" t="s">
        <v>12</v>
      </c>
      <c r="V17" s="546">
        <v>19</v>
      </c>
      <c r="W17" s="546">
        <v>18.666666666666668</v>
      </c>
      <c r="X17" s="94" t="s">
        <v>12</v>
      </c>
      <c r="Y17" s="565">
        <v>20</v>
      </c>
      <c r="Z17" s="30"/>
      <c r="AA17" s="30" t="s">
        <v>11</v>
      </c>
      <c r="AB17" s="30" t="s">
        <v>12</v>
      </c>
      <c r="AC17" s="572" t="s">
        <v>12</v>
      </c>
      <c r="AD17" s="313" t="s">
        <v>12</v>
      </c>
      <c r="AE17" s="580" t="s">
        <v>11</v>
      </c>
      <c r="AF17" s="546">
        <v>15</v>
      </c>
      <c r="AG17" s="546" t="s">
        <v>98</v>
      </c>
      <c r="AH17" s="107" t="s">
        <v>11</v>
      </c>
      <c r="AI17" s="546">
        <v>18.666666666666668</v>
      </c>
      <c r="AJ17" s="107" t="s">
        <v>12</v>
      </c>
      <c r="AK17" s="565">
        <v>18</v>
      </c>
      <c r="AL17" s="313" t="s">
        <v>11</v>
      </c>
      <c r="AM17" s="472"/>
      <c r="AN17" s="16" t="s">
        <v>11</v>
      </c>
      <c r="AO17" s="312" t="s">
        <v>11</v>
      </c>
      <c r="AP17" s="312" t="s">
        <v>11</v>
      </c>
      <c r="AR17" s="302" t="s">
        <v>11</v>
      </c>
      <c r="AS17" s="302" t="s">
        <v>11</v>
      </c>
      <c r="AT17" s="302" t="s">
        <v>11</v>
      </c>
      <c r="AU17" s="302" t="s">
        <v>11</v>
      </c>
    </row>
    <row r="18" spans="1:47" ht="12" customHeight="1" x14ac:dyDescent="0.25">
      <c r="A18" s="36">
        <v>11</v>
      </c>
      <c r="B18" s="217" t="str">
        <f>'5ADiag'!C18</f>
        <v>Huarcaya Guerra, Angela Marcia</v>
      </c>
      <c r="C18" s="86" t="s">
        <v>11</v>
      </c>
      <c r="D18" s="99" t="s">
        <v>12</v>
      </c>
      <c r="E18" s="547">
        <v>18</v>
      </c>
      <c r="F18" s="99" t="s">
        <v>12</v>
      </c>
      <c r="G18" s="537">
        <v>16</v>
      </c>
      <c r="H18" s="307" t="s">
        <v>12</v>
      </c>
      <c r="I18" s="494"/>
      <c r="J18" s="86" t="s">
        <v>11</v>
      </c>
      <c r="K18" s="416" t="s">
        <v>11</v>
      </c>
      <c r="L18" s="547">
        <v>19</v>
      </c>
      <c r="M18" s="547">
        <v>11.333333333333334</v>
      </c>
      <c r="N18" s="416" t="s">
        <v>12</v>
      </c>
      <c r="O18" s="566">
        <v>19</v>
      </c>
      <c r="P18" s="30" t="s">
        <v>12</v>
      </c>
      <c r="Q18" s="588">
        <v>17</v>
      </c>
      <c r="R18" s="594" t="s">
        <v>12</v>
      </c>
      <c r="S18" s="580"/>
      <c r="T18" s="99" t="s">
        <v>11</v>
      </c>
      <c r="U18" s="87" t="s">
        <v>11</v>
      </c>
      <c r="V18" s="547">
        <v>20</v>
      </c>
      <c r="W18" s="547">
        <v>11.333333333333334</v>
      </c>
      <c r="X18" s="87" t="s">
        <v>12</v>
      </c>
      <c r="Y18" s="566">
        <v>17</v>
      </c>
      <c r="Z18" s="30">
        <v>1</v>
      </c>
      <c r="AA18" s="30" t="s">
        <v>11</v>
      </c>
      <c r="AB18" s="30" t="s">
        <v>12</v>
      </c>
      <c r="AC18" s="570">
        <v>12</v>
      </c>
      <c r="AD18" s="307" t="s">
        <v>11</v>
      </c>
      <c r="AE18" s="580" t="s">
        <v>11</v>
      </c>
      <c r="AF18" s="547">
        <v>16</v>
      </c>
      <c r="AG18" s="547" t="s">
        <v>98</v>
      </c>
      <c r="AH18" s="104" t="s">
        <v>11</v>
      </c>
      <c r="AI18" s="547">
        <v>11.333333333333334</v>
      </c>
      <c r="AJ18" s="104" t="s">
        <v>12</v>
      </c>
      <c r="AK18" s="566">
        <v>14</v>
      </c>
      <c r="AL18" s="307" t="s">
        <v>11</v>
      </c>
      <c r="AM18" s="472"/>
      <c r="AN18" s="16" t="s">
        <v>11</v>
      </c>
      <c r="AO18" s="300" t="s">
        <v>11</v>
      </c>
      <c r="AP18" s="300" t="s">
        <v>11</v>
      </c>
      <c r="AR18" s="302" t="s">
        <v>11</v>
      </c>
      <c r="AS18" s="302" t="s">
        <v>11</v>
      </c>
      <c r="AT18" s="302" t="s">
        <v>11</v>
      </c>
      <c r="AU18" s="302" t="s">
        <v>11</v>
      </c>
    </row>
    <row r="19" spans="1:47" ht="12" customHeight="1" x14ac:dyDescent="0.25">
      <c r="A19" s="32">
        <v>12</v>
      </c>
      <c r="B19" s="218" t="str">
        <f>'5ADiag'!C19</f>
        <v>Inquilla Chayña, Stefany Belen</v>
      </c>
      <c r="C19" s="89" t="s">
        <v>13</v>
      </c>
      <c r="D19" s="100" t="s">
        <v>12</v>
      </c>
      <c r="E19" s="545">
        <v>18</v>
      </c>
      <c r="F19" s="100" t="s">
        <v>12</v>
      </c>
      <c r="G19" s="538" t="s">
        <v>11</v>
      </c>
      <c r="H19" s="308" t="s">
        <v>11</v>
      </c>
      <c r="I19" s="494"/>
      <c r="J19" s="89" t="s">
        <v>231</v>
      </c>
      <c r="K19" s="417" t="s">
        <v>11</v>
      </c>
      <c r="L19" s="545">
        <v>1</v>
      </c>
      <c r="M19" s="545">
        <v>12</v>
      </c>
      <c r="N19" s="417" t="s">
        <v>14</v>
      </c>
      <c r="O19" s="564">
        <v>11</v>
      </c>
      <c r="P19" s="30" t="s">
        <v>11</v>
      </c>
      <c r="Q19" s="588" t="s">
        <v>11</v>
      </c>
      <c r="R19" s="585" t="s">
        <v>13</v>
      </c>
      <c r="S19" s="580"/>
      <c r="T19" s="100" t="s">
        <v>13</v>
      </c>
      <c r="U19" s="30" t="s">
        <v>13</v>
      </c>
      <c r="V19" s="545">
        <v>20</v>
      </c>
      <c r="W19" s="545">
        <v>12</v>
      </c>
      <c r="X19" s="30" t="s">
        <v>12</v>
      </c>
      <c r="Y19" s="564">
        <v>5</v>
      </c>
      <c r="Z19" s="30"/>
      <c r="AA19" s="30" t="s">
        <v>11</v>
      </c>
      <c r="AB19" s="30" t="s">
        <v>11</v>
      </c>
      <c r="AC19" s="571" t="s">
        <v>11</v>
      </c>
      <c r="AD19" s="308" t="s">
        <v>13</v>
      </c>
      <c r="AE19" s="580" t="s">
        <v>13</v>
      </c>
      <c r="AF19" s="545">
        <v>15</v>
      </c>
      <c r="AG19" s="545">
        <v>17</v>
      </c>
      <c r="AH19" s="31" t="s">
        <v>13</v>
      </c>
      <c r="AI19" s="545">
        <v>12</v>
      </c>
      <c r="AJ19" s="31" t="s">
        <v>14</v>
      </c>
      <c r="AK19" s="564">
        <v>14</v>
      </c>
      <c r="AL19" s="308" t="s">
        <v>11</v>
      </c>
      <c r="AM19" s="472"/>
      <c r="AN19" s="16" t="s">
        <v>11</v>
      </c>
      <c r="AO19" s="303" t="s">
        <v>11</v>
      </c>
      <c r="AP19" s="303" t="s">
        <v>11</v>
      </c>
      <c r="AR19" s="302" t="s">
        <v>11</v>
      </c>
      <c r="AS19" s="302" t="s">
        <v>13</v>
      </c>
      <c r="AT19" s="302" t="s">
        <v>13</v>
      </c>
      <c r="AU19" s="302" t="s">
        <v>11</v>
      </c>
    </row>
    <row r="20" spans="1:47" ht="12" customHeight="1" x14ac:dyDescent="0.25">
      <c r="A20" s="32">
        <v>13</v>
      </c>
      <c r="B20" s="218" t="str">
        <f>'5ADiag'!C20</f>
        <v>Jara Pinto, Daniela Arlett</v>
      </c>
      <c r="C20" s="89" t="s">
        <v>98</v>
      </c>
      <c r="D20" s="100" t="s">
        <v>11</v>
      </c>
      <c r="E20" s="545" t="s">
        <v>231</v>
      </c>
      <c r="F20" s="100" t="s">
        <v>14</v>
      </c>
      <c r="G20" s="538" t="s">
        <v>11</v>
      </c>
      <c r="H20" s="308" t="s">
        <v>13</v>
      </c>
      <c r="I20" s="494"/>
      <c r="J20" s="89" t="s">
        <v>13</v>
      </c>
      <c r="K20" s="417" t="s">
        <v>13</v>
      </c>
      <c r="L20" s="545" t="s">
        <v>98</v>
      </c>
      <c r="M20" s="545">
        <v>10</v>
      </c>
      <c r="N20" s="417" t="s">
        <v>14</v>
      </c>
      <c r="O20" s="564">
        <v>8</v>
      </c>
      <c r="P20" s="30" t="s">
        <v>13</v>
      </c>
      <c r="Q20" s="588" t="s">
        <v>11</v>
      </c>
      <c r="R20" s="585" t="s">
        <v>13</v>
      </c>
      <c r="S20" s="580"/>
      <c r="T20" s="100" t="s">
        <v>11</v>
      </c>
      <c r="U20" s="30" t="s">
        <v>98</v>
      </c>
      <c r="V20" s="545">
        <v>1</v>
      </c>
      <c r="W20" s="545">
        <v>10</v>
      </c>
      <c r="X20" s="30" t="s">
        <v>14</v>
      </c>
      <c r="Y20" s="564">
        <v>5</v>
      </c>
      <c r="Z20" s="30"/>
      <c r="AA20" s="30" t="s">
        <v>11</v>
      </c>
      <c r="AB20" s="30" t="s">
        <v>13</v>
      </c>
      <c r="AC20" s="571" t="s">
        <v>11</v>
      </c>
      <c r="AD20" s="308" t="s">
        <v>13</v>
      </c>
      <c r="AE20" s="580" t="s">
        <v>13</v>
      </c>
      <c r="AF20" s="545" t="s">
        <v>231</v>
      </c>
      <c r="AG20" s="545" t="s">
        <v>231</v>
      </c>
      <c r="AH20" s="31" t="s">
        <v>11</v>
      </c>
      <c r="AI20" s="545">
        <v>10</v>
      </c>
      <c r="AJ20" s="31" t="s">
        <v>14</v>
      </c>
      <c r="AK20" s="564">
        <v>5</v>
      </c>
      <c r="AL20" s="308" t="s">
        <v>14</v>
      </c>
      <c r="AM20" s="472" t="s">
        <v>340</v>
      </c>
      <c r="AN20" s="16" t="s">
        <v>14</v>
      </c>
      <c r="AO20" s="303" t="s">
        <v>13</v>
      </c>
      <c r="AP20" s="303" t="s">
        <v>13</v>
      </c>
      <c r="AR20" s="302" t="s">
        <v>13</v>
      </c>
      <c r="AS20" s="302" t="s">
        <v>13</v>
      </c>
      <c r="AT20" s="302" t="s">
        <v>13</v>
      </c>
      <c r="AU20" s="302" t="s">
        <v>14</v>
      </c>
    </row>
    <row r="21" spans="1:47" ht="12" customHeight="1" x14ac:dyDescent="0.25">
      <c r="A21" s="32">
        <v>14</v>
      </c>
      <c r="B21" s="218" t="str">
        <f>'5ADiag'!C21</f>
        <v>Mamani Llallacachi, Geraldine Lorena</v>
      </c>
      <c r="C21" s="89" t="s">
        <v>12</v>
      </c>
      <c r="D21" s="100" t="s">
        <v>12</v>
      </c>
      <c r="E21" s="545">
        <v>16</v>
      </c>
      <c r="F21" s="100" t="s">
        <v>11</v>
      </c>
      <c r="G21" s="538" t="s">
        <v>12</v>
      </c>
      <c r="H21" s="308" t="s">
        <v>12</v>
      </c>
      <c r="I21" s="494"/>
      <c r="J21" s="89" t="s">
        <v>11</v>
      </c>
      <c r="K21" s="417" t="s">
        <v>11</v>
      </c>
      <c r="L21" s="545">
        <v>19</v>
      </c>
      <c r="M21" s="545">
        <v>16</v>
      </c>
      <c r="N21" s="417" t="s">
        <v>11</v>
      </c>
      <c r="O21" s="564">
        <v>12</v>
      </c>
      <c r="P21" s="30" t="s">
        <v>12</v>
      </c>
      <c r="Q21" s="588" t="s">
        <v>12</v>
      </c>
      <c r="R21" s="585" t="s">
        <v>11</v>
      </c>
      <c r="S21" s="580"/>
      <c r="T21" s="100" t="s">
        <v>13</v>
      </c>
      <c r="U21" s="30" t="s">
        <v>12</v>
      </c>
      <c r="V21" s="545">
        <v>20</v>
      </c>
      <c r="W21" s="545">
        <v>16</v>
      </c>
      <c r="X21" s="30" t="s">
        <v>12</v>
      </c>
      <c r="Y21" s="564">
        <v>20</v>
      </c>
      <c r="Z21" s="30">
        <v>2</v>
      </c>
      <c r="AA21" s="30" t="s">
        <v>12</v>
      </c>
      <c r="AB21" s="30" t="s">
        <v>12</v>
      </c>
      <c r="AC21" s="571" t="s">
        <v>12</v>
      </c>
      <c r="AD21" s="308" t="s">
        <v>12</v>
      </c>
      <c r="AE21" s="580" t="s">
        <v>11</v>
      </c>
      <c r="AF21" s="545">
        <v>18</v>
      </c>
      <c r="AG21" s="545">
        <v>18</v>
      </c>
      <c r="AH21" s="31" t="s">
        <v>13</v>
      </c>
      <c r="AI21" s="545">
        <v>16</v>
      </c>
      <c r="AJ21" s="31" t="s">
        <v>11</v>
      </c>
      <c r="AK21" s="564">
        <v>7</v>
      </c>
      <c r="AL21" s="308" t="s">
        <v>11</v>
      </c>
      <c r="AM21" s="472"/>
      <c r="AN21" s="16" t="s">
        <v>11</v>
      </c>
      <c r="AO21" s="303" t="s">
        <v>11</v>
      </c>
      <c r="AP21" s="303" t="s">
        <v>11</v>
      </c>
      <c r="AR21" s="302" t="s">
        <v>11</v>
      </c>
      <c r="AS21" s="302" t="s">
        <v>11</v>
      </c>
      <c r="AT21" s="302" t="s">
        <v>11</v>
      </c>
      <c r="AU21" s="302" t="s">
        <v>11</v>
      </c>
    </row>
    <row r="22" spans="1:47" ht="12" customHeight="1" thickBot="1" x14ac:dyDescent="0.3">
      <c r="A22" s="33">
        <v>15</v>
      </c>
      <c r="B22" s="219" t="str">
        <f>'5ADiag'!C22</f>
        <v>Mendoza Luque, Goerge Yovany</v>
      </c>
      <c r="C22" s="91" t="s">
        <v>98</v>
      </c>
      <c r="D22" s="101" t="s">
        <v>13</v>
      </c>
      <c r="E22" s="546" t="s">
        <v>231</v>
      </c>
      <c r="F22" s="101" t="s">
        <v>13</v>
      </c>
      <c r="G22" s="540" t="s">
        <v>11</v>
      </c>
      <c r="H22" s="309" t="s">
        <v>13</v>
      </c>
      <c r="I22" s="494"/>
      <c r="J22" s="91" t="s">
        <v>231</v>
      </c>
      <c r="K22" s="385" t="s">
        <v>11</v>
      </c>
      <c r="L22" s="546">
        <v>2</v>
      </c>
      <c r="M22" s="546">
        <v>7.333333333333333</v>
      </c>
      <c r="N22" s="385" t="s">
        <v>12</v>
      </c>
      <c r="O22" s="565">
        <v>7</v>
      </c>
      <c r="P22" s="30" t="s">
        <v>13</v>
      </c>
      <c r="Q22" s="588" t="s">
        <v>11</v>
      </c>
      <c r="R22" s="586" t="s">
        <v>13</v>
      </c>
      <c r="S22" s="587"/>
      <c r="T22" s="103" t="s">
        <v>14</v>
      </c>
      <c r="U22" s="94" t="s">
        <v>98</v>
      </c>
      <c r="V22" s="546">
        <v>19</v>
      </c>
      <c r="W22" s="546">
        <v>7.333333333333333</v>
      </c>
      <c r="X22" s="94" t="s">
        <v>11</v>
      </c>
      <c r="Y22" s="565">
        <v>5</v>
      </c>
      <c r="Z22" s="30"/>
      <c r="AA22" s="30" t="s">
        <v>11</v>
      </c>
      <c r="AB22" s="30" t="s">
        <v>13</v>
      </c>
      <c r="AC22" s="572" t="s">
        <v>11</v>
      </c>
      <c r="AD22" s="309" t="s">
        <v>13</v>
      </c>
      <c r="AE22" s="580" t="s">
        <v>13</v>
      </c>
      <c r="AF22" s="546">
        <v>15</v>
      </c>
      <c r="AG22" s="546">
        <v>5</v>
      </c>
      <c r="AH22" s="105" t="s">
        <v>14</v>
      </c>
      <c r="AI22" s="546">
        <v>7.333333333333333</v>
      </c>
      <c r="AJ22" s="105" t="s">
        <v>11</v>
      </c>
      <c r="AK22" s="565">
        <v>5</v>
      </c>
      <c r="AL22" s="309" t="s">
        <v>14</v>
      </c>
      <c r="AM22" s="472" t="s">
        <v>338</v>
      </c>
      <c r="AN22" s="16" t="s">
        <v>14</v>
      </c>
      <c r="AO22" s="306" t="s">
        <v>13</v>
      </c>
      <c r="AP22" s="306" t="s">
        <v>13</v>
      </c>
      <c r="AR22" s="302" t="s">
        <v>13</v>
      </c>
      <c r="AS22" s="302" t="s">
        <v>13</v>
      </c>
      <c r="AT22" s="302" t="s">
        <v>13</v>
      </c>
      <c r="AU22" s="302" t="s">
        <v>14</v>
      </c>
    </row>
    <row r="23" spans="1:47" ht="12" customHeight="1" x14ac:dyDescent="0.25">
      <c r="A23" s="45">
        <v>16</v>
      </c>
      <c r="B23" s="347" t="str">
        <f>'5ADiag'!C23</f>
        <v>Merma Condori, Pedro Luis</v>
      </c>
      <c r="C23" s="97" t="s">
        <v>11</v>
      </c>
      <c r="D23" s="102" t="s">
        <v>11</v>
      </c>
      <c r="E23" s="547">
        <v>15</v>
      </c>
      <c r="F23" s="102" t="s">
        <v>12</v>
      </c>
      <c r="G23" s="541" t="s">
        <v>11</v>
      </c>
      <c r="H23" s="317" t="s">
        <v>11</v>
      </c>
      <c r="I23" s="494"/>
      <c r="J23" s="97" t="s">
        <v>11</v>
      </c>
      <c r="K23" s="419" t="s">
        <v>11</v>
      </c>
      <c r="L23" s="547">
        <v>15</v>
      </c>
      <c r="M23" s="547">
        <v>18.666666666666668</v>
      </c>
      <c r="N23" s="419" t="s">
        <v>11</v>
      </c>
      <c r="O23" s="566">
        <v>12</v>
      </c>
      <c r="P23" s="30" t="s">
        <v>11</v>
      </c>
      <c r="Q23" s="588" t="s">
        <v>12</v>
      </c>
      <c r="R23" s="582" t="s">
        <v>11</v>
      </c>
      <c r="S23" s="589"/>
      <c r="T23" s="87" t="s">
        <v>11</v>
      </c>
      <c r="U23" s="87" t="s">
        <v>11</v>
      </c>
      <c r="V23" s="547">
        <v>20</v>
      </c>
      <c r="W23" s="547">
        <v>18.666666666666668</v>
      </c>
      <c r="X23" s="87" t="s">
        <v>11</v>
      </c>
      <c r="Y23" s="566">
        <v>20</v>
      </c>
      <c r="Z23" s="30"/>
      <c r="AA23" s="30" t="s">
        <v>11</v>
      </c>
      <c r="AB23" s="30" t="s">
        <v>11</v>
      </c>
      <c r="AC23" s="592" t="s">
        <v>12</v>
      </c>
      <c r="AD23" s="584" t="s">
        <v>12</v>
      </c>
      <c r="AE23" s="580" t="s">
        <v>11</v>
      </c>
      <c r="AF23" s="547">
        <v>14</v>
      </c>
      <c r="AG23" s="547">
        <v>14</v>
      </c>
      <c r="AH23" s="106" t="s">
        <v>11</v>
      </c>
      <c r="AI23" s="547">
        <v>18.666666666666668</v>
      </c>
      <c r="AJ23" s="106" t="s">
        <v>11</v>
      </c>
      <c r="AK23" s="566">
        <v>7</v>
      </c>
      <c r="AL23" s="317" t="s">
        <v>11</v>
      </c>
      <c r="AM23" s="472"/>
      <c r="AN23" s="16" t="s">
        <v>11</v>
      </c>
      <c r="AO23" s="316" t="s">
        <v>11</v>
      </c>
      <c r="AP23" s="316" t="s">
        <v>11</v>
      </c>
      <c r="AR23" s="302" t="s">
        <v>11</v>
      </c>
      <c r="AS23" s="302" t="s">
        <v>11</v>
      </c>
      <c r="AT23" s="302" t="s">
        <v>11</v>
      </c>
      <c r="AU23" s="302" t="s">
        <v>11</v>
      </c>
    </row>
    <row r="24" spans="1:47" ht="12" customHeight="1" x14ac:dyDescent="0.25">
      <c r="A24" s="32">
        <v>17</v>
      </c>
      <c r="B24" s="218" t="str">
        <f>'5ADiag'!C24</f>
        <v>Nieto Cornejo, Christopher Helaman</v>
      </c>
      <c r="C24" s="89" t="s">
        <v>13</v>
      </c>
      <c r="D24" s="100" t="s">
        <v>11</v>
      </c>
      <c r="E24" s="545" t="s">
        <v>231</v>
      </c>
      <c r="F24" s="100" t="s">
        <v>13</v>
      </c>
      <c r="G24" s="538" t="s">
        <v>11</v>
      </c>
      <c r="H24" s="308" t="s">
        <v>13</v>
      </c>
      <c r="I24" s="494"/>
      <c r="J24" s="89" t="s">
        <v>11</v>
      </c>
      <c r="K24" s="417" t="s">
        <v>11</v>
      </c>
      <c r="L24" s="545">
        <v>4</v>
      </c>
      <c r="M24" s="545">
        <v>8.6666666666666661</v>
      </c>
      <c r="N24" s="417" t="s">
        <v>11</v>
      </c>
      <c r="O24" s="564">
        <v>7</v>
      </c>
      <c r="P24" s="30" t="s">
        <v>11</v>
      </c>
      <c r="Q24" s="588" t="s">
        <v>12</v>
      </c>
      <c r="R24" s="583" t="s">
        <v>13</v>
      </c>
      <c r="S24" s="590"/>
      <c r="T24" s="30" t="s">
        <v>13</v>
      </c>
      <c r="U24" s="30" t="s">
        <v>13</v>
      </c>
      <c r="V24" s="545">
        <v>13</v>
      </c>
      <c r="W24" s="545">
        <v>8.6666666666666661</v>
      </c>
      <c r="X24" s="30" t="s">
        <v>11</v>
      </c>
      <c r="Y24" s="564">
        <v>5</v>
      </c>
      <c r="Z24" s="30"/>
      <c r="AA24" s="30" t="s">
        <v>13</v>
      </c>
      <c r="AB24" s="30" t="s">
        <v>11</v>
      </c>
      <c r="AC24" s="568" t="s">
        <v>11</v>
      </c>
      <c r="AD24" s="585" t="s">
        <v>13</v>
      </c>
      <c r="AE24" s="580" t="s">
        <v>13</v>
      </c>
      <c r="AF24" s="545">
        <v>14</v>
      </c>
      <c r="AG24" s="545">
        <v>14</v>
      </c>
      <c r="AH24" s="31" t="s">
        <v>13</v>
      </c>
      <c r="AI24" s="545">
        <v>8.6666666666666661</v>
      </c>
      <c r="AJ24" s="31" t="s">
        <v>11</v>
      </c>
      <c r="AK24" s="564">
        <v>5</v>
      </c>
      <c r="AL24" s="308" t="s">
        <v>14</v>
      </c>
      <c r="AM24" s="472" t="s">
        <v>342</v>
      </c>
      <c r="AN24" s="16" t="s">
        <v>13</v>
      </c>
      <c r="AO24" s="303" t="s">
        <v>13</v>
      </c>
      <c r="AP24" s="303" t="s">
        <v>13</v>
      </c>
      <c r="AR24" s="302" t="s">
        <v>13</v>
      </c>
      <c r="AS24" s="302" t="s">
        <v>13</v>
      </c>
      <c r="AT24" s="302" t="s">
        <v>13</v>
      </c>
      <c r="AU24" s="302" t="s">
        <v>14</v>
      </c>
    </row>
    <row r="25" spans="1:47" ht="12" customHeight="1" x14ac:dyDescent="0.25">
      <c r="A25" s="32">
        <v>18</v>
      </c>
      <c r="B25" s="218" t="str">
        <f>'5ADiag'!C25</f>
        <v>Palomino Flores, Madeleine Nicole</v>
      </c>
      <c r="C25" s="89" t="s">
        <v>98</v>
      </c>
      <c r="D25" s="100" t="s">
        <v>13</v>
      </c>
      <c r="E25" s="545" t="s">
        <v>98</v>
      </c>
      <c r="F25" s="100" t="s">
        <v>14</v>
      </c>
      <c r="G25" s="538" t="s">
        <v>11</v>
      </c>
      <c r="H25" s="308" t="s">
        <v>13</v>
      </c>
      <c r="I25" s="494"/>
      <c r="J25" s="89" t="s">
        <v>11</v>
      </c>
      <c r="K25" s="417" t="s">
        <v>13</v>
      </c>
      <c r="L25" s="545">
        <v>0</v>
      </c>
      <c r="M25" s="545">
        <v>12.666666666666666</v>
      </c>
      <c r="N25" s="417" t="s">
        <v>13</v>
      </c>
      <c r="O25" s="564">
        <v>6</v>
      </c>
      <c r="P25" s="30" t="s">
        <v>13</v>
      </c>
      <c r="Q25" s="588" t="s">
        <v>11</v>
      </c>
      <c r="R25" s="583" t="s">
        <v>13</v>
      </c>
      <c r="S25" s="590"/>
      <c r="T25" s="30" t="s">
        <v>11</v>
      </c>
      <c r="U25" s="30" t="s">
        <v>98</v>
      </c>
      <c r="V25" s="545">
        <v>2</v>
      </c>
      <c r="W25" s="545">
        <v>12.666666666666666</v>
      </c>
      <c r="X25" s="30" t="s">
        <v>11</v>
      </c>
      <c r="Y25" s="564">
        <v>5</v>
      </c>
      <c r="Z25" s="30"/>
      <c r="AA25" s="30" t="s">
        <v>11</v>
      </c>
      <c r="AB25" s="30" t="s">
        <v>13</v>
      </c>
      <c r="AC25" s="568" t="s">
        <v>11</v>
      </c>
      <c r="AD25" s="585" t="s">
        <v>13</v>
      </c>
      <c r="AE25" s="580" t="s">
        <v>13</v>
      </c>
      <c r="AF25" s="545" t="s">
        <v>231</v>
      </c>
      <c r="AG25" s="545" t="s">
        <v>231</v>
      </c>
      <c r="AH25" s="31" t="s">
        <v>11</v>
      </c>
      <c r="AI25" s="545">
        <v>12.666666666666666</v>
      </c>
      <c r="AJ25" s="31" t="s">
        <v>14</v>
      </c>
      <c r="AK25" s="564">
        <v>5</v>
      </c>
      <c r="AL25" s="308" t="s">
        <v>14</v>
      </c>
      <c r="AM25" s="472" t="s">
        <v>341</v>
      </c>
      <c r="AN25" s="16" t="s">
        <v>14</v>
      </c>
      <c r="AO25" s="303" t="s">
        <v>13</v>
      </c>
      <c r="AP25" s="303" t="s">
        <v>13</v>
      </c>
      <c r="AR25" s="302" t="s">
        <v>13</v>
      </c>
      <c r="AS25" s="302" t="s">
        <v>13</v>
      </c>
      <c r="AT25" s="302" t="s">
        <v>13</v>
      </c>
      <c r="AU25" s="302" t="s">
        <v>14</v>
      </c>
    </row>
    <row r="26" spans="1:47" ht="12" customHeight="1" x14ac:dyDescent="0.25">
      <c r="A26" s="32">
        <v>19</v>
      </c>
      <c r="B26" s="218" t="str">
        <f>'5ADiag'!C26</f>
        <v>Pereleo Valdivia, Johan Favio</v>
      </c>
      <c r="C26" s="89" t="s">
        <v>11</v>
      </c>
      <c r="D26" s="100" t="s">
        <v>13</v>
      </c>
      <c r="E26" s="545">
        <v>14</v>
      </c>
      <c r="F26" s="100" t="s">
        <v>13</v>
      </c>
      <c r="G26" s="538" t="s">
        <v>11</v>
      </c>
      <c r="H26" s="308" t="s">
        <v>11</v>
      </c>
      <c r="I26" s="494"/>
      <c r="J26" s="89" t="s">
        <v>11</v>
      </c>
      <c r="K26" s="417" t="s">
        <v>231</v>
      </c>
      <c r="L26" s="545" t="s">
        <v>231</v>
      </c>
      <c r="M26" s="545">
        <v>0</v>
      </c>
      <c r="N26" s="417" t="s">
        <v>12</v>
      </c>
      <c r="O26" s="564">
        <v>7</v>
      </c>
      <c r="P26" s="30" t="s">
        <v>13</v>
      </c>
      <c r="Q26" s="588" t="s">
        <v>12</v>
      </c>
      <c r="R26" s="583" t="s">
        <v>13</v>
      </c>
      <c r="S26" s="590"/>
      <c r="T26" s="30" t="s">
        <v>13</v>
      </c>
      <c r="U26" s="30" t="s">
        <v>11</v>
      </c>
      <c r="V26" s="545">
        <v>17</v>
      </c>
      <c r="W26" s="545">
        <v>0</v>
      </c>
      <c r="X26" s="30" t="s">
        <v>12</v>
      </c>
      <c r="Y26" s="564">
        <v>9</v>
      </c>
      <c r="Z26" s="30"/>
      <c r="AA26" s="30" t="s">
        <v>12</v>
      </c>
      <c r="AB26" s="30" t="s">
        <v>11</v>
      </c>
      <c r="AC26" s="568" t="s">
        <v>12</v>
      </c>
      <c r="AD26" s="585" t="s">
        <v>13</v>
      </c>
      <c r="AE26" s="580" t="s">
        <v>13</v>
      </c>
      <c r="AF26" s="545">
        <v>5</v>
      </c>
      <c r="AG26" s="545" t="s">
        <v>98</v>
      </c>
      <c r="AH26" s="31" t="s">
        <v>13</v>
      </c>
      <c r="AI26" s="545">
        <v>0</v>
      </c>
      <c r="AJ26" s="31" t="s">
        <v>11</v>
      </c>
      <c r="AK26" s="564">
        <v>5</v>
      </c>
      <c r="AL26" s="308" t="s">
        <v>13</v>
      </c>
      <c r="AM26" s="472"/>
      <c r="AN26" s="16" t="s">
        <v>14</v>
      </c>
      <c r="AO26" s="303" t="s">
        <v>13</v>
      </c>
      <c r="AP26" s="303" t="s">
        <v>13</v>
      </c>
      <c r="AR26" s="302" t="s">
        <v>11</v>
      </c>
      <c r="AS26" s="302" t="s">
        <v>13</v>
      </c>
      <c r="AT26" s="302" t="s">
        <v>13</v>
      </c>
      <c r="AU26" s="302" t="s">
        <v>13</v>
      </c>
    </row>
    <row r="27" spans="1:47" ht="12" customHeight="1" thickBot="1" x14ac:dyDescent="0.3">
      <c r="A27" s="266">
        <v>20</v>
      </c>
      <c r="B27" s="223" t="str">
        <f>'5ADiag'!C27</f>
        <v>Quispe Negrón, Cristhofer Alosno</v>
      </c>
      <c r="C27" s="91" t="s">
        <v>98</v>
      </c>
      <c r="D27" s="101" t="s">
        <v>11</v>
      </c>
      <c r="E27" s="548">
        <v>15</v>
      </c>
      <c r="F27" s="101" t="s">
        <v>13</v>
      </c>
      <c r="G27" s="540" t="s">
        <v>11</v>
      </c>
      <c r="H27" s="309" t="s">
        <v>13</v>
      </c>
      <c r="I27" s="494"/>
      <c r="J27" s="95" t="s">
        <v>231</v>
      </c>
      <c r="K27" s="418" t="s">
        <v>11</v>
      </c>
      <c r="L27" s="548">
        <v>5</v>
      </c>
      <c r="M27" s="548">
        <v>7.333333333333333</v>
      </c>
      <c r="N27" s="418" t="s">
        <v>13</v>
      </c>
      <c r="O27" s="567">
        <v>11</v>
      </c>
      <c r="P27" s="30" t="s">
        <v>13</v>
      </c>
      <c r="Q27" s="588" t="s">
        <v>11</v>
      </c>
      <c r="R27" s="595" t="s">
        <v>13</v>
      </c>
      <c r="S27" s="591"/>
      <c r="T27" s="92" t="s">
        <v>13</v>
      </c>
      <c r="U27" s="92" t="s">
        <v>98</v>
      </c>
      <c r="V27" s="548">
        <v>0</v>
      </c>
      <c r="W27" s="548">
        <v>7.333333333333333</v>
      </c>
      <c r="X27" s="92" t="s">
        <v>11</v>
      </c>
      <c r="Y27" s="567">
        <v>5</v>
      </c>
      <c r="Z27" s="30"/>
      <c r="AA27" s="30" t="s">
        <v>11</v>
      </c>
      <c r="AB27" s="30" t="s">
        <v>11</v>
      </c>
      <c r="AC27" s="569" t="s">
        <v>11</v>
      </c>
      <c r="AD27" s="586" t="s">
        <v>13</v>
      </c>
      <c r="AE27" s="580" t="s">
        <v>13</v>
      </c>
      <c r="AF27" s="548">
        <v>5</v>
      </c>
      <c r="AG27" s="548" t="s">
        <v>98</v>
      </c>
      <c r="AH27" s="107" t="s">
        <v>13</v>
      </c>
      <c r="AI27" s="548">
        <v>7.333333333333333</v>
      </c>
      <c r="AJ27" s="107" t="s">
        <v>11</v>
      </c>
      <c r="AK27" s="567">
        <v>11</v>
      </c>
      <c r="AL27" s="309" t="s">
        <v>13</v>
      </c>
      <c r="AM27" s="472"/>
      <c r="AN27" s="16" t="s">
        <v>13</v>
      </c>
      <c r="AO27" s="306" t="s">
        <v>13</v>
      </c>
      <c r="AP27" s="306" t="s">
        <v>13</v>
      </c>
      <c r="AR27" s="302" t="s">
        <v>13</v>
      </c>
      <c r="AS27" s="302" t="s">
        <v>13</v>
      </c>
      <c r="AT27" s="302" t="s">
        <v>13</v>
      </c>
      <c r="AU27" s="302" t="s">
        <v>13</v>
      </c>
    </row>
    <row r="28" spans="1:47" ht="12" customHeight="1" x14ac:dyDescent="0.25">
      <c r="A28" s="36">
        <v>21</v>
      </c>
      <c r="B28" s="217" t="str">
        <f>'5ADiag'!C28</f>
        <v>Ramos Davila, Dastin Andre</v>
      </c>
      <c r="C28" s="97" t="s">
        <v>11</v>
      </c>
      <c r="D28" s="102" t="s">
        <v>11</v>
      </c>
      <c r="E28" s="544" t="s">
        <v>231</v>
      </c>
      <c r="F28" s="102" t="s">
        <v>13</v>
      </c>
      <c r="G28" s="541" t="s">
        <v>11</v>
      </c>
      <c r="H28" s="317" t="s">
        <v>13</v>
      </c>
      <c r="I28" s="494"/>
      <c r="J28" s="86" t="s">
        <v>11</v>
      </c>
      <c r="K28" s="416" t="s">
        <v>11</v>
      </c>
      <c r="L28" s="544">
        <v>0</v>
      </c>
      <c r="M28" s="544">
        <v>11.333333333333334</v>
      </c>
      <c r="N28" s="416" t="s">
        <v>13</v>
      </c>
      <c r="O28" s="563">
        <v>14</v>
      </c>
      <c r="P28" s="30" t="s">
        <v>11</v>
      </c>
      <c r="Q28" s="588" t="s">
        <v>12</v>
      </c>
      <c r="R28" s="584" t="s">
        <v>11</v>
      </c>
      <c r="S28" s="579"/>
      <c r="T28" s="102" t="s">
        <v>13</v>
      </c>
      <c r="U28" s="85" t="s">
        <v>11</v>
      </c>
      <c r="V28" s="544">
        <v>18</v>
      </c>
      <c r="W28" s="544">
        <v>11.333333333333334</v>
      </c>
      <c r="X28" s="85" t="s">
        <v>12</v>
      </c>
      <c r="Y28" s="563">
        <v>8</v>
      </c>
      <c r="Z28" s="30"/>
      <c r="AA28" s="30"/>
      <c r="AB28" s="30" t="s">
        <v>11</v>
      </c>
      <c r="AC28" s="574" t="s">
        <v>12</v>
      </c>
      <c r="AD28" s="317" t="s">
        <v>11</v>
      </c>
      <c r="AE28" s="580" t="s">
        <v>11</v>
      </c>
      <c r="AF28" s="544">
        <v>5</v>
      </c>
      <c r="AG28" s="544" t="s">
        <v>98</v>
      </c>
      <c r="AH28" s="104" t="s">
        <v>13</v>
      </c>
      <c r="AI28" s="544">
        <v>11.333333333333334</v>
      </c>
      <c r="AJ28" s="104" t="s">
        <v>11</v>
      </c>
      <c r="AK28" s="563">
        <v>14</v>
      </c>
      <c r="AL28" s="317" t="s">
        <v>13</v>
      </c>
      <c r="AM28" s="472"/>
      <c r="AN28" s="16" t="s">
        <v>13</v>
      </c>
      <c r="AO28" s="316" t="s">
        <v>11</v>
      </c>
      <c r="AP28" s="316" t="s">
        <v>11</v>
      </c>
      <c r="AR28" s="302" t="s">
        <v>13</v>
      </c>
      <c r="AS28" s="302" t="s">
        <v>11</v>
      </c>
      <c r="AT28" s="302" t="s">
        <v>11</v>
      </c>
      <c r="AU28" s="302" t="s">
        <v>13</v>
      </c>
    </row>
    <row r="29" spans="1:47" ht="12" customHeight="1" x14ac:dyDescent="0.25">
      <c r="A29" s="45">
        <v>22</v>
      </c>
      <c r="B29" s="218" t="str">
        <f>'5ADiag'!C29</f>
        <v>Supo Mamani, Piero Julian</v>
      </c>
      <c r="C29" s="89" t="s">
        <v>11</v>
      </c>
      <c r="D29" s="102" t="s">
        <v>11</v>
      </c>
      <c r="E29" s="545">
        <v>14</v>
      </c>
      <c r="F29" s="102" t="s">
        <v>12</v>
      </c>
      <c r="G29" s="541" t="s">
        <v>12</v>
      </c>
      <c r="H29" s="308" t="s">
        <v>11</v>
      </c>
      <c r="I29" s="494"/>
      <c r="J29" s="97" t="s">
        <v>11</v>
      </c>
      <c r="K29" s="419" t="s">
        <v>11</v>
      </c>
      <c r="L29" s="545">
        <v>19</v>
      </c>
      <c r="M29" s="545">
        <v>15.333333333333334</v>
      </c>
      <c r="N29" s="419" t="s">
        <v>12</v>
      </c>
      <c r="O29" s="564">
        <v>16</v>
      </c>
      <c r="P29" s="30" t="s">
        <v>12</v>
      </c>
      <c r="Q29" s="588" t="s">
        <v>12</v>
      </c>
      <c r="R29" s="585" t="s">
        <v>12</v>
      </c>
      <c r="S29" s="580"/>
      <c r="T29" s="102" t="s">
        <v>13</v>
      </c>
      <c r="U29" s="85" t="s">
        <v>11</v>
      </c>
      <c r="V29" s="545">
        <v>20</v>
      </c>
      <c r="W29" s="545">
        <v>15.333333333333334</v>
      </c>
      <c r="X29" s="85" t="s">
        <v>12</v>
      </c>
      <c r="Y29" s="564">
        <v>15</v>
      </c>
      <c r="Z29" s="30">
        <v>1</v>
      </c>
      <c r="AA29" s="30" t="s">
        <v>11</v>
      </c>
      <c r="AB29" s="30" t="s">
        <v>12</v>
      </c>
      <c r="AC29" s="574" t="s">
        <v>12</v>
      </c>
      <c r="AD29" s="308" t="s">
        <v>11</v>
      </c>
      <c r="AE29" s="580" t="s">
        <v>11</v>
      </c>
      <c r="AF29" s="545">
        <v>13</v>
      </c>
      <c r="AG29" s="545">
        <v>13</v>
      </c>
      <c r="AH29" s="106" t="s">
        <v>13</v>
      </c>
      <c r="AI29" s="545">
        <v>15.333333333333334</v>
      </c>
      <c r="AJ29" s="106" t="s">
        <v>11</v>
      </c>
      <c r="AK29" s="564">
        <v>14</v>
      </c>
      <c r="AL29" s="308" t="s">
        <v>11</v>
      </c>
      <c r="AM29" s="472"/>
      <c r="AN29" s="16" t="s">
        <v>11</v>
      </c>
      <c r="AO29" s="303" t="s">
        <v>11</v>
      </c>
      <c r="AP29" s="303" t="s">
        <v>11</v>
      </c>
      <c r="AR29" s="302" t="s">
        <v>11</v>
      </c>
      <c r="AS29" s="302" t="s">
        <v>11</v>
      </c>
      <c r="AT29" s="302" t="s">
        <v>11</v>
      </c>
      <c r="AU29" s="302" t="s">
        <v>11</v>
      </c>
    </row>
    <row r="30" spans="1:47" ht="12" customHeight="1" x14ac:dyDescent="0.25">
      <c r="A30" s="45">
        <v>23</v>
      </c>
      <c r="B30" s="218" t="str">
        <f>'5ADiag'!C30</f>
        <v>Surco Chino, Juan Cristiano</v>
      </c>
      <c r="C30" s="89" t="s">
        <v>11</v>
      </c>
      <c r="D30" s="102" t="s">
        <v>12</v>
      </c>
      <c r="E30" s="545">
        <v>17</v>
      </c>
      <c r="F30" s="102" t="s">
        <v>12</v>
      </c>
      <c r="G30" s="541" t="s">
        <v>12</v>
      </c>
      <c r="H30" s="308" t="s">
        <v>12</v>
      </c>
      <c r="I30" s="494"/>
      <c r="J30" s="97" t="s">
        <v>11</v>
      </c>
      <c r="K30" s="419" t="s">
        <v>11</v>
      </c>
      <c r="L30" s="545">
        <v>11</v>
      </c>
      <c r="M30" s="545">
        <v>16</v>
      </c>
      <c r="N30" s="419" t="s">
        <v>12</v>
      </c>
      <c r="O30" s="564">
        <v>19</v>
      </c>
      <c r="P30" s="30" t="s">
        <v>12</v>
      </c>
      <c r="Q30" s="588" t="s">
        <v>12</v>
      </c>
      <c r="R30" s="585" t="s">
        <v>12</v>
      </c>
      <c r="S30" s="580"/>
      <c r="T30" s="102" t="s">
        <v>11</v>
      </c>
      <c r="U30" s="85" t="s">
        <v>11</v>
      </c>
      <c r="V30" s="545">
        <v>19</v>
      </c>
      <c r="W30" s="545">
        <v>16</v>
      </c>
      <c r="X30" s="85" t="s">
        <v>12</v>
      </c>
      <c r="Y30" s="564">
        <v>20</v>
      </c>
      <c r="Z30" s="30"/>
      <c r="AA30" s="30" t="s">
        <v>12</v>
      </c>
      <c r="AB30" s="30" t="s">
        <v>12</v>
      </c>
      <c r="AC30" s="574" t="s">
        <v>12</v>
      </c>
      <c r="AD30" s="308" t="s">
        <v>12</v>
      </c>
      <c r="AE30" s="580" t="s">
        <v>11</v>
      </c>
      <c r="AF30" s="545">
        <v>17</v>
      </c>
      <c r="AG30" s="545">
        <v>17</v>
      </c>
      <c r="AH30" s="106" t="s">
        <v>11</v>
      </c>
      <c r="AI30" s="545">
        <v>16</v>
      </c>
      <c r="AJ30" s="106" t="s">
        <v>11</v>
      </c>
      <c r="AK30" s="564">
        <v>20</v>
      </c>
      <c r="AL30" s="308" t="s">
        <v>11</v>
      </c>
      <c r="AM30" s="472"/>
      <c r="AN30" s="16" t="s">
        <v>11</v>
      </c>
      <c r="AO30" s="303" t="s">
        <v>11</v>
      </c>
      <c r="AP30" s="303" t="s">
        <v>11</v>
      </c>
      <c r="AR30" s="302" t="s">
        <v>11</v>
      </c>
      <c r="AS30" s="302" t="s">
        <v>11</v>
      </c>
      <c r="AT30" s="302" t="s">
        <v>11</v>
      </c>
      <c r="AU30" s="302" t="s">
        <v>11</v>
      </c>
    </row>
    <row r="31" spans="1:47" ht="12" customHeight="1" x14ac:dyDescent="0.25">
      <c r="A31" s="32">
        <v>24</v>
      </c>
      <c r="B31" s="218" t="str">
        <f>'5ADiag'!C31</f>
        <v>Vargas Llerena, Luis Miguel</v>
      </c>
      <c r="C31" s="89" t="s">
        <v>11</v>
      </c>
      <c r="D31" s="100" t="s">
        <v>11</v>
      </c>
      <c r="E31" s="545">
        <v>16</v>
      </c>
      <c r="F31" s="100" t="s">
        <v>12</v>
      </c>
      <c r="G31" s="538" t="s">
        <v>11</v>
      </c>
      <c r="H31" s="308" t="s">
        <v>11</v>
      </c>
      <c r="I31" s="494"/>
      <c r="J31" s="89" t="s">
        <v>11</v>
      </c>
      <c r="K31" s="417" t="s">
        <v>11</v>
      </c>
      <c r="L31" s="545">
        <v>4</v>
      </c>
      <c r="M31" s="545">
        <v>10</v>
      </c>
      <c r="N31" s="417" t="s">
        <v>13</v>
      </c>
      <c r="O31" s="564">
        <v>8</v>
      </c>
      <c r="P31" s="30" t="s">
        <v>13</v>
      </c>
      <c r="Q31" s="588" t="s">
        <v>11</v>
      </c>
      <c r="R31" s="585" t="s">
        <v>13</v>
      </c>
      <c r="S31" s="580"/>
      <c r="T31" s="100" t="s">
        <v>13</v>
      </c>
      <c r="U31" s="30" t="s">
        <v>11</v>
      </c>
      <c r="V31" s="545">
        <v>0</v>
      </c>
      <c r="W31" s="545">
        <v>10</v>
      </c>
      <c r="X31" s="30" t="s">
        <v>11</v>
      </c>
      <c r="Y31" s="564">
        <v>5</v>
      </c>
      <c r="Z31" s="30"/>
      <c r="AA31" s="30" t="s">
        <v>11</v>
      </c>
      <c r="AB31" s="30" t="s">
        <v>11</v>
      </c>
      <c r="AC31" s="571" t="s">
        <v>11</v>
      </c>
      <c r="AD31" s="308" t="s">
        <v>13</v>
      </c>
      <c r="AE31" s="580" t="s">
        <v>13</v>
      </c>
      <c r="AF31" s="545">
        <v>14</v>
      </c>
      <c r="AG31" s="545">
        <v>14</v>
      </c>
      <c r="AH31" s="31" t="s">
        <v>13</v>
      </c>
      <c r="AI31" s="545">
        <v>10</v>
      </c>
      <c r="AJ31" s="31" t="s">
        <v>11</v>
      </c>
      <c r="AK31" s="564">
        <v>5</v>
      </c>
      <c r="AL31" s="308" t="s">
        <v>13</v>
      </c>
      <c r="AM31" s="472"/>
      <c r="AN31" s="16" t="s">
        <v>13</v>
      </c>
      <c r="AO31" s="303" t="s">
        <v>13</v>
      </c>
      <c r="AP31" s="303" t="s">
        <v>13</v>
      </c>
      <c r="AR31" s="302" t="s">
        <v>11</v>
      </c>
      <c r="AS31" s="302" t="s">
        <v>13</v>
      </c>
      <c r="AT31" s="302" t="s">
        <v>13</v>
      </c>
      <c r="AU31" s="302" t="s">
        <v>13</v>
      </c>
    </row>
    <row r="32" spans="1:47" ht="12" customHeight="1" thickBot="1" x14ac:dyDescent="0.3">
      <c r="A32" s="33">
        <v>25</v>
      </c>
      <c r="B32" s="219" t="str">
        <f>'5ADiag'!C32</f>
        <v>Veliz Vilca, Fernando</v>
      </c>
      <c r="C32" s="91" t="s">
        <v>11</v>
      </c>
      <c r="D32" s="101" t="s">
        <v>13</v>
      </c>
      <c r="E32" s="548">
        <v>14</v>
      </c>
      <c r="F32" s="101" t="s">
        <v>13</v>
      </c>
      <c r="G32" s="540" t="s">
        <v>11</v>
      </c>
      <c r="H32" s="309" t="s">
        <v>13</v>
      </c>
      <c r="I32" s="494"/>
      <c r="J32" s="91" t="s">
        <v>231</v>
      </c>
      <c r="K32" s="385" t="s">
        <v>11</v>
      </c>
      <c r="L32" s="548">
        <v>0</v>
      </c>
      <c r="M32" s="548">
        <v>5.333333333333333</v>
      </c>
      <c r="N32" s="385" t="s">
        <v>13</v>
      </c>
      <c r="O32" s="567">
        <v>5</v>
      </c>
      <c r="P32" s="30" t="s">
        <v>13</v>
      </c>
      <c r="Q32" s="588" t="s">
        <v>11</v>
      </c>
      <c r="R32" s="586" t="s">
        <v>13</v>
      </c>
      <c r="S32" s="580"/>
      <c r="T32" s="101" t="s">
        <v>13</v>
      </c>
      <c r="U32" s="92" t="s">
        <v>11</v>
      </c>
      <c r="V32" s="548">
        <v>2</v>
      </c>
      <c r="W32" s="548">
        <v>5.333333333333333</v>
      </c>
      <c r="X32" s="92" t="s">
        <v>11</v>
      </c>
      <c r="Y32" s="567">
        <v>5</v>
      </c>
      <c r="Z32" s="30"/>
      <c r="AA32" s="30" t="s">
        <v>11</v>
      </c>
      <c r="AB32" s="30" t="s">
        <v>14</v>
      </c>
      <c r="AC32" s="573" t="s">
        <v>11</v>
      </c>
      <c r="AD32" s="309" t="s">
        <v>13</v>
      </c>
      <c r="AE32" s="580" t="s">
        <v>13</v>
      </c>
      <c r="AF32" s="548">
        <v>8</v>
      </c>
      <c r="AG32" s="548">
        <v>8</v>
      </c>
      <c r="AH32" s="105" t="s">
        <v>13</v>
      </c>
      <c r="AI32" s="548">
        <v>5.333333333333333</v>
      </c>
      <c r="AJ32" s="105" t="s">
        <v>11</v>
      </c>
      <c r="AK32" s="567">
        <v>5</v>
      </c>
      <c r="AL32" s="309" t="s">
        <v>13</v>
      </c>
      <c r="AM32" s="472"/>
      <c r="AN32" s="16" t="s">
        <v>14</v>
      </c>
      <c r="AO32" s="306" t="s">
        <v>13</v>
      </c>
      <c r="AP32" s="306" t="s">
        <v>13</v>
      </c>
      <c r="AR32" s="302" t="s">
        <v>13</v>
      </c>
      <c r="AS32" s="302" t="s">
        <v>13</v>
      </c>
      <c r="AT32" s="302" t="s">
        <v>13</v>
      </c>
      <c r="AU32" s="302" t="s">
        <v>13</v>
      </c>
    </row>
    <row r="33" spans="1:47" ht="12" customHeight="1" x14ac:dyDescent="0.25">
      <c r="A33" s="36">
        <v>26</v>
      </c>
      <c r="B33" s="347" t="str">
        <f>'5ADiag'!C33</f>
        <v>Zevallos Ponce, Enrique Aaron</v>
      </c>
      <c r="C33" s="97" t="s">
        <v>11</v>
      </c>
      <c r="D33" s="102" t="s">
        <v>12</v>
      </c>
      <c r="E33" s="544">
        <v>15</v>
      </c>
      <c r="F33" s="102" t="s">
        <v>12</v>
      </c>
      <c r="G33" s="541" t="s">
        <v>12</v>
      </c>
      <c r="H33" s="308" t="s">
        <v>12</v>
      </c>
      <c r="I33" s="495"/>
      <c r="J33" s="86" t="s">
        <v>11</v>
      </c>
      <c r="K33" s="416" t="s">
        <v>11</v>
      </c>
      <c r="L33" s="544">
        <v>16</v>
      </c>
      <c r="M33" s="544">
        <v>18.666666666666668</v>
      </c>
      <c r="N33" s="416" t="s">
        <v>12</v>
      </c>
      <c r="O33" s="563">
        <v>15</v>
      </c>
      <c r="P33" s="30" t="s">
        <v>12</v>
      </c>
      <c r="Q33" s="588" t="s">
        <v>12</v>
      </c>
      <c r="R33" s="585" t="s">
        <v>12</v>
      </c>
      <c r="S33" s="579"/>
      <c r="T33" s="99" t="s">
        <v>13</v>
      </c>
      <c r="U33" s="87" t="s">
        <v>11</v>
      </c>
      <c r="V33" s="544">
        <v>19</v>
      </c>
      <c r="W33" s="544">
        <v>18.666666666666668</v>
      </c>
      <c r="X33" s="87" t="s">
        <v>12</v>
      </c>
      <c r="Y33" s="563">
        <v>20</v>
      </c>
      <c r="Z33" s="30"/>
      <c r="AA33" s="30" t="s">
        <v>13</v>
      </c>
      <c r="AB33" s="30" t="s">
        <v>12</v>
      </c>
      <c r="AC33" s="570" t="s">
        <v>12</v>
      </c>
      <c r="AD33" s="308" t="s">
        <v>12</v>
      </c>
      <c r="AE33" s="579" t="s">
        <v>11</v>
      </c>
      <c r="AF33" s="544">
        <v>16</v>
      </c>
      <c r="AG33" s="544">
        <v>16</v>
      </c>
      <c r="AH33" s="104" t="s">
        <v>13</v>
      </c>
      <c r="AI33" s="544">
        <v>18.666666666666668</v>
      </c>
      <c r="AJ33" s="104" t="s">
        <v>11</v>
      </c>
      <c r="AK33" s="563">
        <v>5</v>
      </c>
      <c r="AL33" s="308" t="s">
        <v>13</v>
      </c>
      <c r="AM33" s="486"/>
      <c r="AN33" s="16" t="s">
        <v>13</v>
      </c>
      <c r="AO33" s="303" t="s">
        <v>11</v>
      </c>
      <c r="AP33" s="303" t="s">
        <v>11</v>
      </c>
      <c r="AR33" s="302" t="s">
        <v>11</v>
      </c>
      <c r="AS33" s="302" t="s">
        <v>11</v>
      </c>
      <c r="AT33" s="302" t="s">
        <v>11</v>
      </c>
      <c r="AU33" s="302" t="s">
        <v>13</v>
      </c>
    </row>
    <row r="34" spans="1:47" x14ac:dyDescent="0.25">
      <c r="H34" s="16"/>
      <c r="Q34" s="575"/>
      <c r="R34" s="16"/>
      <c r="T34"/>
      <c r="U34"/>
      <c r="V34"/>
      <c r="W34"/>
      <c r="X34"/>
      <c r="AD34" s="16"/>
      <c r="AI34" s="15"/>
      <c r="AJ34" s="296"/>
      <c r="AK34" s="296"/>
      <c r="AL34" s="16"/>
    </row>
    <row r="35" spans="1:47" ht="11.25" customHeight="1" x14ac:dyDescent="0.25">
      <c r="H35" s="275"/>
      <c r="R35" s="275"/>
      <c r="AD35" s="275"/>
      <c r="AI35" s="15"/>
      <c r="AJ35" s="295"/>
      <c r="AK35" s="295"/>
      <c r="AL35" s="275"/>
    </row>
    <row r="36" spans="1:47" ht="11.25" customHeight="1" x14ac:dyDescent="0.25">
      <c r="H36" s="276"/>
      <c r="R36" s="276"/>
      <c r="AD36" s="276"/>
      <c r="AI36" s="15"/>
      <c r="AJ36" s="295"/>
      <c r="AK36" s="295"/>
      <c r="AL36" s="276"/>
    </row>
    <row r="37" spans="1:47" ht="11.25" customHeight="1" x14ac:dyDescent="0.25">
      <c r="H37" s="277"/>
      <c r="R37" s="277"/>
      <c r="AD37" s="277"/>
      <c r="AI37" s="15"/>
      <c r="AJ37" s="295"/>
      <c r="AK37" s="295"/>
      <c r="AL37" s="277"/>
    </row>
    <row r="38" spans="1:47" ht="11.25" customHeight="1" x14ac:dyDescent="0.25">
      <c r="H38" s="278"/>
      <c r="R38" s="278"/>
      <c r="AD38" s="278"/>
      <c r="AI38" s="15"/>
      <c r="AJ38" s="295"/>
      <c r="AK38" s="295"/>
      <c r="AL38" s="278"/>
    </row>
    <row r="39" spans="1:47" ht="11.25" customHeight="1" x14ac:dyDescent="0.25">
      <c r="H39" s="200"/>
      <c r="R39" s="200"/>
      <c r="AD39" s="200"/>
      <c r="AI39" s="15"/>
      <c r="AJ39" s="294"/>
      <c r="AK39" s="294"/>
      <c r="AL39" s="200"/>
    </row>
    <row r="40" spans="1:47" ht="11.25" customHeight="1" x14ac:dyDescent="0.25">
      <c r="AI40" s="15"/>
      <c r="AJ40" s="297"/>
      <c r="AK40" s="297"/>
    </row>
    <row r="41" spans="1:47" ht="11.25" customHeight="1" x14ac:dyDescent="0.25">
      <c r="H41" s="279"/>
      <c r="R41" s="279"/>
      <c r="AD41" s="279"/>
      <c r="AI41" s="15"/>
      <c r="AJ41" s="295"/>
      <c r="AK41" s="295"/>
      <c r="AL41" s="279"/>
    </row>
    <row r="42" spans="1:47" ht="11.25" customHeight="1" x14ac:dyDescent="0.25">
      <c r="H42" s="280"/>
      <c r="R42" s="280"/>
      <c r="AD42" s="280"/>
      <c r="AI42" s="15"/>
      <c r="AJ42" s="295"/>
      <c r="AK42" s="295"/>
      <c r="AL42" s="280"/>
    </row>
    <row r="43" spans="1:47" ht="11.25" customHeight="1" x14ac:dyDescent="0.25">
      <c r="H43" s="281"/>
      <c r="R43" s="281"/>
      <c r="AD43" s="281"/>
      <c r="AI43" s="15"/>
      <c r="AJ43" s="295"/>
      <c r="AK43" s="295"/>
      <c r="AL43" s="281"/>
    </row>
    <row r="44" spans="1:47" ht="11.25" customHeight="1" x14ac:dyDescent="0.25">
      <c r="H44" s="282"/>
      <c r="R44" s="282"/>
      <c r="AD44" s="282"/>
      <c r="AI44" s="15"/>
      <c r="AJ44" s="295"/>
      <c r="AK44" s="295"/>
      <c r="AL44" s="282"/>
    </row>
    <row r="45" spans="1:47" x14ac:dyDescent="0.25">
      <c r="H45" s="274"/>
      <c r="R45" s="274"/>
      <c r="AD45" s="274"/>
      <c r="AI45" s="15"/>
      <c r="AJ45" s="294"/>
      <c r="AK45" s="294"/>
      <c r="AL45" s="274"/>
    </row>
  </sheetData>
  <mergeCells count="13">
    <mergeCell ref="A2:A7"/>
    <mergeCell ref="AO2:AP2"/>
    <mergeCell ref="H3:H7"/>
    <mergeCell ref="R3:R7"/>
    <mergeCell ref="AD3:AD7"/>
    <mergeCell ref="AL3:AL7"/>
    <mergeCell ref="AO3:AP3"/>
    <mergeCell ref="AO4:AO7"/>
    <mergeCell ref="AP4:AP7"/>
    <mergeCell ref="I3:I7"/>
    <mergeCell ref="S3:S7"/>
    <mergeCell ref="AE3:AE7"/>
    <mergeCell ref="AM3:AM7"/>
  </mergeCells>
  <phoneticPr fontId="26" type="noConversion"/>
  <conditionalFormatting sqref="C8:H33">
    <cfRule type="cellIs" dxfId="274" priority="35" operator="equal">
      <formula>"NP"</formula>
    </cfRule>
    <cfRule type="cellIs" dxfId="273" priority="36" operator="equal">
      <formula>"F"</formula>
    </cfRule>
    <cfRule type="cellIs" dxfId="272" priority="37" operator="equal">
      <formula>"AD"</formula>
    </cfRule>
    <cfRule type="cellIs" dxfId="271" priority="38" operator="equal">
      <formula>"A"</formula>
    </cfRule>
    <cfRule type="cellIs" dxfId="270" priority="39" operator="equal">
      <formula>"B"</formula>
    </cfRule>
    <cfRule type="cellIs" dxfId="269" priority="40" operator="equal">
      <formula>"C"</formula>
    </cfRule>
  </conditionalFormatting>
  <conditionalFormatting sqref="E8:E33">
    <cfRule type="cellIs" dxfId="268" priority="31" operator="between">
      <formula>18</formula>
      <formula>20</formula>
    </cfRule>
    <cfRule type="cellIs" dxfId="267" priority="32" operator="between">
      <formula>13.5</formula>
      <formula>17.499999999</formula>
    </cfRule>
    <cfRule type="cellIs" dxfId="266" priority="33" operator="between">
      <formula>10.5</formula>
      <formula>13.499999</formula>
    </cfRule>
    <cfRule type="cellIs" dxfId="265" priority="34" operator="between">
      <formula>0</formula>
      <formula>10.499999</formula>
    </cfRule>
  </conditionalFormatting>
  <conditionalFormatting sqref="H8:H33">
    <cfRule type="cellIs" dxfId="264" priority="103" operator="equal">
      <formula>"AD"</formula>
    </cfRule>
    <cfRule type="cellIs" dxfId="263" priority="104" operator="equal">
      <formula>"A"</formula>
    </cfRule>
    <cfRule type="cellIs" dxfId="262" priority="105" operator="equal">
      <formula>"B"</formula>
    </cfRule>
    <cfRule type="cellIs" dxfId="261" priority="106" operator="equal">
      <formula>"C"</formula>
    </cfRule>
  </conditionalFormatting>
  <conditionalFormatting sqref="J8:N33">
    <cfRule type="cellIs" dxfId="260" priority="75" operator="equal">
      <formula>"NP"</formula>
    </cfRule>
    <cfRule type="cellIs" dxfId="259" priority="76" operator="equal">
      <formula>"F"</formula>
    </cfRule>
    <cfRule type="cellIs" dxfId="258" priority="77" operator="equal">
      <formula>"AD"</formula>
    </cfRule>
    <cfRule type="cellIs" dxfId="257" priority="78" operator="equal">
      <formula>"A"</formula>
    </cfRule>
    <cfRule type="cellIs" dxfId="256" priority="79" operator="equal">
      <formula>"B"</formula>
    </cfRule>
    <cfRule type="cellIs" dxfId="255" priority="80" operator="equal">
      <formula>"C"</formula>
    </cfRule>
  </conditionalFormatting>
  <conditionalFormatting sqref="L8:M33">
    <cfRule type="cellIs" dxfId="254" priority="71" operator="between">
      <formula>18</formula>
      <formula>20</formula>
    </cfRule>
    <cfRule type="cellIs" dxfId="253" priority="72" operator="between">
      <formula>13.5</formula>
      <formula>17.499999999</formula>
    </cfRule>
    <cfRule type="cellIs" dxfId="252" priority="73" operator="between">
      <formula>10.5</formula>
      <formula>13.499999</formula>
    </cfRule>
    <cfRule type="cellIs" dxfId="251" priority="74" operator="between">
      <formula>0</formula>
      <formula>10.499999</formula>
    </cfRule>
  </conditionalFormatting>
  <conditionalFormatting sqref="O8:O33">
    <cfRule type="cellIs" dxfId="250" priority="21" operator="between">
      <formula>18</formula>
      <formula>20</formula>
    </cfRule>
    <cfRule type="cellIs" dxfId="249" priority="22" operator="between">
      <formula>13.5</formula>
      <formula>17.499999999</formula>
    </cfRule>
    <cfRule type="cellIs" dxfId="248" priority="23" operator="between">
      <formula>10.5</formula>
      <formula>13.499999</formula>
    </cfRule>
    <cfRule type="cellIs" dxfId="247" priority="24" operator="between">
      <formula>0</formula>
      <formula>10.499999</formula>
    </cfRule>
  </conditionalFormatting>
  <conditionalFormatting sqref="O8:R33">
    <cfRule type="cellIs" dxfId="246" priority="25" operator="equal">
      <formula>"NP"</formula>
    </cfRule>
    <cfRule type="cellIs" dxfId="245" priority="26" operator="equal">
      <formula>"F"</formula>
    </cfRule>
    <cfRule type="cellIs" dxfId="244" priority="27" operator="equal">
      <formula>"AD"</formula>
    </cfRule>
    <cfRule type="cellIs" dxfId="243" priority="28" operator="equal">
      <formula>"A"</formula>
    </cfRule>
    <cfRule type="cellIs" dxfId="242" priority="29" operator="equal">
      <formula>"B"</formula>
    </cfRule>
    <cfRule type="cellIs" dxfId="241" priority="30" operator="equal">
      <formula>"C"</formula>
    </cfRule>
  </conditionalFormatting>
  <conditionalFormatting sqref="R8:R33">
    <cfRule type="cellIs" dxfId="240" priority="99" operator="equal">
      <formula>"AD"</formula>
    </cfRule>
    <cfRule type="cellIs" dxfId="239" priority="100" operator="equal">
      <formula>"A"</formula>
    </cfRule>
    <cfRule type="cellIs" dxfId="238" priority="101" operator="equal">
      <formula>"B"</formula>
    </cfRule>
    <cfRule type="cellIs" dxfId="237" priority="102" operator="equal">
      <formula>"C"</formula>
    </cfRule>
  </conditionalFormatting>
  <conditionalFormatting sqref="T8:X33">
    <cfRule type="cellIs" dxfId="236" priority="65" operator="equal">
      <formula>"NP"</formula>
    </cfRule>
    <cfRule type="cellIs" dxfId="235" priority="66" operator="equal">
      <formula>"F"</formula>
    </cfRule>
    <cfRule type="cellIs" dxfId="234" priority="67" operator="equal">
      <formula>"AD"</formula>
    </cfRule>
    <cfRule type="cellIs" dxfId="233" priority="68" operator="equal">
      <formula>"A"</formula>
    </cfRule>
    <cfRule type="cellIs" dxfId="232" priority="69" operator="equal">
      <formula>"B"</formula>
    </cfRule>
    <cfRule type="cellIs" dxfId="231" priority="70" operator="equal">
      <formula>"C"</formula>
    </cfRule>
  </conditionalFormatting>
  <conditionalFormatting sqref="V8:W33">
    <cfRule type="cellIs" dxfId="230" priority="61" operator="between">
      <formula>18</formula>
      <formula>20</formula>
    </cfRule>
    <cfRule type="cellIs" dxfId="229" priority="62" operator="between">
      <formula>13.5</formula>
      <formula>17.499999999</formula>
    </cfRule>
    <cfRule type="cellIs" dxfId="228" priority="63" operator="between">
      <formula>10.5</formula>
      <formula>13.499999</formula>
    </cfRule>
    <cfRule type="cellIs" dxfId="227" priority="64" operator="between">
      <formula>0</formula>
      <formula>10.499999</formula>
    </cfRule>
  </conditionalFormatting>
  <conditionalFormatting sqref="Y8:Y33">
    <cfRule type="cellIs" dxfId="226" priority="11" operator="between">
      <formula>18</formula>
      <formula>20</formula>
    </cfRule>
    <cfRule type="cellIs" dxfId="225" priority="12" operator="between">
      <formula>13.5</formula>
      <formula>17.499999999</formula>
    </cfRule>
    <cfRule type="cellIs" dxfId="224" priority="13" operator="between">
      <formula>10.5</formula>
      <formula>13.499999</formula>
    </cfRule>
    <cfRule type="cellIs" dxfId="223" priority="14" operator="between">
      <formula>0</formula>
      <formula>10.499999</formula>
    </cfRule>
  </conditionalFormatting>
  <conditionalFormatting sqref="Y8:AD33">
    <cfRule type="cellIs" dxfId="222" priority="15" operator="equal">
      <formula>"NP"</formula>
    </cfRule>
    <cfRule type="cellIs" dxfId="221" priority="16" operator="equal">
      <formula>"F"</formula>
    </cfRule>
    <cfRule type="cellIs" dxfId="220" priority="17" operator="equal">
      <formula>"AD"</formula>
    </cfRule>
    <cfRule type="cellIs" dxfId="219" priority="18" operator="equal">
      <formula>"A"</formula>
    </cfRule>
    <cfRule type="cellIs" dxfId="218" priority="19" operator="equal">
      <formula>"B"</formula>
    </cfRule>
    <cfRule type="cellIs" dxfId="217" priority="20" operator="equal">
      <formula>"C"</formula>
    </cfRule>
  </conditionalFormatting>
  <conditionalFormatting sqref="AD8:AD33">
    <cfRule type="cellIs" dxfId="216" priority="95" operator="equal">
      <formula>"AD"</formula>
    </cfRule>
    <cfRule type="cellIs" dxfId="215" priority="96" operator="equal">
      <formula>"A"</formula>
    </cfRule>
    <cfRule type="cellIs" dxfId="214" priority="97" operator="equal">
      <formula>"B"</formula>
    </cfRule>
    <cfRule type="cellIs" dxfId="213" priority="98" operator="equal">
      <formula>"C"</formula>
    </cfRule>
  </conditionalFormatting>
  <conditionalFormatting sqref="AF8:AG33">
    <cfRule type="cellIs" dxfId="212" priority="51" operator="between">
      <formula>18</formula>
      <formula>20</formula>
    </cfRule>
    <cfRule type="cellIs" dxfId="211" priority="52" operator="between">
      <formula>13.5</formula>
      <formula>17.499999999</formula>
    </cfRule>
    <cfRule type="cellIs" dxfId="210" priority="53" operator="between">
      <formula>10.5</formula>
      <formula>13.499999</formula>
    </cfRule>
    <cfRule type="cellIs" dxfId="209" priority="54" operator="between">
      <formula>0</formula>
      <formula>10.499999</formula>
    </cfRule>
  </conditionalFormatting>
  <conditionalFormatting sqref="AF8:AH33">
    <cfRule type="cellIs" dxfId="208" priority="55" operator="equal">
      <formula>"NP"</formula>
    </cfRule>
    <cfRule type="cellIs" dxfId="207" priority="56" operator="equal">
      <formula>"F"</formula>
    </cfRule>
    <cfRule type="cellIs" dxfId="206" priority="57" operator="equal">
      <formula>"AD"</formula>
    </cfRule>
    <cfRule type="cellIs" dxfId="205" priority="58" operator="equal">
      <formula>"A"</formula>
    </cfRule>
    <cfRule type="cellIs" dxfId="204" priority="59" operator="equal">
      <formula>"B"</formula>
    </cfRule>
    <cfRule type="cellIs" dxfId="203" priority="60" operator="equal">
      <formula>"C"</formula>
    </cfRule>
  </conditionalFormatting>
  <conditionalFormatting sqref="AI8:AI33">
    <cfRule type="cellIs" dxfId="202" priority="41" operator="between">
      <formula>18</formula>
      <formula>20</formula>
    </cfRule>
    <cfRule type="cellIs" dxfId="201" priority="42" operator="between">
      <formula>13.5</formula>
      <formula>17.499999999</formula>
    </cfRule>
    <cfRule type="cellIs" dxfId="200" priority="43" operator="between">
      <formula>10.5</formula>
      <formula>13.499999</formula>
    </cfRule>
    <cfRule type="cellIs" dxfId="199" priority="44" operator="between">
      <formula>0</formula>
      <formula>10.499999</formula>
    </cfRule>
  </conditionalFormatting>
  <conditionalFormatting sqref="AI8:AJ33">
    <cfRule type="cellIs" dxfId="198" priority="45" operator="equal">
      <formula>"NP"</formula>
    </cfRule>
    <cfRule type="cellIs" dxfId="197" priority="46" operator="equal">
      <formula>"F"</formula>
    </cfRule>
    <cfRule type="cellIs" dxfId="196" priority="47" operator="equal">
      <formula>"AD"</formula>
    </cfRule>
    <cfRule type="cellIs" dxfId="195" priority="48" operator="equal">
      <formula>"A"</formula>
    </cfRule>
    <cfRule type="cellIs" dxfId="194" priority="49" operator="equal">
      <formula>"B"</formula>
    </cfRule>
    <cfRule type="cellIs" dxfId="193" priority="50" operator="equal">
      <formula>"C"</formula>
    </cfRule>
  </conditionalFormatting>
  <conditionalFormatting sqref="AK8:AK33">
    <cfRule type="cellIs" dxfId="192" priority="1" operator="between">
      <formula>18</formula>
      <formula>20</formula>
    </cfRule>
    <cfRule type="cellIs" dxfId="191" priority="2" operator="between">
      <formula>13.5</formula>
      <formula>17.499999999</formula>
    </cfRule>
    <cfRule type="cellIs" dxfId="190" priority="3" operator="between">
      <formula>10.5</formula>
      <formula>13.499999</formula>
    </cfRule>
    <cfRule type="cellIs" dxfId="189" priority="4" operator="between">
      <formula>0</formula>
      <formula>10.499999</formula>
    </cfRule>
  </conditionalFormatting>
  <conditionalFormatting sqref="AK8:AL33">
    <cfRule type="cellIs" dxfId="188" priority="5" operator="equal">
      <formula>"NP"</formula>
    </cfRule>
    <cfRule type="cellIs" dxfId="187" priority="6" operator="equal">
      <formula>"F"</formula>
    </cfRule>
    <cfRule type="cellIs" dxfId="186" priority="7" operator="equal">
      <formula>"AD"</formula>
    </cfRule>
    <cfRule type="cellIs" dxfId="185" priority="8" operator="equal">
      <formula>"A"</formula>
    </cfRule>
    <cfRule type="cellIs" dxfId="184" priority="9" operator="equal">
      <formula>"B"</formula>
    </cfRule>
    <cfRule type="cellIs" dxfId="183" priority="10" operator="equal">
      <formula>"C"</formula>
    </cfRule>
  </conditionalFormatting>
  <conditionalFormatting sqref="AL8:AL33">
    <cfRule type="cellIs" dxfId="182" priority="91" operator="equal">
      <formula>"AD"</formula>
    </cfRule>
    <cfRule type="cellIs" dxfId="181" priority="92" operator="equal">
      <formula>"A"</formula>
    </cfRule>
    <cfRule type="cellIs" dxfId="180" priority="93" operator="equal">
      <formula>"B"</formula>
    </cfRule>
    <cfRule type="cellIs" dxfId="179" priority="94" operator="equal">
      <formula>"C"</formula>
    </cfRule>
  </conditionalFormatting>
  <conditionalFormatting sqref="AO8:AP33">
    <cfRule type="cellIs" dxfId="178" priority="119" operator="equal">
      <formula>"NP"</formula>
    </cfRule>
    <cfRule type="cellIs" dxfId="177" priority="120" operator="equal">
      <formula>"F"</formula>
    </cfRule>
    <cfRule type="cellIs" dxfId="176" priority="121" operator="equal">
      <formula>"AD"</formula>
    </cfRule>
    <cfRule type="cellIs" dxfId="175" priority="122" operator="equal">
      <formula>"A"</formula>
    </cfRule>
    <cfRule type="cellIs" dxfId="174" priority="123" operator="equal">
      <formula>"B"</formula>
    </cfRule>
    <cfRule type="cellIs" dxfId="173" priority="124" operator="equal">
      <formula>"C"</formula>
    </cfRule>
  </conditionalFormatting>
  <pageMargins left="0.51181102362204722" right="0.31496062992125984" top="0.74803149606299213" bottom="0.74803149606299213" header="0.31496062992125984" footer="0.31496062992125984"/>
  <pageSetup paperSize="9" scale="85" orientation="landscape" horizontalDpi="4294967294"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I44"/>
  <sheetViews>
    <sheetView topLeftCell="A8" zoomScaleNormal="100" workbookViewId="0">
      <selection activeCell="Z17" sqref="Z17"/>
    </sheetView>
  </sheetViews>
  <sheetFormatPr baseColWidth="10" defaultRowHeight="15" x14ac:dyDescent="0.25"/>
  <cols>
    <col min="1" max="1" width="2.7109375" bestFit="1" customWidth="1"/>
    <col min="2" max="2" width="26" customWidth="1"/>
    <col min="3" max="7" width="3.7109375" customWidth="1"/>
    <col min="8" max="8" width="4.5703125" customWidth="1"/>
    <col min="9" max="10" width="3.7109375" customWidth="1"/>
    <col min="11" max="11" width="3.7109375" style="20" customWidth="1"/>
    <col min="12" max="14" width="3.7109375" customWidth="1"/>
    <col min="15" max="15" width="3.7109375" style="16" customWidth="1"/>
    <col min="16" max="16" width="3.42578125" style="16" customWidth="1"/>
    <col min="17" max="17" width="3.85546875" style="16" customWidth="1"/>
    <col min="18" max="18" width="4.85546875" style="16" customWidth="1"/>
    <col min="19" max="19" width="3.7109375" style="16" customWidth="1"/>
    <col min="20" max="20" width="4.5703125" customWidth="1"/>
    <col min="21" max="21" width="5.28515625" customWidth="1"/>
    <col min="22" max="22" width="4.42578125" customWidth="1"/>
    <col min="23" max="24" width="4.5703125" customWidth="1"/>
    <col min="25" max="25" width="4.42578125" style="20" customWidth="1"/>
    <col min="26" max="26" width="5" customWidth="1"/>
    <col min="27" max="27" width="5.28515625" customWidth="1"/>
    <col min="28" max="28" width="1.7109375" customWidth="1"/>
    <col min="29" max="29" width="9.140625" customWidth="1"/>
    <col min="30" max="30" width="9" customWidth="1"/>
    <col min="31" max="31" width="4.7109375" customWidth="1"/>
    <col min="32" max="35" width="3.7109375" customWidth="1"/>
  </cols>
  <sheetData>
    <row r="1" spans="1:35" s="293" customFormat="1" ht="21.75" customHeight="1" thickBot="1" x14ac:dyDescent="0.4">
      <c r="A1" s="289" t="s">
        <v>412</v>
      </c>
      <c r="B1" s="290"/>
      <c r="C1" s="291"/>
      <c r="D1" s="291"/>
      <c r="E1" s="291"/>
      <c r="F1" s="291"/>
      <c r="G1" s="291"/>
      <c r="H1" s="292"/>
      <c r="I1" s="291"/>
      <c r="J1" s="291"/>
      <c r="K1" s="291"/>
      <c r="L1" s="291"/>
      <c r="M1" s="291"/>
      <c r="N1" s="292"/>
      <c r="O1" s="291"/>
      <c r="P1" s="291"/>
      <c r="Q1" s="291"/>
      <c r="R1" s="291"/>
      <c r="S1" s="291"/>
      <c r="T1" s="291"/>
      <c r="U1" s="292"/>
      <c r="V1" s="291"/>
      <c r="W1" s="291"/>
      <c r="X1" s="291"/>
      <c r="Y1" s="291"/>
      <c r="Z1" s="291"/>
      <c r="AA1" s="292"/>
      <c r="AB1" s="291"/>
    </row>
    <row r="2" spans="1:35" s="21" customFormat="1" ht="11.25" customHeight="1" thickBot="1" x14ac:dyDescent="0.3">
      <c r="A2" s="819" t="s">
        <v>2</v>
      </c>
      <c r="B2" s="194" t="s">
        <v>152</v>
      </c>
      <c r="C2" s="181"/>
      <c r="D2" s="191"/>
      <c r="E2" s="191"/>
      <c r="F2" s="191"/>
      <c r="G2" s="469"/>
      <c r="H2" s="469"/>
      <c r="I2" s="181"/>
      <c r="J2" s="182"/>
      <c r="K2" s="597"/>
      <c r="L2" s="182"/>
      <c r="M2" s="386"/>
      <c r="N2" s="469"/>
      <c r="O2" s="181"/>
      <c r="P2" s="598"/>
      <c r="Q2" s="598"/>
      <c r="R2" s="598"/>
      <c r="S2" s="598"/>
      <c r="T2" s="470"/>
      <c r="U2" s="470"/>
      <c r="V2" s="191"/>
      <c r="W2" s="191"/>
      <c r="X2" s="191"/>
      <c r="Y2" s="599"/>
      <c r="Z2" s="469"/>
      <c r="AA2" s="549"/>
      <c r="AB2" s="38"/>
      <c r="AC2" s="833" t="s">
        <v>372</v>
      </c>
      <c r="AD2" s="834"/>
    </row>
    <row r="3" spans="1:35" s="177" customFormat="1" ht="13.5" customHeight="1" x14ac:dyDescent="0.2">
      <c r="A3" s="820"/>
      <c r="B3" s="195" t="s">
        <v>4</v>
      </c>
      <c r="C3" s="387" t="s">
        <v>135</v>
      </c>
      <c r="D3" s="178"/>
      <c r="E3" s="178"/>
      <c r="F3" s="178"/>
      <c r="G3" s="835" t="s">
        <v>343</v>
      </c>
      <c r="H3" s="835" t="s">
        <v>344</v>
      </c>
      <c r="I3" s="183" t="s">
        <v>134</v>
      </c>
      <c r="J3" s="174"/>
      <c r="K3" s="174"/>
      <c r="L3" s="174"/>
      <c r="M3" s="838" t="s">
        <v>345</v>
      </c>
      <c r="N3" s="838" t="s">
        <v>346</v>
      </c>
      <c r="O3" s="185" t="s">
        <v>133</v>
      </c>
      <c r="P3" s="176"/>
      <c r="Q3" s="176"/>
      <c r="R3" s="176"/>
      <c r="S3" s="176"/>
      <c r="T3" s="841" t="s">
        <v>347</v>
      </c>
      <c r="U3" s="841" t="s">
        <v>13</v>
      </c>
      <c r="V3" s="466" t="s">
        <v>348</v>
      </c>
      <c r="W3" s="466"/>
      <c r="X3" s="466"/>
      <c r="Y3" s="466"/>
      <c r="Z3" s="844" t="s">
        <v>349</v>
      </c>
      <c r="AA3" s="844" t="s">
        <v>350</v>
      </c>
      <c r="AB3" s="189"/>
      <c r="AC3" s="822" t="s">
        <v>90</v>
      </c>
      <c r="AD3" s="823"/>
    </row>
    <row r="4" spans="1:35" ht="15" customHeight="1" x14ac:dyDescent="0.25">
      <c r="A4" s="820"/>
      <c r="B4" s="352" t="s">
        <v>84</v>
      </c>
      <c r="C4" s="550"/>
      <c r="D4" s="365"/>
      <c r="E4" s="365"/>
      <c r="F4" s="365"/>
      <c r="G4" s="836"/>
      <c r="H4" s="851"/>
      <c r="I4" s="355"/>
      <c r="J4" s="356"/>
      <c r="K4" s="376"/>
      <c r="L4" s="357"/>
      <c r="M4" s="839"/>
      <c r="N4" s="853"/>
      <c r="O4" s="358"/>
      <c r="P4" s="359"/>
      <c r="Q4" s="359"/>
      <c r="R4" s="359"/>
      <c r="S4" s="359"/>
      <c r="T4" s="842"/>
      <c r="U4" s="857"/>
      <c r="V4" s="600"/>
      <c r="W4" s="600"/>
      <c r="X4" s="600"/>
      <c r="Y4" s="600"/>
      <c r="Z4" s="845"/>
      <c r="AA4" s="859"/>
      <c r="AB4" s="190"/>
      <c r="AC4" s="815" t="s">
        <v>10</v>
      </c>
      <c r="AD4" s="817" t="s">
        <v>91</v>
      </c>
    </row>
    <row r="5" spans="1:35" ht="30" customHeight="1" x14ac:dyDescent="0.25">
      <c r="A5" s="820"/>
      <c r="B5" s="195" t="s">
        <v>85</v>
      </c>
      <c r="C5" s="632" t="s">
        <v>361</v>
      </c>
      <c r="D5" s="633" t="s">
        <v>356</v>
      </c>
      <c r="E5" s="633" t="s">
        <v>357</v>
      </c>
      <c r="F5" s="633"/>
      <c r="G5" s="836"/>
      <c r="H5" s="851"/>
      <c r="I5" s="861" t="s">
        <v>362</v>
      </c>
      <c r="J5" s="861" t="s">
        <v>363</v>
      </c>
      <c r="K5" s="861" t="s">
        <v>364</v>
      </c>
      <c r="L5" s="863"/>
      <c r="M5" s="839"/>
      <c r="N5" s="854"/>
      <c r="O5" s="865" t="s">
        <v>352</v>
      </c>
      <c r="P5" s="865" t="s">
        <v>353</v>
      </c>
      <c r="Q5" s="865" t="s">
        <v>355</v>
      </c>
      <c r="R5" s="868"/>
      <c r="S5" s="868" t="s">
        <v>366</v>
      </c>
      <c r="T5" s="856"/>
      <c r="U5" s="857"/>
      <c r="V5" s="634" t="s">
        <v>358</v>
      </c>
      <c r="W5" s="634" t="s">
        <v>359</v>
      </c>
      <c r="X5" s="636" t="s">
        <v>360</v>
      </c>
      <c r="Y5" s="866"/>
      <c r="Z5" s="845"/>
      <c r="AA5" s="859"/>
      <c r="AB5" s="190"/>
      <c r="AC5" s="816"/>
      <c r="AD5" s="818"/>
    </row>
    <row r="6" spans="1:35" ht="22.5" customHeight="1" x14ac:dyDescent="0.25">
      <c r="A6" s="820"/>
      <c r="B6" s="352" t="s">
        <v>211</v>
      </c>
      <c r="C6" s="632"/>
      <c r="D6" s="633"/>
      <c r="E6" s="633"/>
      <c r="F6" s="633"/>
      <c r="G6" s="836"/>
      <c r="H6" s="851"/>
      <c r="I6" s="862"/>
      <c r="J6" s="862"/>
      <c r="K6" s="862"/>
      <c r="L6" s="864"/>
      <c r="M6" s="839"/>
      <c r="N6" s="854"/>
      <c r="O6" s="865"/>
      <c r="P6" s="865"/>
      <c r="Q6" s="865"/>
      <c r="R6" s="869"/>
      <c r="S6" s="869"/>
      <c r="T6" s="856"/>
      <c r="U6" s="857"/>
      <c r="V6" s="634"/>
      <c r="W6" s="634"/>
      <c r="X6" s="635"/>
      <c r="Y6" s="867"/>
      <c r="Z6" s="845"/>
      <c r="AA6" s="859"/>
      <c r="AB6" s="190"/>
      <c r="AC6" s="816"/>
      <c r="AD6" s="818"/>
    </row>
    <row r="7" spans="1:35" ht="17.25" customHeight="1" thickBot="1" x14ac:dyDescent="0.3">
      <c r="A7" s="821"/>
      <c r="B7" s="601" t="s">
        <v>73</v>
      </c>
      <c r="C7" s="551"/>
      <c r="D7" s="552"/>
      <c r="E7" s="552"/>
      <c r="F7" s="552"/>
      <c r="G7" s="837"/>
      <c r="H7" s="852"/>
      <c r="I7" s="554"/>
      <c r="J7" s="555"/>
      <c r="K7" s="602"/>
      <c r="L7" s="556"/>
      <c r="M7" s="840"/>
      <c r="N7" s="855"/>
      <c r="O7" s="603"/>
      <c r="P7" s="558"/>
      <c r="Q7" s="558"/>
      <c r="R7" s="558"/>
      <c r="S7" s="558"/>
      <c r="T7" s="843"/>
      <c r="U7" s="858"/>
      <c r="V7" s="604"/>
      <c r="W7" s="604"/>
      <c r="X7" s="604"/>
      <c r="Y7" s="604"/>
      <c r="Z7" s="846"/>
      <c r="AA7" s="860"/>
      <c r="AB7" s="190"/>
      <c r="AC7" s="816"/>
      <c r="AD7" s="818"/>
    </row>
    <row r="8" spans="1:35" ht="12" customHeight="1" x14ac:dyDescent="0.25">
      <c r="A8" s="36">
        <v>1</v>
      </c>
      <c r="B8" s="217" t="str">
        <f>'5ADiag'!C8</f>
        <v>Alccahuaman Urbina, Celina</v>
      </c>
      <c r="C8" s="605">
        <v>17</v>
      </c>
      <c r="D8" s="606">
        <v>20</v>
      </c>
      <c r="E8" s="606">
        <v>20</v>
      </c>
      <c r="F8" s="606"/>
      <c r="G8" s="317" t="s">
        <v>11</v>
      </c>
      <c r="H8" s="302"/>
      <c r="I8" s="605">
        <v>16</v>
      </c>
      <c r="J8" s="607">
        <v>15</v>
      </c>
      <c r="K8" s="544">
        <v>13</v>
      </c>
      <c r="L8" s="608"/>
      <c r="M8" s="307" t="s">
        <v>11</v>
      </c>
      <c r="N8" s="302"/>
      <c r="O8" s="606" t="s">
        <v>11</v>
      </c>
      <c r="P8" s="608" t="s">
        <v>11</v>
      </c>
      <c r="Q8" s="608" t="s">
        <v>13</v>
      </c>
      <c r="R8" s="608" t="s">
        <v>351</v>
      </c>
      <c r="S8" s="608" t="s">
        <v>11</v>
      </c>
      <c r="T8" s="584" t="s">
        <v>11</v>
      </c>
      <c r="U8" s="302"/>
      <c r="V8" s="606">
        <v>17</v>
      </c>
      <c r="W8" s="544">
        <v>19</v>
      </c>
      <c r="X8" s="544" t="s">
        <v>12</v>
      </c>
      <c r="Y8" s="544"/>
      <c r="Z8" s="317" t="s">
        <v>11</v>
      </c>
      <c r="AA8" s="485"/>
      <c r="AB8" s="43"/>
      <c r="AC8" s="298"/>
      <c r="AD8" s="300"/>
      <c r="AF8" s="302" t="str">
        <f t="shared" ref="AF8:AF33" si="0">G8</f>
        <v>A</v>
      </c>
      <c r="AG8" s="302" t="str">
        <f t="shared" ref="AG8:AG33" si="1">M8</f>
        <v>A</v>
      </c>
      <c r="AH8" s="302" t="str">
        <f t="shared" ref="AH8:AH33" si="2">T8</f>
        <v>A</v>
      </c>
      <c r="AI8" s="302" t="str">
        <f>Z8</f>
        <v>A</v>
      </c>
    </row>
    <row r="9" spans="1:35" ht="12" customHeight="1" x14ac:dyDescent="0.25">
      <c r="A9" s="32">
        <v>2</v>
      </c>
      <c r="B9" s="218" t="str">
        <f>'5ADiag'!C9</f>
        <v>Arhuire Aquima, Johan Matias</v>
      </c>
      <c r="C9" s="609">
        <v>14</v>
      </c>
      <c r="D9" s="610">
        <v>20</v>
      </c>
      <c r="E9" s="610">
        <v>17</v>
      </c>
      <c r="F9" s="610"/>
      <c r="G9" s="308" t="s">
        <v>11</v>
      </c>
      <c r="H9" s="302"/>
      <c r="I9" s="609">
        <v>16</v>
      </c>
      <c r="J9" s="611">
        <v>15</v>
      </c>
      <c r="K9" s="545">
        <v>8</v>
      </c>
      <c r="L9" s="612" t="s">
        <v>351</v>
      </c>
      <c r="M9" s="308" t="s">
        <v>11</v>
      </c>
      <c r="N9" s="302"/>
      <c r="O9" s="610" t="s">
        <v>11</v>
      </c>
      <c r="P9" s="612" t="s">
        <v>11</v>
      </c>
      <c r="Q9" s="612" t="s">
        <v>13</v>
      </c>
      <c r="R9" s="612" t="s">
        <v>351</v>
      </c>
      <c r="S9" s="612"/>
      <c r="T9" s="585" t="s">
        <v>13</v>
      </c>
      <c r="U9" s="302"/>
      <c r="V9" s="610">
        <v>17</v>
      </c>
      <c r="W9" s="545">
        <v>18</v>
      </c>
      <c r="X9" s="545" t="s">
        <v>12</v>
      </c>
      <c r="Y9" s="613"/>
      <c r="Z9" s="308" t="s">
        <v>11</v>
      </c>
      <c r="AA9" s="472"/>
      <c r="AB9" s="43"/>
      <c r="AC9" s="301"/>
      <c r="AD9" s="303"/>
      <c r="AF9" s="302" t="str">
        <f t="shared" si="0"/>
        <v>A</v>
      </c>
      <c r="AG9" s="302" t="str">
        <f t="shared" si="1"/>
        <v>A</v>
      </c>
      <c r="AH9" s="302" t="str">
        <f t="shared" si="2"/>
        <v>B</v>
      </c>
      <c r="AI9" s="302" t="str">
        <f t="shared" ref="AI9:AI33" si="3">Z9</f>
        <v>A</v>
      </c>
    </row>
    <row r="10" spans="1:35" ht="12" customHeight="1" x14ac:dyDescent="0.25">
      <c r="A10" s="32">
        <v>3</v>
      </c>
      <c r="B10" s="218" t="str">
        <f>'5ADiag'!C10</f>
        <v>Cana Gonzales, Alexis Roy</v>
      </c>
      <c r="C10" s="609">
        <v>15</v>
      </c>
      <c r="D10" s="610">
        <v>20</v>
      </c>
      <c r="E10" s="610">
        <v>16</v>
      </c>
      <c r="F10" s="610"/>
      <c r="G10" s="308" t="s">
        <v>11</v>
      </c>
      <c r="H10" s="302"/>
      <c r="I10" s="609">
        <v>14</v>
      </c>
      <c r="J10" s="611">
        <v>15</v>
      </c>
      <c r="K10" s="545">
        <v>10</v>
      </c>
      <c r="L10" s="612">
        <v>13</v>
      </c>
      <c r="M10" s="308" t="s">
        <v>11</v>
      </c>
      <c r="N10" s="302"/>
      <c r="O10" s="610" t="s">
        <v>11</v>
      </c>
      <c r="P10" s="612" t="s">
        <v>98</v>
      </c>
      <c r="Q10" s="612" t="s">
        <v>13</v>
      </c>
      <c r="R10" s="612"/>
      <c r="S10" s="612"/>
      <c r="T10" s="585" t="s">
        <v>13</v>
      </c>
      <c r="U10" s="302"/>
      <c r="V10" s="610">
        <v>17</v>
      </c>
      <c r="W10" s="545">
        <v>15</v>
      </c>
      <c r="X10" s="545" t="s">
        <v>11</v>
      </c>
      <c r="Y10" s="545"/>
      <c r="Z10" s="308" t="s">
        <v>11</v>
      </c>
      <c r="AA10" s="472"/>
      <c r="AB10" s="43"/>
      <c r="AC10" s="301"/>
      <c r="AD10" s="303"/>
      <c r="AF10" s="302" t="str">
        <f t="shared" si="0"/>
        <v>A</v>
      </c>
      <c r="AG10" s="302" t="str">
        <f t="shared" si="1"/>
        <v>A</v>
      </c>
      <c r="AH10" s="302" t="str">
        <f t="shared" si="2"/>
        <v>B</v>
      </c>
      <c r="AI10" s="302" t="str">
        <f t="shared" si="3"/>
        <v>A</v>
      </c>
    </row>
    <row r="11" spans="1:35" ht="12" customHeight="1" x14ac:dyDescent="0.25">
      <c r="A11" s="32">
        <v>4</v>
      </c>
      <c r="B11" s="218" t="str">
        <f>'5ADiag'!C11</f>
        <v>Castro Sanz, Valeria Fernanda</v>
      </c>
      <c r="C11" s="609">
        <v>14</v>
      </c>
      <c r="D11" s="610">
        <v>18</v>
      </c>
      <c r="E11" s="610">
        <v>14</v>
      </c>
      <c r="F11" s="610"/>
      <c r="G11" s="308" t="s">
        <v>11</v>
      </c>
      <c r="H11" s="302"/>
      <c r="I11" s="609">
        <v>13</v>
      </c>
      <c r="J11" s="611">
        <v>12</v>
      </c>
      <c r="K11" s="545">
        <v>10</v>
      </c>
      <c r="L11" s="612"/>
      <c r="M11" s="308" t="s">
        <v>13</v>
      </c>
      <c r="N11" s="302"/>
      <c r="O11" s="610" t="s">
        <v>11</v>
      </c>
      <c r="P11" s="612" t="s">
        <v>98</v>
      </c>
      <c r="Q11" s="612" t="s">
        <v>14</v>
      </c>
      <c r="R11" s="612"/>
      <c r="S11" s="612"/>
      <c r="T11" s="585" t="s">
        <v>13</v>
      </c>
      <c r="U11" s="302"/>
      <c r="V11" s="610" t="s">
        <v>231</v>
      </c>
      <c r="W11" s="545">
        <v>18</v>
      </c>
      <c r="X11" s="545" t="s">
        <v>11</v>
      </c>
      <c r="Y11" s="545"/>
      <c r="Z11" s="308" t="s">
        <v>11</v>
      </c>
      <c r="AA11" s="472"/>
      <c r="AB11" s="43"/>
      <c r="AC11" s="301"/>
      <c r="AD11" s="303"/>
      <c r="AF11" s="302" t="str">
        <f t="shared" si="0"/>
        <v>A</v>
      </c>
      <c r="AG11" s="302" t="str">
        <f t="shared" si="1"/>
        <v>B</v>
      </c>
      <c r="AH11" s="302" t="str">
        <f t="shared" si="2"/>
        <v>B</v>
      </c>
      <c r="AI11" s="302" t="str">
        <f t="shared" si="3"/>
        <v>A</v>
      </c>
    </row>
    <row r="12" spans="1:35" ht="12" customHeight="1" thickBot="1" x14ac:dyDescent="0.3">
      <c r="A12" s="266">
        <v>5</v>
      </c>
      <c r="B12" s="219" t="str">
        <f>'5ADiag'!C12</f>
        <v>Colca Garcia, Camila Alejandra</v>
      </c>
      <c r="C12" s="614">
        <v>15</v>
      </c>
      <c r="D12" s="615">
        <v>20</v>
      </c>
      <c r="E12" s="615">
        <v>13</v>
      </c>
      <c r="F12" s="615"/>
      <c r="G12" s="313" t="s">
        <v>11</v>
      </c>
      <c r="H12" s="302"/>
      <c r="I12" s="614">
        <v>15</v>
      </c>
      <c r="J12" s="616">
        <v>15</v>
      </c>
      <c r="K12" s="546">
        <v>9</v>
      </c>
      <c r="L12" s="617" t="s">
        <v>351</v>
      </c>
      <c r="M12" s="309" t="s">
        <v>13</v>
      </c>
      <c r="N12" s="302"/>
      <c r="O12" s="610" t="s">
        <v>11</v>
      </c>
      <c r="P12" s="617" t="s">
        <v>11</v>
      </c>
      <c r="Q12" s="617" t="s">
        <v>13</v>
      </c>
      <c r="R12" s="617" t="s">
        <v>351</v>
      </c>
      <c r="S12" s="617" t="s">
        <v>351</v>
      </c>
      <c r="T12" s="593" t="s">
        <v>11</v>
      </c>
      <c r="U12" s="302"/>
      <c r="V12" s="618">
        <v>17</v>
      </c>
      <c r="W12" s="548">
        <v>17</v>
      </c>
      <c r="X12" s="548" t="s">
        <v>11</v>
      </c>
      <c r="Y12" s="548"/>
      <c r="Z12" s="313" t="s">
        <v>11</v>
      </c>
      <c r="AA12" s="472"/>
      <c r="AB12" s="43"/>
      <c r="AC12" s="310"/>
      <c r="AD12" s="312"/>
      <c r="AF12" s="302" t="str">
        <f t="shared" si="0"/>
        <v>A</v>
      </c>
      <c r="AG12" s="302" t="str">
        <f t="shared" si="1"/>
        <v>B</v>
      </c>
      <c r="AH12" s="302" t="str">
        <f t="shared" si="2"/>
        <v>A</v>
      </c>
      <c r="AI12" s="302" t="str">
        <f t="shared" si="3"/>
        <v>A</v>
      </c>
    </row>
    <row r="13" spans="1:35" ht="12" customHeight="1" x14ac:dyDescent="0.25">
      <c r="A13" s="36">
        <v>6</v>
      </c>
      <c r="B13" s="347" t="str">
        <f>'5ADiag'!C13</f>
        <v>Condori Mendoza, Nadeny Fatima</v>
      </c>
      <c r="C13" s="619">
        <v>15</v>
      </c>
      <c r="D13" s="620">
        <v>20</v>
      </c>
      <c r="E13" s="620">
        <v>20</v>
      </c>
      <c r="F13" s="620"/>
      <c r="G13" s="307" t="s">
        <v>11</v>
      </c>
      <c r="H13" s="302"/>
      <c r="I13" s="619">
        <v>20</v>
      </c>
      <c r="J13" s="621">
        <v>20</v>
      </c>
      <c r="K13" s="547">
        <v>17</v>
      </c>
      <c r="L13" s="622"/>
      <c r="M13" s="307" t="s">
        <v>11</v>
      </c>
      <c r="N13" s="302"/>
      <c r="O13" s="610" t="s">
        <v>12</v>
      </c>
      <c r="P13" s="547" t="s">
        <v>12</v>
      </c>
      <c r="Q13" s="622" t="s">
        <v>11</v>
      </c>
      <c r="R13" s="622"/>
      <c r="S13" s="622"/>
      <c r="T13" s="307" t="s">
        <v>11</v>
      </c>
      <c r="U13" s="302"/>
      <c r="V13" s="606">
        <v>18</v>
      </c>
      <c r="W13" s="544">
        <v>20</v>
      </c>
      <c r="X13" s="544" t="s">
        <v>12</v>
      </c>
      <c r="Y13" s="544"/>
      <c r="Z13" s="307" t="s">
        <v>12</v>
      </c>
      <c r="AA13" s="472"/>
      <c r="AB13" s="43"/>
      <c r="AC13" s="298"/>
      <c r="AD13" s="300"/>
      <c r="AF13" s="302" t="str">
        <f t="shared" si="0"/>
        <v>A</v>
      </c>
      <c r="AG13" s="302" t="str">
        <f t="shared" si="1"/>
        <v>A</v>
      </c>
      <c r="AH13" s="302" t="str">
        <f t="shared" si="2"/>
        <v>A</v>
      </c>
      <c r="AI13" s="302" t="str">
        <f t="shared" si="3"/>
        <v>AD</v>
      </c>
    </row>
    <row r="14" spans="1:35" ht="12" customHeight="1" x14ac:dyDescent="0.25">
      <c r="A14" s="32">
        <v>7</v>
      </c>
      <c r="B14" s="218" t="str">
        <f>'5ADiag'!C14</f>
        <v>Condori Quispe, Sheyla Belen</v>
      </c>
      <c r="C14" s="609">
        <v>17</v>
      </c>
      <c r="D14" s="610">
        <v>20</v>
      </c>
      <c r="E14" s="610">
        <v>18</v>
      </c>
      <c r="F14" s="610"/>
      <c r="G14" s="308" t="s">
        <v>11</v>
      </c>
      <c r="H14" s="302"/>
      <c r="I14" s="609">
        <v>20</v>
      </c>
      <c r="J14" s="611">
        <v>20</v>
      </c>
      <c r="K14" s="545">
        <v>15</v>
      </c>
      <c r="L14" s="612"/>
      <c r="M14" s="308" t="s">
        <v>11</v>
      </c>
      <c r="N14" s="302"/>
      <c r="O14" s="610" t="s">
        <v>12</v>
      </c>
      <c r="P14" s="545" t="s">
        <v>12</v>
      </c>
      <c r="Q14" s="612" t="s">
        <v>11</v>
      </c>
      <c r="R14" s="612"/>
      <c r="S14" s="612"/>
      <c r="T14" s="308" t="s">
        <v>11</v>
      </c>
      <c r="U14" s="302"/>
      <c r="V14" s="610">
        <v>18</v>
      </c>
      <c r="W14" s="545">
        <v>20</v>
      </c>
      <c r="X14" s="545" t="s">
        <v>12</v>
      </c>
      <c r="Y14" s="545"/>
      <c r="Z14" s="308" t="s">
        <v>12</v>
      </c>
      <c r="AA14" s="472"/>
      <c r="AB14" s="43"/>
      <c r="AC14" s="301"/>
      <c r="AD14" s="303"/>
      <c r="AF14" s="302" t="str">
        <f t="shared" si="0"/>
        <v>A</v>
      </c>
      <c r="AG14" s="302" t="str">
        <f t="shared" si="1"/>
        <v>A</v>
      </c>
      <c r="AH14" s="302" t="str">
        <f t="shared" si="2"/>
        <v>A</v>
      </c>
      <c r="AI14" s="302" t="str">
        <f t="shared" si="3"/>
        <v>AD</v>
      </c>
    </row>
    <row r="15" spans="1:35" ht="12" customHeight="1" x14ac:dyDescent="0.25">
      <c r="A15" s="32">
        <v>8</v>
      </c>
      <c r="B15" s="218" t="str">
        <f>'5ADiag'!C15</f>
        <v>Estrada Florez, Lucymar Mayli</v>
      </c>
      <c r="C15" s="609">
        <v>18</v>
      </c>
      <c r="D15" s="610">
        <v>20</v>
      </c>
      <c r="E15" s="610">
        <v>20</v>
      </c>
      <c r="F15" s="610"/>
      <c r="G15" s="308" t="s">
        <v>12</v>
      </c>
      <c r="H15" s="302"/>
      <c r="I15" s="609">
        <v>20</v>
      </c>
      <c r="J15" s="611">
        <v>20</v>
      </c>
      <c r="K15" s="545">
        <v>18</v>
      </c>
      <c r="L15" s="612"/>
      <c r="M15" s="308" t="s">
        <v>12</v>
      </c>
      <c r="N15" s="302"/>
      <c r="O15" s="610" t="s">
        <v>12</v>
      </c>
      <c r="P15" s="545" t="s">
        <v>12</v>
      </c>
      <c r="Q15" s="612" t="s">
        <v>12</v>
      </c>
      <c r="R15" s="612"/>
      <c r="S15" s="612"/>
      <c r="T15" s="308" t="s">
        <v>12</v>
      </c>
      <c r="U15" s="302"/>
      <c r="V15" s="610">
        <v>18</v>
      </c>
      <c r="W15" s="545">
        <v>20</v>
      </c>
      <c r="X15" s="545" t="s">
        <v>12</v>
      </c>
      <c r="Y15" s="545"/>
      <c r="Z15" s="308" t="s">
        <v>12</v>
      </c>
      <c r="AA15" s="472"/>
      <c r="AB15" s="43"/>
      <c r="AC15" s="301"/>
      <c r="AD15" s="303"/>
      <c r="AF15" s="302" t="str">
        <f t="shared" si="0"/>
        <v>AD</v>
      </c>
      <c r="AG15" s="302" t="str">
        <f t="shared" si="1"/>
        <v>AD</v>
      </c>
      <c r="AH15" s="302" t="str">
        <f t="shared" si="2"/>
        <v>AD</v>
      </c>
      <c r="AI15" s="302" t="str">
        <f t="shared" si="3"/>
        <v>AD</v>
      </c>
    </row>
    <row r="16" spans="1:35" ht="12" customHeight="1" x14ac:dyDescent="0.25">
      <c r="A16" s="32">
        <v>9</v>
      </c>
      <c r="B16" s="218" t="str">
        <f>'5ADiag'!C16</f>
        <v>Flores Poblet, Abelardo Hernan</v>
      </c>
      <c r="C16" s="609">
        <v>13</v>
      </c>
      <c r="D16" s="610">
        <v>16</v>
      </c>
      <c r="E16" s="610">
        <v>20</v>
      </c>
      <c r="F16" s="610"/>
      <c r="G16" s="308" t="s">
        <v>11</v>
      </c>
      <c r="H16" s="302"/>
      <c r="I16" s="609">
        <v>16</v>
      </c>
      <c r="J16" s="611">
        <v>15</v>
      </c>
      <c r="K16" s="545">
        <v>14</v>
      </c>
      <c r="L16" s="612"/>
      <c r="M16" s="308" t="s">
        <v>11</v>
      </c>
      <c r="N16" s="302"/>
      <c r="O16" s="610" t="s">
        <v>11</v>
      </c>
      <c r="P16" s="545" t="s">
        <v>11</v>
      </c>
      <c r="Q16" s="612" t="s">
        <v>11</v>
      </c>
      <c r="R16" s="612"/>
      <c r="S16" s="612"/>
      <c r="T16" s="308" t="s">
        <v>11</v>
      </c>
      <c r="U16" s="302"/>
      <c r="V16" s="610">
        <v>17</v>
      </c>
      <c r="W16" s="545">
        <v>19</v>
      </c>
      <c r="X16" s="545" t="s">
        <v>11</v>
      </c>
      <c r="Y16" s="613"/>
      <c r="Z16" s="308" t="s">
        <v>11</v>
      </c>
      <c r="AA16" s="472"/>
      <c r="AB16" s="43"/>
      <c r="AC16" s="301"/>
      <c r="AD16" s="303"/>
      <c r="AF16" s="302" t="str">
        <f t="shared" si="0"/>
        <v>A</v>
      </c>
      <c r="AG16" s="302" t="str">
        <f t="shared" si="1"/>
        <v>A</v>
      </c>
      <c r="AH16" s="302" t="str">
        <f t="shared" si="2"/>
        <v>A</v>
      </c>
      <c r="AI16" s="302" t="str">
        <f t="shared" si="3"/>
        <v>A</v>
      </c>
    </row>
    <row r="17" spans="1:35" ht="12" customHeight="1" thickBot="1" x14ac:dyDescent="0.3">
      <c r="A17" s="266">
        <v>10</v>
      </c>
      <c r="B17" s="223" t="str">
        <f>'5ADiag'!C17</f>
        <v>Huañahui Ampuero, Alvaro</v>
      </c>
      <c r="C17" s="614">
        <v>15</v>
      </c>
      <c r="D17" s="615">
        <v>20</v>
      </c>
      <c r="E17" s="615">
        <v>15</v>
      </c>
      <c r="F17" s="615"/>
      <c r="G17" s="313" t="s">
        <v>11</v>
      </c>
      <c r="H17" s="302"/>
      <c r="I17" s="614">
        <v>20</v>
      </c>
      <c r="J17" s="616">
        <v>20</v>
      </c>
      <c r="K17" s="546">
        <v>16</v>
      </c>
      <c r="L17" s="617"/>
      <c r="M17" s="313" t="s">
        <v>11</v>
      </c>
      <c r="N17" s="302"/>
      <c r="O17" s="610" t="s">
        <v>12</v>
      </c>
      <c r="P17" s="548" t="s">
        <v>12</v>
      </c>
      <c r="Q17" s="623" t="s">
        <v>12</v>
      </c>
      <c r="R17" s="623"/>
      <c r="S17" s="623"/>
      <c r="T17" s="309" t="s">
        <v>12</v>
      </c>
      <c r="U17" s="302"/>
      <c r="V17" s="615">
        <v>17</v>
      </c>
      <c r="W17" s="546">
        <v>19</v>
      </c>
      <c r="X17" s="546" t="s">
        <v>12</v>
      </c>
      <c r="Y17" s="546"/>
      <c r="Z17" s="313" t="s">
        <v>11</v>
      </c>
      <c r="AA17" s="472"/>
      <c r="AB17" s="43"/>
      <c r="AC17" s="310"/>
      <c r="AD17" s="312"/>
      <c r="AF17" s="302" t="str">
        <f t="shared" si="0"/>
        <v>A</v>
      </c>
      <c r="AG17" s="302" t="str">
        <f t="shared" si="1"/>
        <v>A</v>
      </c>
      <c r="AH17" s="302" t="str">
        <f t="shared" si="2"/>
        <v>AD</v>
      </c>
      <c r="AI17" s="302" t="str">
        <f t="shared" si="3"/>
        <v>A</v>
      </c>
    </row>
    <row r="18" spans="1:35" ht="12" customHeight="1" x14ac:dyDescent="0.25">
      <c r="A18" s="36">
        <v>11</v>
      </c>
      <c r="B18" s="217" t="str">
        <f>'5ADiag'!C18</f>
        <v>Huarcaya Guerra, Angela Marcia</v>
      </c>
      <c r="C18" s="619">
        <v>15</v>
      </c>
      <c r="D18" s="620">
        <v>20</v>
      </c>
      <c r="E18" s="620">
        <v>18</v>
      </c>
      <c r="F18" s="620"/>
      <c r="G18" s="307" t="s">
        <v>11</v>
      </c>
      <c r="H18" s="302"/>
      <c r="I18" s="619">
        <v>20</v>
      </c>
      <c r="J18" s="621">
        <v>20</v>
      </c>
      <c r="K18" s="547">
        <v>15</v>
      </c>
      <c r="L18" s="622"/>
      <c r="M18" s="307" t="s">
        <v>11</v>
      </c>
      <c r="N18" s="302"/>
      <c r="O18" s="610" t="s">
        <v>12</v>
      </c>
      <c r="P18" s="544" t="s">
        <v>12</v>
      </c>
      <c r="Q18" s="608" t="s">
        <v>12</v>
      </c>
      <c r="R18" s="608"/>
      <c r="S18" s="608"/>
      <c r="T18" s="317" t="s">
        <v>12</v>
      </c>
      <c r="U18" s="302"/>
      <c r="V18" s="620"/>
      <c r="W18" s="547">
        <v>20</v>
      </c>
      <c r="X18" s="547" t="s">
        <v>12</v>
      </c>
      <c r="Y18" s="547"/>
      <c r="Z18" s="307" t="s">
        <v>11</v>
      </c>
      <c r="AA18" s="472"/>
      <c r="AB18" s="43"/>
      <c r="AC18" s="298"/>
      <c r="AD18" s="300"/>
      <c r="AF18" s="302" t="str">
        <f t="shared" si="0"/>
        <v>A</v>
      </c>
      <c r="AG18" s="302" t="str">
        <f t="shared" si="1"/>
        <v>A</v>
      </c>
      <c r="AH18" s="302" t="str">
        <f t="shared" si="2"/>
        <v>AD</v>
      </c>
      <c r="AI18" s="302" t="str">
        <f t="shared" si="3"/>
        <v>A</v>
      </c>
    </row>
    <row r="19" spans="1:35" ht="12" customHeight="1" x14ac:dyDescent="0.25">
      <c r="A19" s="32">
        <v>12</v>
      </c>
      <c r="B19" s="218" t="str">
        <f>'5ADiag'!C19</f>
        <v>Inquilla Chayña, Stefany Belen</v>
      </c>
      <c r="C19" s="609">
        <v>15</v>
      </c>
      <c r="D19" s="610">
        <v>18</v>
      </c>
      <c r="E19" s="610">
        <v>12</v>
      </c>
      <c r="F19" s="610" t="s">
        <v>367</v>
      </c>
      <c r="G19" s="308" t="s">
        <v>11</v>
      </c>
      <c r="H19" s="302"/>
      <c r="I19" s="609">
        <v>16</v>
      </c>
      <c r="J19" s="611">
        <v>15</v>
      </c>
      <c r="K19" s="545">
        <v>10</v>
      </c>
      <c r="L19" s="612" t="s">
        <v>351</v>
      </c>
      <c r="M19" s="308" t="s">
        <v>11</v>
      </c>
      <c r="N19" s="302"/>
      <c r="O19" s="610" t="s">
        <v>11</v>
      </c>
      <c r="P19" s="545" t="s">
        <v>11</v>
      </c>
      <c r="Q19" s="612" t="s">
        <v>13</v>
      </c>
      <c r="R19" s="612" t="s">
        <v>351</v>
      </c>
      <c r="S19" s="612" t="s">
        <v>351</v>
      </c>
      <c r="T19" s="308" t="s">
        <v>11</v>
      </c>
      <c r="U19" s="302"/>
      <c r="V19" s="610">
        <v>17</v>
      </c>
      <c r="W19" s="545">
        <v>18</v>
      </c>
      <c r="X19" s="545" t="s">
        <v>11</v>
      </c>
      <c r="Y19" s="545"/>
      <c r="Z19" s="308" t="s">
        <v>11</v>
      </c>
      <c r="AA19" s="472"/>
      <c r="AB19" s="43"/>
      <c r="AC19" s="301"/>
      <c r="AD19" s="303"/>
      <c r="AF19" s="302" t="str">
        <f t="shared" si="0"/>
        <v>A</v>
      </c>
      <c r="AG19" s="302" t="str">
        <f t="shared" si="1"/>
        <v>A</v>
      </c>
      <c r="AH19" s="302" t="str">
        <f t="shared" si="2"/>
        <v>A</v>
      </c>
      <c r="AI19" s="302" t="str">
        <f t="shared" si="3"/>
        <v>A</v>
      </c>
    </row>
    <row r="20" spans="1:35" ht="12" customHeight="1" x14ac:dyDescent="0.25">
      <c r="A20" s="32">
        <v>13</v>
      </c>
      <c r="B20" s="218" t="str">
        <f>'5ADiag'!C20</f>
        <v>Jara Pinto, Daniela Arlett</v>
      </c>
      <c r="C20" s="609">
        <v>14</v>
      </c>
      <c r="D20" s="610">
        <v>14</v>
      </c>
      <c r="E20" s="610">
        <v>12</v>
      </c>
      <c r="F20" s="610"/>
      <c r="G20" s="308" t="s">
        <v>13</v>
      </c>
      <c r="H20" s="302"/>
      <c r="I20" s="609">
        <v>13</v>
      </c>
      <c r="J20" s="611">
        <v>12</v>
      </c>
      <c r="K20" s="545">
        <v>5</v>
      </c>
      <c r="L20" s="612"/>
      <c r="M20" s="308" t="s">
        <v>14</v>
      </c>
      <c r="N20" s="302"/>
      <c r="O20" s="610" t="s">
        <v>13</v>
      </c>
      <c r="P20" s="545" t="s">
        <v>98</v>
      </c>
      <c r="Q20" s="612" t="s">
        <v>98</v>
      </c>
      <c r="R20" s="612"/>
      <c r="S20" s="612"/>
      <c r="T20" s="308" t="s">
        <v>14</v>
      </c>
      <c r="U20" s="302"/>
      <c r="V20" s="610" t="s">
        <v>231</v>
      </c>
      <c r="W20" s="545">
        <v>15</v>
      </c>
      <c r="X20" s="545" t="s">
        <v>12</v>
      </c>
      <c r="Y20" s="613"/>
      <c r="Z20" s="308" t="s">
        <v>11</v>
      </c>
      <c r="AA20" s="472"/>
      <c r="AB20" s="43"/>
      <c r="AC20" s="301"/>
      <c r="AD20" s="303"/>
      <c r="AF20" s="302" t="str">
        <f t="shared" si="0"/>
        <v>B</v>
      </c>
      <c r="AG20" s="302" t="str">
        <f t="shared" si="1"/>
        <v>C</v>
      </c>
      <c r="AH20" s="302" t="str">
        <f t="shared" si="2"/>
        <v>C</v>
      </c>
      <c r="AI20" s="302" t="str">
        <f t="shared" si="3"/>
        <v>A</v>
      </c>
    </row>
    <row r="21" spans="1:35" ht="12" customHeight="1" x14ac:dyDescent="0.25">
      <c r="A21" s="32">
        <v>14</v>
      </c>
      <c r="B21" s="218" t="str">
        <f>'5ADiag'!C21</f>
        <v>Mamani Llallacachi, Geraldine Lorena</v>
      </c>
      <c r="C21" s="609">
        <v>19</v>
      </c>
      <c r="D21" s="610">
        <v>20</v>
      </c>
      <c r="E21" s="610">
        <v>17</v>
      </c>
      <c r="F21" s="610"/>
      <c r="G21" s="308" t="s">
        <v>11</v>
      </c>
      <c r="H21" s="302"/>
      <c r="I21" s="609">
        <v>20</v>
      </c>
      <c r="J21" s="611">
        <v>20</v>
      </c>
      <c r="K21" s="545">
        <v>14</v>
      </c>
      <c r="L21" s="612"/>
      <c r="M21" s="308" t="s">
        <v>11</v>
      </c>
      <c r="N21" s="302"/>
      <c r="O21" s="610" t="s">
        <v>11</v>
      </c>
      <c r="P21" s="545" t="s">
        <v>11</v>
      </c>
      <c r="Q21" s="612" t="s">
        <v>11</v>
      </c>
      <c r="R21" s="612"/>
      <c r="S21" s="612"/>
      <c r="T21" s="308" t="s">
        <v>11</v>
      </c>
      <c r="U21" s="302"/>
      <c r="V21" s="610">
        <v>17</v>
      </c>
      <c r="W21" s="545">
        <v>20</v>
      </c>
      <c r="X21" s="545" t="s">
        <v>12</v>
      </c>
      <c r="Y21" s="545"/>
      <c r="Z21" s="308" t="s">
        <v>11</v>
      </c>
      <c r="AA21" s="472"/>
      <c r="AB21" s="43"/>
      <c r="AC21" s="301"/>
      <c r="AD21" s="303"/>
      <c r="AF21" s="302" t="str">
        <f t="shared" si="0"/>
        <v>A</v>
      </c>
      <c r="AG21" s="302" t="str">
        <f t="shared" si="1"/>
        <v>A</v>
      </c>
      <c r="AH21" s="302" t="str">
        <f t="shared" si="2"/>
        <v>A</v>
      </c>
      <c r="AI21" s="302" t="str">
        <f t="shared" si="3"/>
        <v>A</v>
      </c>
    </row>
    <row r="22" spans="1:35" ht="12" customHeight="1" thickBot="1" x14ac:dyDescent="0.3">
      <c r="A22" s="33">
        <v>15</v>
      </c>
      <c r="B22" s="219" t="str">
        <f>'5ADiag'!C22</f>
        <v>Mendoza Luque, Goerge Yovany</v>
      </c>
      <c r="C22" s="624" t="s">
        <v>231</v>
      </c>
      <c r="D22" s="618" t="s">
        <v>231</v>
      </c>
      <c r="E22" s="618" t="s">
        <v>231</v>
      </c>
      <c r="F22" s="618"/>
      <c r="G22" s="309" t="s">
        <v>14</v>
      </c>
      <c r="H22" s="302" t="s">
        <v>365</v>
      </c>
      <c r="I22" s="614">
        <v>11</v>
      </c>
      <c r="J22" s="616">
        <v>11</v>
      </c>
      <c r="K22" s="546">
        <v>7</v>
      </c>
      <c r="L22" s="617"/>
      <c r="M22" s="309" t="s">
        <v>13</v>
      </c>
      <c r="N22" s="302"/>
      <c r="O22" s="610"/>
      <c r="P22" s="546" t="s">
        <v>98</v>
      </c>
      <c r="Q22" s="617" t="s">
        <v>13</v>
      </c>
      <c r="R22" s="617"/>
      <c r="S22" s="617"/>
      <c r="T22" s="313" t="s">
        <v>14</v>
      </c>
      <c r="U22" s="302"/>
      <c r="V22" s="615">
        <v>17</v>
      </c>
      <c r="W22" s="546">
        <v>15</v>
      </c>
      <c r="X22" s="546" t="s">
        <v>231</v>
      </c>
      <c r="Y22" s="546"/>
      <c r="Z22" s="309" t="s">
        <v>13</v>
      </c>
      <c r="AA22" s="472"/>
      <c r="AB22" s="43"/>
      <c r="AC22" s="304"/>
      <c r="AD22" s="306"/>
      <c r="AF22" s="302" t="str">
        <f t="shared" si="0"/>
        <v>C</v>
      </c>
      <c r="AG22" s="302" t="str">
        <f t="shared" si="1"/>
        <v>B</v>
      </c>
      <c r="AH22" s="302" t="str">
        <f t="shared" si="2"/>
        <v>C</v>
      </c>
      <c r="AI22" s="302" t="str">
        <f t="shared" si="3"/>
        <v>B</v>
      </c>
    </row>
    <row r="23" spans="1:35" ht="12" customHeight="1" x14ac:dyDescent="0.25">
      <c r="A23" s="45">
        <v>16</v>
      </c>
      <c r="B23" s="347" t="str">
        <f>'5ADiag'!C23</f>
        <v>Merma Condori, Pedro Luis</v>
      </c>
      <c r="C23" s="605">
        <v>15</v>
      </c>
      <c r="D23" s="606">
        <v>20</v>
      </c>
      <c r="E23" s="606">
        <v>15</v>
      </c>
      <c r="F23" s="606"/>
      <c r="G23" s="317" t="s">
        <v>11</v>
      </c>
      <c r="H23" s="302"/>
      <c r="I23" s="619">
        <v>15</v>
      </c>
      <c r="J23" s="621">
        <v>16</v>
      </c>
      <c r="K23" s="547">
        <v>12</v>
      </c>
      <c r="L23" s="622">
        <v>14</v>
      </c>
      <c r="M23" s="317" t="s">
        <v>11</v>
      </c>
      <c r="N23" s="302"/>
      <c r="O23" s="610" t="s">
        <v>11</v>
      </c>
      <c r="P23" s="547" t="s">
        <v>14</v>
      </c>
      <c r="Q23" s="622" t="s">
        <v>11</v>
      </c>
      <c r="R23" s="622"/>
      <c r="S23" s="622"/>
      <c r="T23" s="307" t="s">
        <v>11</v>
      </c>
      <c r="U23" s="302"/>
      <c r="V23" s="620" t="s">
        <v>98</v>
      </c>
      <c r="W23" s="547">
        <v>18</v>
      </c>
      <c r="X23" s="547" t="s">
        <v>11</v>
      </c>
      <c r="Y23" s="547"/>
      <c r="Z23" s="317" t="s">
        <v>11</v>
      </c>
      <c r="AA23" s="472"/>
      <c r="AB23" s="43"/>
      <c r="AC23" s="314"/>
      <c r="AD23" s="316"/>
      <c r="AF23" s="302" t="str">
        <f t="shared" si="0"/>
        <v>A</v>
      </c>
      <c r="AG23" s="302" t="str">
        <f t="shared" si="1"/>
        <v>A</v>
      </c>
      <c r="AH23" s="302" t="str">
        <f t="shared" si="2"/>
        <v>A</v>
      </c>
      <c r="AI23" s="302" t="str">
        <f t="shared" si="3"/>
        <v>A</v>
      </c>
    </row>
    <row r="24" spans="1:35" ht="12" customHeight="1" x14ac:dyDescent="0.25">
      <c r="A24" s="32">
        <v>17</v>
      </c>
      <c r="B24" s="218" t="str">
        <f>'5ADiag'!C24</f>
        <v>Nieto Cornejo, Christopher Helaman</v>
      </c>
      <c r="C24" s="609">
        <v>16</v>
      </c>
      <c r="D24" s="610">
        <v>18</v>
      </c>
      <c r="E24" s="610">
        <v>13</v>
      </c>
      <c r="F24" s="610"/>
      <c r="G24" s="308" t="s">
        <v>13</v>
      </c>
      <c r="H24" s="302"/>
      <c r="I24" s="609">
        <v>13</v>
      </c>
      <c r="J24" s="611">
        <v>12</v>
      </c>
      <c r="K24" s="545">
        <v>5</v>
      </c>
      <c r="L24" s="612">
        <v>10</v>
      </c>
      <c r="M24" s="308" t="s">
        <v>13</v>
      </c>
      <c r="N24" s="302"/>
      <c r="O24" s="610" t="s">
        <v>11</v>
      </c>
      <c r="P24" s="545" t="s">
        <v>14</v>
      </c>
      <c r="Q24" s="612" t="s">
        <v>13</v>
      </c>
      <c r="R24" s="612" t="s">
        <v>354</v>
      </c>
      <c r="S24" s="612"/>
      <c r="T24" s="308" t="s">
        <v>13</v>
      </c>
      <c r="U24" s="302"/>
      <c r="V24" s="610">
        <v>18</v>
      </c>
      <c r="W24" s="545">
        <v>16</v>
      </c>
      <c r="X24" s="545" t="s">
        <v>13</v>
      </c>
      <c r="Y24" s="545"/>
      <c r="Z24" s="308" t="s">
        <v>11</v>
      </c>
      <c r="AA24" s="472"/>
      <c r="AB24" s="43"/>
      <c r="AC24" s="301"/>
      <c r="AD24" s="303"/>
      <c r="AF24" s="302" t="str">
        <f t="shared" si="0"/>
        <v>B</v>
      </c>
      <c r="AG24" s="302" t="str">
        <f t="shared" si="1"/>
        <v>B</v>
      </c>
      <c r="AH24" s="302" t="str">
        <f t="shared" si="2"/>
        <v>B</v>
      </c>
      <c r="AI24" s="302" t="str">
        <f t="shared" si="3"/>
        <v>A</v>
      </c>
    </row>
    <row r="25" spans="1:35" ht="12" customHeight="1" x14ac:dyDescent="0.25">
      <c r="A25" s="32">
        <v>18</v>
      </c>
      <c r="B25" s="218" t="str">
        <f>'5ADiag'!C25</f>
        <v>Palomino Flores, Madeleine Nicole</v>
      </c>
      <c r="C25" s="609">
        <v>12</v>
      </c>
      <c r="D25" s="610">
        <v>18</v>
      </c>
      <c r="E25" s="610">
        <v>13</v>
      </c>
      <c r="F25" s="610"/>
      <c r="G25" s="308" t="s">
        <v>13</v>
      </c>
      <c r="H25" s="302"/>
      <c r="I25" s="609">
        <v>13</v>
      </c>
      <c r="J25" s="611">
        <v>12</v>
      </c>
      <c r="K25" s="545">
        <v>5</v>
      </c>
      <c r="L25" s="612" t="s">
        <v>351</v>
      </c>
      <c r="M25" s="308" t="s">
        <v>13</v>
      </c>
      <c r="N25" s="302"/>
      <c r="O25" s="610" t="s">
        <v>11</v>
      </c>
      <c r="P25" s="545" t="s">
        <v>14</v>
      </c>
      <c r="Q25" s="612" t="s">
        <v>14</v>
      </c>
      <c r="R25" s="612" t="s">
        <v>351</v>
      </c>
      <c r="S25" s="612"/>
      <c r="T25" s="308" t="s">
        <v>13</v>
      </c>
      <c r="U25" s="302"/>
      <c r="V25" s="610">
        <v>17</v>
      </c>
      <c r="W25" s="545">
        <v>15</v>
      </c>
      <c r="X25" s="545" t="s">
        <v>11</v>
      </c>
      <c r="Y25" s="545"/>
      <c r="Z25" s="308" t="s">
        <v>11</v>
      </c>
      <c r="AA25" s="472"/>
      <c r="AB25" s="43"/>
      <c r="AC25" s="301"/>
      <c r="AD25" s="303"/>
      <c r="AF25" s="302" t="str">
        <f t="shared" si="0"/>
        <v>B</v>
      </c>
      <c r="AG25" s="302" t="str">
        <f t="shared" si="1"/>
        <v>B</v>
      </c>
      <c r="AH25" s="302" t="str">
        <f t="shared" si="2"/>
        <v>B</v>
      </c>
      <c r="AI25" s="302" t="str">
        <f t="shared" si="3"/>
        <v>A</v>
      </c>
    </row>
    <row r="26" spans="1:35" ht="12" customHeight="1" x14ac:dyDescent="0.25">
      <c r="A26" s="32">
        <v>19</v>
      </c>
      <c r="B26" s="218" t="str">
        <f>'5ADiag'!C26</f>
        <v>Pereleo Valdivia, Johan Favio</v>
      </c>
      <c r="C26" s="609">
        <v>15</v>
      </c>
      <c r="D26" s="610">
        <v>18</v>
      </c>
      <c r="E26" s="610">
        <v>19</v>
      </c>
      <c r="F26" s="610"/>
      <c r="G26" s="308" t="s">
        <v>11</v>
      </c>
      <c r="H26" s="302"/>
      <c r="I26" s="609">
        <v>15</v>
      </c>
      <c r="J26" s="611">
        <v>15</v>
      </c>
      <c r="K26" s="545">
        <v>16</v>
      </c>
      <c r="L26" s="612"/>
      <c r="M26" s="308" t="s">
        <v>11</v>
      </c>
      <c r="N26" s="302"/>
      <c r="O26" s="610" t="s">
        <v>11</v>
      </c>
      <c r="P26" s="545" t="s">
        <v>13</v>
      </c>
      <c r="Q26" s="612" t="s">
        <v>13</v>
      </c>
      <c r="R26" s="612"/>
      <c r="S26" s="612"/>
      <c r="T26" s="308" t="s">
        <v>13</v>
      </c>
      <c r="U26" s="302"/>
      <c r="V26" s="610">
        <v>18</v>
      </c>
      <c r="W26" s="545">
        <v>16</v>
      </c>
      <c r="X26" s="545" t="s">
        <v>12</v>
      </c>
      <c r="Y26" s="545"/>
      <c r="Z26" s="308" t="s">
        <v>11</v>
      </c>
      <c r="AA26" s="472"/>
      <c r="AB26" s="43"/>
      <c r="AC26" s="301"/>
      <c r="AD26" s="303"/>
      <c r="AF26" s="302" t="str">
        <f t="shared" si="0"/>
        <v>A</v>
      </c>
      <c r="AG26" s="302" t="str">
        <f t="shared" si="1"/>
        <v>A</v>
      </c>
      <c r="AH26" s="302" t="str">
        <f t="shared" si="2"/>
        <v>B</v>
      </c>
      <c r="AI26" s="302" t="str">
        <f t="shared" si="3"/>
        <v>A</v>
      </c>
    </row>
    <row r="27" spans="1:35" ht="12" customHeight="1" thickBot="1" x14ac:dyDescent="0.3">
      <c r="A27" s="266">
        <v>20</v>
      </c>
      <c r="B27" s="223" t="str">
        <f>'5ADiag'!C27</f>
        <v>Quispe Negrón, Cristhofer Alosno</v>
      </c>
      <c r="C27" s="624">
        <v>11</v>
      </c>
      <c r="D27" s="618">
        <v>20</v>
      </c>
      <c r="E27" s="618">
        <v>12</v>
      </c>
      <c r="F27" s="618"/>
      <c r="G27" s="309" t="s">
        <v>13</v>
      </c>
      <c r="H27" s="302"/>
      <c r="I27" s="624">
        <v>13</v>
      </c>
      <c r="J27" s="625">
        <v>11</v>
      </c>
      <c r="K27" s="548">
        <v>5</v>
      </c>
      <c r="L27" s="623" t="s">
        <v>351</v>
      </c>
      <c r="M27" s="309" t="s">
        <v>13</v>
      </c>
      <c r="N27" s="302"/>
      <c r="O27" s="610" t="s">
        <v>11</v>
      </c>
      <c r="P27" s="545" t="s">
        <v>13</v>
      </c>
      <c r="Q27" s="612" t="s">
        <v>13</v>
      </c>
      <c r="R27" s="612" t="s">
        <v>354</v>
      </c>
      <c r="S27" s="623"/>
      <c r="T27" s="309" t="s">
        <v>13</v>
      </c>
      <c r="U27" s="302"/>
      <c r="V27" s="618">
        <v>17</v>
      </c>
      <c r="W27" s="548">
        <v>18</v>
      </c>
      <c r="X27" s="548" t="s">
        <v>11</v>
      </c>
      <c r="Y27" s="548"/>
      <c r="Z27" s="309" t="s">
        <v>11</v>
      </c>
      <c r="AA27" s="472"/>
      <c r="AB27" s="43"/>
      <c r="AC27" s="304"/>
      <c r="AD27" s="306"/>
      <c r="AF27" s="302" t="str">
        <f t="shared" si="0"/>
        <v>B</v>
      </c>
      <c r="AG27" s="302" t="str">
        <f t="shared" si="1"/>
        <v>B</v>
      </c>
      <c r="AH27" s="302" t="str">
        <f t="shared" si="2"/>
        <v>B</v>
      </c>
      <c r="AI27" s="302" t="str">
        <f t="shared" si="3"/>
        <v>A</v>
      </c>
    </row>
    <row r="28" spans="1:35" ht="12" customHeight="1" x14ac:dyDescent="0.25">
      <c r="A28" s="36">
        <v>21</v>
      </c>
      <c r="B28" s="217" t="str">
        <f>'5ADiag'!C28</f>
        <v>Ramos Davila, Dastin Andre</v>
      </c>
      <c r="C28" s="605">
        <v>15</v>
      </c>
      <c r="D28" s="606">
        <v>20</v>
      </c>
      <c r="E28" s="606">
        <v>18</v>
      </c>
      <c r="F28" s="606"/>
      <c r="G28" s="317" t="s">
        <v>11</v>
      </c>
      <c r="H28" s="302"/>
      <c r="I28" s="605">
        <v>14</v>
      </c>
      <c r="J28" s="626">
        <v>15</v>
      </c>
      <c r="K28" s="544">
        <v>14</v>
      </c>
      <c r="L28" s="608"/>
      <c r="M28" s="317" t="s">
        <v>11</v>
      </c>
      <c r="N28" s="302"/>
      <c r="O28" s="610" t="s">
        <v>11</v>
      </c>
      <c r="P28" s="545" t="s">
        <v>13</v>
      </c>
      <c r="Q28" s="608" t="s">
        <v>13</v>
      </c>
      <c r="R28" s="608" t="s">
        <v>351</v>
      </c>
      <c r="S28" s="608"/>
      <c r="T28" s="317" t="s">
        <v>13</v>
      </c>
      <c r="U28" s="302"/>
      <c r="V28" s="606">
        <v>18</v>
      </c>
      <c r="W28" s="544">
        <v>17</v>
      </c>
      <c r="X28" s="544" t="s">
        <v>12</v>
      </c>
      <c r="Y28" s="544"/>
      <c r="Z28" s="317" t="s">
        <v>11</v>
      </c>
      <c r="AA28" s="472"/>
      <c r="AB28" s="43"/>
      <c r="AC28" s="314"/>
      <c r="AD28" s="316"/>
      <c r="AF28" s="302" t="str">
        <f t="shared" si="0"/>
        <v>A</v>
      </c>
      <c r="AG28" s="302" t="str">
        <f t="shared" si="1"/>
        <v>A</v>
      </c>
      <c r="AH28" s="302" t="str">
        <f t="shared" si="2"/>
        <v>B</v>
      </c>
      <c r="AI28" s="302" t="str">
        <f t="shared" si="3"/>
        <v>A</v>
      </c>
    </row>
    <row r="29" spans="1:35" ht="12" customHeight="1" x14ac:dyDescent="0.25">
      <c r="A29" s="45">
        <v>22</v>
      </c>
      <c r="B29" s="218" t="str">
        <f>'5ADiag'!C29</f>
        <v>Supo Mamani, Piero Julian</v>
      </c>
      <c r="C29" s="609">
        <v>16</v>
      </c>
      <c r="D29" s="606">
        <v>20</v>
      </c>
      <c r="E29" s="606">
        <v>18</v>
      </c>
      <c r="F29" s="606"/>
      <c r="G29" s="308" t="s">
        <v>11</v>
      </c>
      <c r="H29" s="302"/>
      <c r="I29" s="609">
        <v>20</v>
      </c>
      <c r="J29" s="611">
        <v>18</v>
      </c>
      <c r="K29" s="545">
        <v>12</v>
      </c>
      <c r="L29" s="612"/>
      <c r="M29" s="308" t="s">
        <v>11</v>
      </c>
      <c r="N29" s="302"/>
      <c r="O29" s="610" t="s">
        <v>11</v>
      </c>
      <c r="P29" s="545" t="s">
        <v>11</v>
      </c>
      <c r="Q29" s="612" t="s">
        <v>11</v>
      </c>
      <c r="R29" s="612"/>
      <c r="S29" s="612"/>
      <c r="T29" s="308" t="s">
        <v>11</v>
      </c>
      <c r="U29" s="302"/>
      <c r="V29" s="610">
        <v>17</v>
      </c>
      <c r="W29" s="545">
        <v>18</v>
      </c>
      <c r="X29" s="545" t="s">
        <v>11</v>
      </c>
      <c r="Y29" s="545"/>
      <c r="Z29" s="308" t="s">
        <v>11</v>
      </c>
      <c r="AA29" s="472"/>
      <c r="AB29" s="43"/>
      <c r="AC29" s="301"/>
      <c r="AD29" s="303"/>
      <c r="AF29" s="302" t="str">
        <f t="shared" si="0"/>
        <v>A</v>
      </c>
      <c r="AG29" s="302" t="str">
        <f t="shared" si="1"/>
        <v>A</v>
      </c>
      <c r="AH29" s="302" t="str">
        <f t="shared" si="2"/>
        <v>A</v>
      </c>
      <c r="AI29" s="302" t="str">
        <f t="shared" si="3"/>
        <v>A</v>
      </c>
    </row>
    <row r="30" spans="1:35" ht="12" customHeight="1" x14ac:dyDescent="0.25">
      <c r="A30" s="45">
        <v>23</v>
      </c>
      <c r="B30" s="218" t="str">
        <f>'5ADiag'!C30</f>
        <v>Surco Chino, Juan Cristiano</v>
      </c>
      <c r="C30" s="609">
        <v>15</v>
      </c>
      <c r="D30" s="606">
        <v>20</v>
      </c>
      <c r="E30" s="606">
        <v>19</v>
      </c>
      <c r="F30" s="606"/>
      <c r="G30" s="308" t="s">
        <v>11</v>
      </c>
      <c r="H30" s="302"/>
      <c r="I30" s="609">
        <v>20</v>
      </c>
      <c r="J30" s="611">
        <v>20</v>
      </c>
      <c r="K30" s="545">
        <v>15</v>
      </c>
      <c r="L30" s="612"/>
      <c r="M30" s="308" t="s">
        <v>11</v>
      </c>
      <c r="N30" s="302"/>
      <c r="O30" s="610" t="s">
        <v>11</v>
      </c>
      <c r="P30" s="545" t="s">
        <v>12</v>
      </c>
      <c r="Q30" s="612" t="s">
        <v>11</v>
      </c>
      <c r="R30" s="612"/>
      <c r="S30" s="612"/>
      <c r="T30" s="308" t="s">
        <v>11</v>
      </c>
      <c r="U30" s="302"/>
      <c r="V30" s="610">
        <v>18</v>
      </c>
      <c r="W30" s="545">
        <v>20</v>
      </c>
      <c r="X30" s="545" t="s">
        <v>12</v>
      </c>
      <c r="Y30" s="545"/>
      <c r="Z30" s="308" t="s">
        <v>12</v>
      </c>
      <c r="AA30" s="472"/>
      <c r="AB30" s="43"/>
      <c r="AC30" s="301"/>
      <c r="AD30" s="303"/>
      <c r="AF30" s="302" t="str">
        <f t="shared" si="0"/>
        <v>A</v>
      </c>
      <c r="AG30" s="302" t="str">
        <f t="shared" si="1"/>
        <v>A</v>
      </c>
      <c r="AH30" s="302" t="str">
        <f t="shared" si="2"/>
        <v>A</v>
      </c>
      <c r="AI30" s="302" t="str">
        <f t="shared" si="3"/>
        <v>AD</v>
      </c>
    </row>
    <row r="31" spans="1:35" ht="12" customHeight="1" x14ac:dyDescent="0.25">
      <c r="A31" s="32">
        <v>24</v>
      </c>
      <c r="B31" s="218" t="str">
        <f>'5ADiag'!C31</f>
        <v>Vargas Llerena, Luis Miguel</v>
      </c>
      <c r="C31" s="609">
        <v>17</v>
      </c>
      <c r="D31" s="610">
        <v>20</v>
      </c>
      <c r="E31" s="610">
        <v>15</v>
      </c>
      <c r="F31" s="610"/>
      <c r="G31" s="308" t="s">
        <v>11</v>
      </c>
      <c r="H31" s="302"/>
      <c r="I31" s="609">
        <v>15</v>
      </c>
      <c r="J31" s="611">
        <v>15</v>
      </c>
      <c r="K31" s="545">
        <v>10</v>
      </c>
      <c r="L31" s="612"/>
      <c r="M31" s="308" t="s">
        <v>13</v>
      </c>
      <c r="N31" s="302"/>
      <c r="O31" s="610" t="s">
        <v>11</v>
      </c>
      <c r="P31" s="545" t="s">
        <v>13</v>
      </c>
      <c r="Q31" s="612" t="s">
        <v>13</v>
      </c>
      <c r="R31" s="612" t="s">
        <v>351</v>
      </c>
      <c r="S31" s="612"/>
      <c r="T31" s="308" t="s">
        <v>13</v>
      </c>
      <c r="U31" s="302"/>
      <c r="V31" s="610">
        <v>17</v>
      </c>
      <c r="W31" s="545">
        <v>17</v>
      </c>
      <c r="X31" s="545" t="s">
        <v>11</v>
      </c>
      <c r="Y31" s="545"/>
      <c r="Z31" s="308" t="s">
        <v>11</v>
      </c>
      <c r="AA31" s="472"/>
      <c r="AB31" s="43"/>
      <c r="AC31" s="301"/>
      <c r="AD31" s="303"/>
      <c r="AF31" s="302" t="str">
        <f t="shared" si="0"/>
        <v>A</v>
      </c>
      <c r="AG31" s="302" t="str">
        <f t="shared" si="1"/>
        <v>B</v>
      </c>
      <c r="AH31" s="302" t="str">
        <f t="shared" si="2"/>
        <v>B</v>
      </c>
      <c r="AI31" s="302" t="str">
        <f t="shared" si="3"/>
        <v>A</v>
      </c>
    </row>
    <row r="32" spans="1:35" ht="12" customHeight="1" thickBot="1" x14ac:dyDescent="0.3">
      <c r="A32" s="33">
        <v>25</v>
      </c>
      <c r="B32" s="219" t="str">
        <f>'5ADiag'!C32</f>
        <v>Veliz Vilca, Fernando</v>
      </c>
      <c r="C32" s="624">
        <v>14</v>
      </c>
      <c r="D32" s="618">
        <v>20</v>
      </c>
      <c r="E32" s="618">
        <v>14</v>
      </c>
      <c r="F32" s="618"/>
      <c r="G32" s="309" t="s">
        <v>11</v>
      </c>
      <c r="H32" s="302"/>
      <c r="I32" s="624">
        <v>11</v>
      </c>
      <c r="J32" s="625">
        <v>11</v>
      </c>
      <c r="K32" s="548">
        <v>5</v>
      </c>
      <c r="L32" s="623" t="s">
        <v>351</v>
      </c>
      <c r="M32" s="309" t="s">
        <v>13</v>
      </c>
      <c r="N32" s="302"/>
      <c r="O32" s="610" t="s">
        <v>13</v>
      </c>
      <c r="P32" s="546" t="s">
        <v>98</v>
      </c>
      <c r="Q32" s="617" t="s">
        <v>14</v>
      </c>
      <c r="R32" s="617"/>
      <c r="S32" s="617"/>
      <c r="T32" s="313" t="s">
        <v>14</v>
      </c>
      <c r="U32" s="302"/>
      <c r="V32" s="618" t="s">
        <v>231</v>
      </c>
      <c r="W32" s="548">
        <v>14</v>
      </c>
      <c r="X32" s="548" t="s">
        <v>11</v>
      </c>
      <c r="Y32" s="548"/>
      <c r="Z32" s="309" t="s">
        <v>11</v>
      </c>
      <c r="AA32" s="472"/>
      <c r="AB32" s="43"/>
      <c r="AC32" s="304"/>
      <c r="AD32" s="306"/>
      <c r="AF32" s="302" t="str">
        <f t="shared" si="0"/>
        <v>A</v>
      </c>
      <c r="AG32" s="302" t="str">
        <f t="shared" si="1"/>
        <v>B</v>
      </c>
      <c r="AH32" s="302" t="str">
        <f t="shared" si="2"/>
        <v>C</v>
      </c>
      <c r="AI32" s="302" t="str">
        <f t="shared" si="3"/>
        <v>A</v>
      </c>
    </row>
    <row r="33" spans="1:35" ht="12" customHeight="1" thickBot="1" x14ac:dyDescent="0.3">
      <c r="A33" s="36">
        <v>26</v>
      </c>
      <c r="B33" s="347" t="str">
        <f>'5ADiag'!C33</f>
        <v>Zevallos Ponce, Enrique Aaron</v>
      </c>
      <c r="C33" s="605">
        <v>15</v>
      </c>
      <c r="D33" s="606">
        <v>20</v>
      </c>
      <c r="E33" s="606">
        <v>16</v>
      </c>
      <c r="F33" s="606"/>
      <c r="G33" s="308" t="s">
        <v>11</v>
      </c>
      <c r="H33" s="302"/>
      <c r="I33" s="605">
        <v>16</v>
      </c>
      <c r="J33" s="626">
        <v>16</v>
      </c>
      <c r="K33" s="544">
        <v>16</v>
      </c>
      <c r="L33" s="608"/>
      <c r="M33" s="308" t="s">
        <v>11</v>
      </c>
      <c r="N33" s="302"/>
      <c r="O33" s="610" t="s">
        <v>11</v>
      </c>
      <c r="P33" s="627" t="s">
        <v>11</v>
      </c>
      <c r="Q33" s="628" t="s">
        <v>11</v>
      </c>
      <c r="R33" s="628"/>
      <c r="S33" s="628"/>
      <c r="T33" s="629" t="s">
        <v>11</v>
      </c>
      <c r="U33" s="630"/>
      <c r="V33" s="606">
        <v>17</v>
      </c>
      <c r="W33" s="544">
        <v>20</v>
      </c>
      <c r="X33" s="544" t="s">
        <v>12</v>
      </c>
      <c r="Y33" s="631"/>
      <c r="Z33" s="308" t="s">
        <v>11</v>
      </c>
      <c r="AA33" s="472"/>
      <c r="AB33" s="43"/>
      <c r="AC33" s="301"/>
      <c r="AD33" s="303"/>
      <c r="AF33" s="302" t="str">
        <f t="shared" si="0"/>
        <v>A</v>
      </c>
      <c r="AG33" s="302" t="str">
        <f t="shared" si="1"/>
        <v>A</v>
      </c>
      <c r="AH33" s="302" t="str">
        <f t="shared" si="2"/>
        <v>A</v>
      </c>
      <c r="AI33" s="302" t="str">
        <f t="shared" si="3"/>
        <v>A</v>
      </c>
    </row>
    <row r="34" spans="1:35" x14ac:dyDescent="0.25">
      <c r="G34" s="275"/>
      <c r="M34" s="275"/>
      <c r="T34" s="275"/>
      <c r="Z34" s="275"/>
    </row>
    <row r="35" spans="1:35" ht="11.25" customHeight="1" x14ac:dyDescent="0.25">
      <c r="G35" s="276"/>
      <c r="M35" s="276"/>
      <c r="T35" s="276"/>
      <c r="Z35" s="276"/>
    </row>
    <row r="36" spans="1:35" ht="11.25" customHeight="1" x14ac:dyDescent="0.25">
      <c r="G36" s="277"/>
      <c r="M36" s="277"/>
      <c r="T36" s="277"/>
      <c r="Z36" s="277"/>
    </row>
    <row r="37" spans="1:35" ht="11.25" customHeight="1" x14ac:dyDescent="0.25">
      <c r="G37" s="278"/>
      <c r="M37" s="278"/>
      <c r="T37" s="278"/>
      <c r="Z37" s="278"/>
    </row>
    <row r="38" spans="1:35" ht="11.25" customHeight="1" x14ac:dyDescent="0.25">
      <c r="G38" s="200"/>
      <c r="M38" s="200"/>
      <c r="T38" s="200"/>
      <c r="Z38" s="200"/>
    </row>
    <row r="39" spans="1:35" ht="11.25" customHeight="1" x14ac:dyDescent="0.25"/>
    <row r="40" spans="1:35" ht="11.25" customHeight="1" x14ac:dyDescent="0.25">
      <c r="G40" s="279"/>
      <c r="M40" s="279"/>
      <c r="T40" s="279"/>
      <c r="Z40" s="279"/>
    </row>
    <row r="41" spans="1:35" ht="11.25" customHeight="1" x14ac:dyDescent="0.25">
      <c r="G41" s="280"/>
      <c r="M41" s="280"/>
      <c r="T41" s="280"/>
      <c r="Z41" s="280"/>
    </row>
    <row r="42" spans="1:35" ht="11.25" customHeight="1" x14ac:dyDescent="0.25">
      <c r="G42" s="281"/>
      <c r="M42" s="281"/>
      <c r="T42" s="281"/>
      <c r="Z42" s="281"/>
    </row>
    <row r="43" spans="1:35" ht="11.25" customHeight="1" x14ac:dyDescent="0.25">
      <c r="G43" s="282"/>
      <c r="M43" s="282"/>
      <c r="T43" s="282"/>
      <c r="Z43" s="282"/>
    </row>
    <row r="44" spans="1:35" ht="11.25" customHeight="1" x14ac:dyDescent="0.25">
      <c r="G44" s="274"/>
      <c r="M44" s="274"/>
      <c r="T44" s="274"/>
      <c r="Z44" s="274"/>
    </row>
  </sheetData>
  <mergeCells count="23">
    <mergeCell ref="L5:L6"/>
    <mergeCell ref="O5:O6"/>
    <mergeCell ref="P5:P6"/>
    <mergeCell ref="Y5:Y6"/>
    <mergeCell ref="Q5:Q6"/>
    <mergeCell ref="R5:R6"/>
    <mergeCell ref="S5:S6"/>
    <mergeCell ref="A2:A7"/>
    <mergeCell ref="AC2:AD2"/>
    <mergeCell ref="G3:G7"/>
    <mergeCell ref="H3:H7"/>
    <mergeCell ref="M3:M7"/>
    <mergeCell ref="N3:N7"/>
    <mergeCell ref="T3:T7"/>
    <mergeCell ref="U3:U7"/>
    <mergeCell ref="Z3:Z7"/>
    <mergeCell ref="AA3:AA7"/>
    <mergeCell ref="AC3:AD3"/>
    <mergeCell ref="AC4:AC7"/>
    <mergeCell ref="AD4:AD7"/>
    <mergeCell ref="I5:I6"/>
    <mergeCell ref="J5:J6"/>
    <mergeCell ref="K5:K6"/>
  </mergeCells>
  <conditionalFormatting sqref="C8:F33 I8:L33 O8:S33 V8:Y33">
    <cfRule type="cellIs" dxfId="172" priority="41" operator="between">
      <formula>18</formula>
      <formula>20</formula>
    </cfRule>
    <cfRule type="cellIs" dxfId="171" priority="42" operator="between">
      <formula>13.5</formula>
      <formula>17.499999999</formula>
    </cfRule>
    <cfRule type="cellIs" dxfId="170" priority="43" operator="between">
      <formula>10.5</formula>
      <formula>13.499999</formula>
    </cfRule>
    <cfRule type="cellIs" dxfId="169" priority="44" operator="between">
      <formula>0</formula>
      <formula>10.499999</formula>
    </cfRule>
  </conditionalFormatting>
  <conditionalFormatting sqref="C8:G33 I8:M33 O8:T33 V8:Z33">
    <cfRule type="cellIs" dxfId="168" priority="45" operator="equal">
      <formula>"NP"</formula>
    </cfRule>
    <cfRule type="cellIs" dxfId="167" priority="46" operator="equal">
      <formula>"F"</formula>
    </cfRule>
    <cfRule type="cellIs" dxfId="166" priority="47" operator="equal">
      <formula>"AD"</formula>
    </cfRule>
    <cfRule type="cellIs" dxfId="165" priority="48" operator="equal">
      <formula>"A"</formula>
    </cfRule>
    <cfRule type="cellIs" dxfId="164" priority="49" operator="equal">
      <formula>"B"</formula>
    </cfRule>
    <cfRule type="cellIs" dxfId="163" priority="50" operator="equal">
      <formula>"C"</formula>
    </cfRule>
  </conditionalFormatting>
  <conditionalFormatting sqref="G8:H33">
    <cfRule type="cellIs" dxfId="162" priority="21" operator="equal">
      <formula>"AD"</formula>
    </cfRule>
    <cfRule type="cellIs" dxfId="161" priority="22" operator="equal">
      <formula>"A"</formula>
    </cfRule>
    <cfRule type="cellIs" dxfId="160" priority="23" operator="equal">
      <formula>"B"</formula>
    </cfRule>
    <cfRule type="cellIs" dxfId="159" priority="24" operator="equal">
      <formula>"C"</formula>
    </cfRule>
  </conditionalFormatting>
  <conditionalFormatting sqref="H8:H33">
    <cfRule type="cellIs" dxfId="158" priority="25" operator="equal">
      <formula>"NP"</formula>
    </cfRule>
    <cfRule type="cellIs" dxfId="157" priority="26" operator="equal">
      <formula>"F"</formula>
    </cfRule>
    <cfRule type="cellIs" dxfId="156" priority="27" operator="equal">
      <formula>"AD"</formula>
    </cfRule>
    <cfRule type="cellIs" dxfId="155" priority="28" operator="equal">
      <formula>"A"</formula>
    </cfRule>
    <cfRule type="cellIs" dxfId="154" priority="29" operator="equal">
      <formula>"B"</formula>
    </cfRule>
    <cfRule type="cellIs" dxfId="153" priority="30" operator="equal">
      <formula>"C"</formula>
    </cfRule>
  </conditionalFormatting>
  <conditionalFormatting sqref="M8:N33">
    <cfRule type="cellIs" dxfId="152" priority="11" operator="equal">
      <formula>"AD"</formula>
    </cfRule>
    <cfRule type="cellIs" dxfId="151" priority="12" operator="equal">
      <formula>"A"</formula>
    </cfRule>
    <cfRule type="cellIs" dxfId="150" priority="13" operator="equal">
      <formula>"B"</formula>
    </cfRule>
    <cfRule type="cellIs" dxfId="149" priority="14" operator="equal">
      <formula>"C"</formula>
    </cfRule>
  </conditionalFormatting>
  <conditionalFormatting sqref="N8:N33">
    <cfRule type="cellIs" dxfId="148" priority="15" operator="equal">
      <formula>"NP"</formula>
    </cfRule>
    <cfRule type="cellIs" dxfId="147" priority="16" operator="equal">
      <formula>"F"</formula>
    </cfRule>
    <cfRule type="cellIs" dxfId="146" priority="17" operator="equal">
      <formula>"AD"</formula>
    </cfRule>
    <cfRule type="cellIs" dxfId="145" priority="18" operator="equal">
      <formula>"A"</formula>
    </cfRule>
    <cfRule type="cellIs" dxfId="144" priority="19" operator="equal">
      <formula>"B"</formula>
    </cfRule>
    <cfRule type="cellIs" dxfId="143" priority="20" operator="equal">
      <formula>"C"</formula>
    </cfRule>
  </conditionalFormatting>
  <conditionalFormatting sqref="T8:T33">
    <cfRule type="cellIs" dxfId="142" priority="55" operator="equal">
      <formula>"AD"</formula>
    </cfRule>
    <cfRule type="cellIs" dxfId="141" priority="56" operator="equal">
      <formula>"A"</formula>
    </cfRule>
    <cfRule type="cellIs" dxfId="140" priority="57" operator="equal">
      <formula>"B"</formula>
    </cfRule>
    <cfRule type="cellIs" dxfId="139" priority="58" operator="equal">
      <formula>"C"</formula>
    </cfRule>
  </conditionalFormatting>
  <conditionalFormatting sqref="U8:U32">
    <cfRule type="cellIs" dxfId="138" priority="1" operator="equal">
      <formula>"AD"</formula>
    </cfRule>
    <cfRule type="cellIs" dxfId="137" priority="2" operator="equal">
      <formula>"A"</formula>
    </cfRule>
    <cfRule type="cellIs" dxfId="136" priority="3" operator="equal">
      <formula>"B"</formula>
    </cfRule>
    <cfRule type="cellIs" dxfId="135" priority="4" operator="equal">
      <formula>"C"</formula>
    </cfRule>
    <cfRule type="cellIs" dxfId="134" priority="5" operator="equal">
      <formula>"NP"</formula>
    </cfRule>
    <cfRule type="cellIs" dxfId="133" priority="6" operator="equal">
      <formula>"F"</formula>
    </cfRule>
    <cfRule type="cellIs" dxfId="132" priority="7" operator="equal">
      <formula>"AD"</formula>
    </cfRule>
    <cfRule type="cellIs" dxfId="131" priority="8" operator="equal">
      <formula>"A"</formula>
    </cfRule>
    <cfRule type="cellIs" dxfId="130" priority="9" operator="equal">
      <formula>"B"</formula>
    </cfRule>
    <cfRule type="cellIs" dxfId="129" priority="10" operator="equal">
      <formula>"C"</formula>
    </cfRule>
  </conditionalFormatting>
  <conditionalFormatting sqref="Z8:Z33">
    <cfRule type="cellIs" dxfId="128" priority="51" operator="equal">
      <formula>"AD"</formula>
    </cfRule>
    <cfRule type="cellIs" dxfId="127" priority="52" operator="equal">
      <formula>"A"</formula>
    </cfRule>
    <cfRule type="cellIs" dxfId="126" priority="53" operator="equal">
      <formula>"B"</formula>
    </cfRule>
    <cfRule type="cellIs" dxfId="125" priority="54" operator="equal">
      <formula>"C"</formula>
    </cfRule>
  </conditionalFormatting>
  <conditionalFormatting sqref="AC8:AD33">
    <cfRule type="cellIs" dxfId="124" priority="67" operator="equal">
      <formula>"NP"</formula>
    </cfRule>
    <cfRule type="cellIs" dxfId="123" priority="68" operator="equal">
      <formula>"F"</formula>
    </cfRule>
    <cfRule type="cellIs" dxfId="122" priority="69" operator="equal">
      <formula>"AD"</formula>
    </cfRule>
    <cfRule type="cellIs" dxfId="121" priority="70" operator="equal">
      <formula>"A"</formula>
    </cfRule>
    <cfRule type="cellIs" dxfId="120" priority="71" operator="equal">
      <formula>"B"</formula>
    </cfRule>
    <cfRule type="cellIs" dxfId="119" priority="72" operator="equal">
      <formula>"C"</formula>
    </cfRule>
  </conditionalFormatting>
  <pageMargins left="0.70866141732283472" right="0.70866141732283472" top="0.74803149606299213" bottom="0.74803149606299213" header="0.31496062992125984" footer="0.31496062992125984"/>
  <pageSetup scale="95" orientation="landscape" horizontalDpi="4294967294"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46"/>
  <sheetViews>
    <sheetView zoomScaleNormal="100" workbookViewId="0">
      <selection activeCell="AG8" sqref="AG8"/>
    </sheetView>
  </sheetViews>
  <sheetFormatPr baseColWidth="10" defaultRowHeight="15" x14ac:dyDescent="0.25"/>
  <cols>
    <col min="1" max="1" width="2.7109375" bestFit="1" customWidth="1"/>
    <col min="2" max="2" width="26" customWidth="1"/>
    <col min="3" max="6" width="3.7109375" customWidth="1"/>
    <col min="7" max="7" width="3.42578125" customWidth="1"/>
    <col min="8" max="8" width="4.5703125" hidden="1" customWidth="1"/>
    <col min="9" max="10" width="3.7109375" customWidth="1"/>
    <col min="11" max="11" width="3.7109375" style="20" customWidth="1"/>
    <col min="12" max="12" width="3.7109375" customWidth="1"/>
    <col min="13" max="13" width="3.42578125" customWidth="1"/>
    <col min="14" max="14" width="3.7109375" hidden="1" customWidth="1"/>
    <col min="15" max="15" width="3.7109375" style="16" customWidth="1"/>
    <col min="16" max="16" width="3.42578125" style="16" customWidth="1"/>
    <col min="17" max="17" width="3.85546875" style="16" customWidth="1"/>
    <col min="18" max="20" width="4.85546875" style="16" customWidth="1"/>
    <col min="21" max="21" width="3.7109375" style="16" customWidth="1"/>
    <col min="22" max="22" width="4.5703125" customWidth="1"/>
    <col min="23" max="23" width="5.28515625" hidden="1" customWidth="1"/>
    <col min="24" max="24" width="4.42578125" customWidth="1"/>
    <col min="25" max="27" width="4.5703125" customWidth="1"/>
    <col min="28" max="28" width="4.42578125" style="20" customWidth="1"/>
    <col min="29" max="29" width="4.7109375" customWidth="1"/>
    <col min="30" max="30" width="5.28515625" hidden="1" customWidth="1"/>
    <col min="31" max="31" width="2.5703125" customWidth="1"/>
    <col min="32" max="35" width="5" customWidth="1"/>
    <col min="36" max="36" width="9.140625" customWidth="1"/>
    <col min="37" max="37" width="9" customWidth="1"/>
    <col min="38" max="38" width="4.7109375" customWidth="1"/>
  </cols>
  <sheetData>
    <row r="1" spans="1:37" s="293" customFormat="1" ht="21.75" customHeight="1" thickBot="1" x14ac:dyDescent="0.4">
      <c r="A1" s="289" t="s">
        <v>413</v>
      </c>
      <c r="B1" s="290"/>
      <c r="C1" s="291"/>
      <c r="D1" s="291"/>
      <c r="E1" s="291"/>
      <c r="F1" s="291"/>
      <c r="G1" s="291"/>
      <c r="H1" s="292"/>
      <c r="I1" s="291"/>
      <c r="J1" s="291"/>
      <c r="K1" s="291"/>
      <c r="L1" s="291"/>
      <c r="M1" s="291"/>
      <c r="N1" s="292"/>
      <c r="O1" s="291"/>
      <c r="P1" s="291"/>
      <c r="Q1" s="291"/>
      <c r="R1" s="291"/>
      <c r="S1" s="291"/>
      <c r="T1" s="291"/>
      <c r="U1" s="291"/>
      <c r="V1" s="291"/>
      <c r="W1" s="292"/>
      <c r="X1" s="291"/>
      <c r="Y1" s="291"/>
      <c r="Z1" s="291"/>
      <c r="AA1" s="291"/>
      <c r="AB1" s="291"/>
      <c r="AC1" s="291"/>
      <c r="AD1" s="292"/>
      <c r="AE1" s="291"/>
      <c r="AF1" s="291"/>
      <c r="AG1" s="291"/>
      <c r="AH1" s="291"/>
      <c r="AI1" s="291"/>
    </row>
    <row r="2" spans="1:37" s="21" customFormat="1" ht="11.25" customHeight="1" thickBot="1" x14ac:dyDescent="0.3">
      <c r="A2" s="819" t="s">
        <v>2</v>
      </c>
      <c r="B2" s="194" t="s">
        <v>152</v>
      </c>
      <c r="C2" s="181"/>
      <c r="D2" s="191"/>
      <c r="E2" s="191"/>
      <c r="F2" s="191"/>
      <c r="G2" s="469"/>
      <c r="H2" s="469"/>
      <c r="I2" s="181"/>
      <c r="J2" s="182"/>
      <c r="K2" s="597"/>
      <c r="L2" s="182"/>
      <c r="M2" s="386"/>
      <c r="N2" s="469"/>
      <c r="O2" s="181"/>
      <c r="P2" s="598"/>
      <c r="Q2" s="598"/>
      <c r="R2" s="598"/>
      <c r="S2" s="598"/>
      <c r="T2" s="598"/>
      <c r="U2" s="598"/>
      <c r="V2" s="470"/>
      <c r="W2" s="470"/>
      <c r="X2" s="191"/>
      <c r="Y2" s="191"/>
      <c r="Z2" s="191"/>
      <c r="AA2" s="191"/>
      <c r="AB2" s="599"/>
      <c r="AC2" s="469"/>
      <c r="AD2" s="549"/>
      <c r="AE2" s="38"/>
      <c r="AF2" s="824" t="s">
        <v>385</v>
      </c>
      <c r="AG2" s="825"/>
      <c r="AH2" s="825"/>
      <c r="AI2" s="826"/>
      <c r="AJ2" s="833" t="s">
        <v>373</v>
      </c>
      <c r="AK2" s="834"/>
    </row>
    <row r="3" spans="1:37" s="177" customFormat="1" ht="13.5" customHeight="1" x14ac:dyDescent="0.2">
      <c r="A3" s="820"/>
      <c r="B3" s="195" t="s">
        <v>4</v>
      </c>
      <c r="C3" s="387" t="s">
        <v>135</v>
      </c>
      <c r="D3" s="178"/>
      <c r="E3" s="178"/>
      <c r="F3" s="178"/>
      <c r="G3" s="835" t="s">
        <v>343</v>
      </c>
      <c r="H3" s="835" t="s">
        <v>344</v>
      </c>
      <c r="I3" s="183" t="s">
        <v>134</v>
      </c>
      <c r="J3" s="174"/>
      <c r="K3" s="174"/>
      <c r="L3" s="174"/>
      <c r="M3" s="838" t="s">
        <v>345</v>
      </c>
      <c r="N3" s="838" t="s">
        <v>346</v>
      </c>
      <c r="O3" s="185" t="s">
        <v>133</v>
      </c>
      <c r="P3" s="176"/>
      <c r="Q3" s="176"/>
      <c r="R3" s="176"/>
      <c r="S3" s="176"/>
      <c r="T3" s="176"/>
      <c r="U3" s="176"/>
      <c r="V3" s="841" t="s">
        <v>347</v>
      </c>
      <c r="W3" s="841" t="s">
        <v>13</v>
      </c>
      <c r="X3" s="466" t="s">
        <v>348</v>
      </c>
      <c r="Y3" s="466"/>
      <c r="Z3" s="466"/>
      <c r="AA3" s="466"/>
      <c r="AB3" s="466"/>
      <c r="AC3" s="844" t="s">
        <v>349</v>
      </c>
      <c r="AD3" s="844" t="s">
        <v>350</v>
      </c>
      <c r="AE3" s="189"/>
      <c r="AF3" s="693"/>
      <c r="AG3" s="695"/>
      <c r="AH3" s="697"/>
      <c r="AI3" s="699"/>
      <c r="AJ3" s="822" t="s">
        <v>90</v>
      </c>
      <c r="AK3" s="823"/>
    </row>
    <row r="4" spans="1:37" ht="15" customHeight="1" x14ac:dyDescent="0.25">
      <c r="A4" s="820"/>
      <c r="B4" s="352" t="s">
        <v>84</v>
      </c>
      <c r="C4" s="550"/>
      <c r="D4" s="365"/>
      <c r="E4" s="365"/>
      <c r="F4" s="365"/>
      <c r="G4" s="836"/>
      <c r="H4" s="851"/>
      <c r="I4" s="355"/>
      <c r="J4" s="356"/>
      <c r="K4" s="376"/>
      <c r="L4" s="357"/>
      <c r="M4" s="839"/>
      <c r="N4" s="853"/>
      <c r="O4" s="358"/>
      <c r="P4" s="359"/>
      <c r="Q4" s="359"/>
      <c r="R4" s="359"/>
      <c r="S4" s="359"/>
      <c r="T4" s="359"/>
      <c r="U4" s="359"/>
      <c r="V4" s="842"/>
      <c r="W4" s="857"/>
      <c r="X4" s="600"/>
      <c r="Y4" s="600"/>
      <c r="Z4" s="600"/>
      <c r="AA4" s="600"/>
      <c r="AB4" s="600"/>
      <c r="AC4" s="845"/>
      <c r="AD4" s="859"/>
      <c r="AE4" s="190"/>
      <c r="AF4" s="906" t="s">
        <v>388</v>
      </c>
      <c r="AG4" s="907"/>
      <c r="AH4" s="907"/>
      <c r="AI4" s="908"/>
      <c r="AJ4" s="815" t="s">
        <v>10</v>
      </c>
      <c r="AK4" s="817" t="s">
        <v>91</v>
      </c>
    </row>
    <row r="5" spans="1:37" ht="30" customHeight="1" x14ac:dyDescent="0.25">
      <c r="A5" s="820"/>
      <c r="B5" s="195" t="s">
        <v>85</v>
      </c>
      <c r="C5" s="632" t="s">
        <v>400</v>
      </c>
      <c r="D5" s="633" t="s">
        <v>381</v>
      </c>
      <c r="E5" s="633"/>
      <c r="F5" s="633"/>
      <c r="G5" s="836"/>
      <c r="H5" s="851"/>
      <c r="I5" s="680" t="s">
        <v>374</v>
      </c>
      <c r="J5" s="682" t="s">
        <v>375</v>
      </c>
      <c r="K5" s="682" t="s">
        <v>376</v>
      </c>
      <c r="L5" s="863" t="s">
        <v>400</v>
      </c>
      <c r="M5" s="839"/>
      <c r="N5" s="854"/>
      <c r="O5" s="691" t="s">
        <v>378</v>
      </c>
      <c r="P5" s="691" t="s">
        <v>379</v>
      </c>
      <c r="Q5" s="691" t="s">
        <v>380</v>
      </c>
      <c r="R5" s="691" t="s">
        <v>252</v>
      </c>
      <c r="S5" s="372" t="s">
        <v>381</v>
      </c>
      <c r="T5" s="372" t="s">
        <v>382</v>
      </c>
      <c r="U5" s="870" t="s">
        <v>400</v>
      </c>
      <c r="V5" s="856"/>
      <c r="W5" s="857"/>
      <c r="X5" s="634" t="s">
        <v>393</v>
      </c>
      <c r="Y5" s="634" t="s">
        <v>402</v>
      </c>
      <c r="Z5" s="731" t="s">
        <v>403</v>
      </c>
      <c r="AA5" s="730" t="s">
        <v>400</v>
      </c>
      <c r="AB5" s="866"/>
      <c r="AC5" s="845"/>
      <c r="AD5" s="859"/>
      <c r="AE5" s="190"/>
      <c r="AF5" s="906"/>
      <c r="AG5" s="907"/>
      <c r="AH5" s="907"/>
      <c r="AI5" s="908"/>
      <c r="AJ5" s="816"/>
      <c r="AK5" s="818"/>
    </row>
    <row r="6" spans="1:37" ht="8.25" customHeight="1" x14ac:dyDescent="0.25">
      <c r="A6" s="820"/>
      <c r="B6" s="352" t="s">
        <v>211</v>
      </c>
      <c r="C6" s="632"/>
      <c r="D6" s="633" t="s">
        <v>383</v>
      </c>
      <c r="E6" s="633"/>
      <c r="F6" s="633"/>
      <c r="G6" s="836"/>
      <c r="H6" s="851"/>
      <c r="I6" s="681"/>
      <c r="J6" s="357"/>
      <c r="K6" s="357"/>
      <c r="L6" s="864"/>
      <c r="M6" s="839"/>
      <c r="N6" s="854"/>
      <c r="O6" s="691"/>
      <c r="P6" s="691"/>
      <c r="Q6" s="691"/>
      <c r="R6" s="691"/>
      <c r="S6" s="692" t="s">
        <v>383</v>
      </c>
      <c r="T6" s="692" t="s">
        <v>384</v>
      </c>
      <c r="U6" s="871"/>
      <c r="V6" s="856"/>
      <c r="W6" s="857"/>
      <c r="X6" s="634"/>
      <c r="Y6" s="634"/>
      <c r="Z6" s="732"/>
      <c r="AA6" s="635"/>
      <c r="AB6" s="867"/>
      <c r="AC6" s="845"/>
      <c r="AD6" s="859"/>
      <c r="AE6" s="190"/>
      <c r="AF6" s="909"/>
      <c r="AG6" s="910"/>
      <c r="AH6" s="910"/>
      <c r="AI6" s="911"/>
      <c r="AJ6" s="816"/>
      <c r="AK6" s="818"/>
    </row>
    <row r="7" spans="1:37" ht="17.25" customHeight="1" thickBot="1" x14ac:dyDescent="0.3">
      <c r="A7" s="821"/>
      <c r="B7" s="601" t="s">
        <v>73</v>
      </c>
      <c r="C7" s="551"/>
      <c r="D7" s="552"/>
      <c r="E7" s="552"/>
      <c r="F7" s="552"/>
      <c r="G7" s="837"/>
      <c r="H7" s="852"/>
      <c r="I7" s="554"/>
      <c r="J7" s="555"/>
      <c r="K7" s="602"/>
      <c r="L7" s="556"/>
      <c r="M7" s="840"/>
      <c r="N7" s="872"/>
      <c r="O7" s="691"/>
      <c r="P7" s="691"/>
      <c r="Q7" s="691"/>
      <c r="R7" s="691"/>
      <c r="S7" s="372"/>
      <c r="T7" s="372"/>
      <c r="U7" s="558"/>
      <c r="V7" s="843"/>
      <c r="W7" s="858"/>
      <c r="X7" s="604"/>
      <c r="Y7" s="604"/>
      <c r="Z7" s="604"/>
      <c r="AA7" s="604"/>
      <c r="AB7" s="604"/>
      <c r="AC7" s="846"/>
      <c r="AD7" s="860"/>
      <c r="AE7" s="190"/>
      <c r="AF7" s="701" t="s">
        <v>86</v>
      </c>
      <c r="AG7" s="702" t="s">
        <v>87</v>
      </c>
      <c r="AH7" s="703" t="s">
        <v>88</v>
      </c>
      <c r="AI7" s="704" t="s">
        <v>89</v>
      </c>
      <c r="AJ7" s="816"/>
      <c r="AK7" s="818"/>
    </row>
    <row r="8" spans="1:37" ht="12" customHeight="1" x14ac:dyDescent="0.25">
      <c r="A8" s="36">
        <v>1</v>
      </c>
      <c r="B8" s="217" t="str">
        <f>'5ADiag'!C8</f>
        <v>Alccahuaman Urbina, Celina</v>
      </c>
      <c r="C8" s="605" t="str">
        <f>'5AKitSalida'!AN8</f>
        <v>AD</v>
      </c>
      <c r="D8" s="606"/>
      <c r="E8" s="606"/>
      <c r="F8" s="606"/>
      <c r="G8" s="317" t="str">
        <f>C8</f>
        <v>AD</v>
      </c>
      <c r="H8" s="302"/>
      <c r="I8" s="605">
        <v>14</v>
      </c>
      <c r="J8" s="607">
        <v>19</v>
      </c>
      <c r="K8" s="544">
        <v>18</v>
      </c>
      <c r="L8" s="608" t="str">
        <f>'5AKitSalida'!AO8</f>
        <v>AD</v>
      </c>
      <c r="M8" s="307" t="s">
        <v>11</v>
      </c>
      <c r="N8" s="302"/>
      <c r="O8" s="606" t="s">
        <v>12</v>
      </c>
      <c r="P8" s="608" t="s">
        <v>11</v>
      </c>
      <c r="Q8" s="608" t="s">
        <v>11</v>
      </c>
      <c r="R8" s="608" t="s">
        <v>12</v>
      </c>
      <c r="S8" s="608"/>
      <c r="T8" s="608"/>
      <c r="U8" s="608" t="str">
        <f>'5AKitSalida'!AP8</f>
        <v>AD</v>
      </c>
      <c r="V8" s="307" t="s">
        <v>12</v>
      </c>
      <c r="W8" s="302"/>
      <c r="X8" s="606">
        <v>19</v>
      </c>
      <c r="Y8" s="544" t="s">
        <v>12</v>
      </c>
      <c r="Z8" s="544" t="s">
        <v>11</v>
      </c>
      <c r="AA8" s="544" t="str">
        <f>'5AKitSalida'!AQ8</f>
        <v>AD</v>
      </c>
      <c r="AB8" s="544"/>
      <c r="AC8" s="317" t="s">
        <v>12</v>
      </c>
      <c r="AD8" s="485"/>
      <c r="AE8" s="43"/>
      <c r="AF8" s="298" t="s">
        <v>11</v>
      </c>
      <c r="AG8" s="299" t="s">
        <v>11</v>
      </c>
      <c r="AH8" s="299" t="s">
        <v>11</v>
      </c>
      <c r="AI8" s="300" t="s">
        <v>11</v>
      </c>
      <c r="AJ8" s="298"/>
      <c r="AK8" s="300"/>
    </row>
    <row r="9" spans="1:37" ht="12" customHeight="1" x14ac:dyDescent="0.25">
      <c r="A9" s="32">
        <v>2</v>
      </c>
      <c r="B9" s="218" t="str">
        <f>'5ADiag'!C9</f>
        <v>Arhuire Aquima, Johan Matias</v>
      </c>
      <c r="C9" s="605" t="str">
        <f>'5AKitSalida'!AN9</f>
        <v>AD</v>
      </c>
      <c r="D9" s="606"/>
      <c r="E9" s="610"/>
      <c r="F9" s="610"/>
      <c r="G9" s="317" t="str">
        <f t="shared" ref="G9:G33" si="0">C9</f>
        <v>AD</v>
      </c>
      <c r="H9" s="302"/>
      <c r="I9" s="609">
        <v>14</v>
      </c>
      <c r="J9" s="611">
        <v>16</v>
      </c>
      <c r="K9" s="545">
        <v>16</v>
      </c>
      <c r="L9" s="608" t="str">
        <f>'5AKitSalida'!AO9</f>
        <v>AD</v>
      </c>
      <c r="M9" s="308" t="s">
        <v>11</v>
      </c>
      <c r="N9" s="302"/>
      <c r="O9" s="610" t="s">
        <v>12</v>
      </c>
      <c r="P9" s="612" t="s">
        <v>11</v>
      </c>
      <c r="Q9" s="612" t="s">
        <v>11</v>
      </c>
      <c r="R9" s="612" t="s">
        <v>13</v>
      </c>
      <c r="S9" s="612"/>
      <c r="T9" s="612"/>
      <c r="U9" s="608" t="str">
        <f>'5AKitSalida'!AP9</f>
        <v>AD</v>
      </c>
      <c r="V9" s="308" t="s">
        <v>11</v>
      </c>
      <c r="W9" s="302"/>
      <c r="X9" s="610">
        <v>10</v>
      </c>
      <c r="Y9" s="545" t="s">
        <v>12</v>
      </c>
      <c r="Z9" s="544" t="s">
        <v>11</v>
      </c>
      <c r="AA9" s="544" t="str">
        <f>'5AKitSalida'!AQ9</f>
        <v>AD</v>
      </c>
      <c r="AB9" s="613"/>
      <c r="AC9" s="308" t="s">
        <v>11</v>
      </c>
      <c r="AD9" s="472"/>
      <c r="AE9" s="43"/>
      <c r="AF9" s="301" t="s">
        <v>11</v>
      </c>
      <c r="AG9" s="302" t="s">
        <v>11</v>
      </c>
      <c r="AH9" s="302" t="s">
        <v>13</v>
      </c>
      <c r="AI9" s="303" t="s">
        <v>11</v>
      </c>
      <c r="AJ9" s="301"/>
      <c r="AK9" s="303"/>
    </row>
    <row r="10" spans="1:37" ht="12" customHeight="1" x14ac:dyDescent="0.25">
      <c r="A10" s="32">
        <v>3</v>
      </c>
      <c r="B10" s="218" t="str">
        <f>'5ADiag'!C10</f>
        <v>Cana Gonzales, Alexis Roy</v>
      </c>
      <c r="C10" s="605" t="str">
        <f>'5AKitSalida'!AN10</f>
        <v>AD</v>
      </c>
      <c r="D10" s="606"/>
      <c r="E10" s="610"/>
      <c r="F10" s="610"/>
      <c r="G10" s="317" t="str">
        <f t="shared" si="0"/>
        <v>AD</v>
      </c>
      <c r="H10" s="302"/>
      <c r="I10" s="609">
        <v>20</v>
      </c>
      <c r="J10" s="611">
        <v>16</v>
      </c>
      <c r="K10" s="545">
        <v>17</v>
      </c>
      <c r="L10" s="608" t="str">
        <f>'5AKitSalida'!AO10</f>
        <v>AD</v>
      </c>
      <c r="M10" s="308" t="s">
        <v>11</v>
      </c>
      <c r="N10" s="302"/>
      <c r="O10" s="610" t="s">
        <v>231</v>
      </c>
      <c r="P10" s="612" t="s">
        <v>11</v>
      </c>
      <c r="Q10" s="612" t="s">
        <v>13</v>
      </c>
      <c r="R10" s="612" t="s">
        <v>14</v>
      </c>
      <c r="S10" s="612"/>
      <c r="T10" s="612"/>
      <c r="U10" s="608" t="str">
        <f>'5AKitSalida'!AP10</f>
        <v>A</v>
      </c>
      <c r="V10" s="308" t="s">
        <v>13</v>
      </c>
      <c r="W10" s="302"/>
      <c r="X10" s="610">
        <v>6</v>
      </c>
      <c r="Y10" s="545" t="s">
        <v>14</v>
      </c>
      <c r="Z10" s="544" t="s">
        <v>13</v>
      </c>
      <c r="AA10" s="544" t="str">
        <f>'5AKitSalida'!AQ10</f>
        <v>A</v>
      </c>
      <c r="AB10" s="545"/>
      <c r="AC10" s="308" t="s">
        <v>13</v>
      </c>
      <c r="AD10" s="472"/>
      <c r="AE10" s="43"/>
      <c r="AF10" s="301" t="s">
        <v>11</v>
      </c>
      <c r="AG10" s="302" t="s">
        <v>11</v>
      </c>
      <c r="AH10" s="302" t="s">
        <v>13</v>
      </c>
      <c r="AI10" s="303" t="s">
        <v>13</v>
      </c>
      <c r="AJ10" s="301"/>
      <c r="AK10" s="303"/>
    </row>
    <row r="11" spans="1:37" ht="12" customHeight="1" x14ac:dyDescent="0.25">
      <c r="A11" s="32">
        <v>4</v>
      </c>
      <c r="B11" s="218" t="str">
        <f>'5ADiag'!C11</f>
        <v>Castro Sanz, Valeria Fernanda</v>
      </c>
      <c r="C11" s="605" t="str">
        <f>'5AKitSalida'!AN11</f>
        <v>A</v>
      </c>
      <c r="D11" s="606"/>
      <c r="E11" s="610"/>
      <c r="F11" s="610"/>
      <c r="G11" s="317" t="str">
        <f t="shared" si="0"/>
        <v>A</v>
      </c>
      <c r="H11" s="302"/>
      <c r="I11" s="609">
        <v>10</v>
      </c>
      <c r="J11" s="611">
        <v>12</v>
      </c>
      <c r="K11" s="545">
        <v>12</v>
      </c>
      <c r="L11" s="608" t="str">
        <f>'5AKitSalida'!AO11</f>
        <v>AD</v>
      </c>
      <c r="M11" s="308" t="s">
        <v>13</v>
      </c>
      <c r="N11" s="302"/>
      <c r="O11" s="610" t="s">
        <v>231</v>
      </c>
      <c r="P11" s="612" t="s">
        <v>231</v>
      </c>
      <c r="Q11" s="612" t="s">
        <v>13</v>
      </c>
      <c r="R11" s="612" t="s">
        <v>14</v>
      </c>
      <c r="S11" s="612"/>
      <c r="T11" s="612"/>
      <c r="U11" s="608" t="str">
        <f>'5AKitSalida'!AP11</f>
        <v>A</v>
      </c>
      <c r="V11" s="308" t="s">
        <v>14</v>
      </c>
      <c r="W11" s="302"/>
      <c r="X11" s="610"/>
      <c r="Y11" s="545" t="s">
        <v>231</v>
      </c>
      <c r="Z11" s="544" t="s">
        <v>13</v>
      </c>
      <c r="AA11" s="544" t="str">
        <f>'5AKitSalida'!AQ11</f>
        <v>AD</v>
      </c>
      <c r="AB11" s="545"/>
      <c r="AC11" s="308" t="s">
        <v>13</v>
      </c>
      <c r="AD11" s="472"/>
      <c r="AE11" s="43"/>
      <c r="AF11" s="301" t="s">
        <v>11</v>
      </c>
      <c r="AG11" s="302" t="s">
        <v>13</v>
      </c>
      <c r="AH11" s="302" t="s">
        <v>13</v>
      </c>
      <c r="AI11" s="303" t="s">
        <v>11</v>
      </c>
      <c r="AJ11" s="301"/>
      <c r="AK11" s="303"/>
    </row>
    <row r="12" spans="1:37" ht="12" customHeight="1" thickBot="1" x14ac:dyDescent="0.3">
      <c r="A12" s="266">
        <v>5</v>
      </c>
      <c r="B12" s="219" t="str">
        <f>'5ADiag'!C12</f>
        <v>Colca Garcia, Camila Alejandra</v>
      </c>
      <c r="C12" s="605" t="str">
        <f>'5AKitSalida'!AN12</f>
        <v>AD</v>
      </c>
      <c r="D12" s="606" t="str">
        <f t="shared" ref="D12:D31" si="1">S12</f>
        <v>A</v>
      </c>
      <c r="E12" s="615"/>
      <c r="F12" s="615"/>
      <c r="G12" s="317" t="s">
        <v>11</v>
      </c>
      <c r="H12" s="302"/>
      <c r="I12" s="614">
        <v>14</v>
      </c>
      <c r="J12" s="616">
        <v>17</v>
      </c>
      <c r="K12" s="546">
        <v>18</v>
      </c>
      <c r="L12" s="608" t="str">
        <f>'5AKitSalida'!AO12</f>
        <v>A</v>
      </c>
      <c r="M12" s="309" t="s">
        <v>11</v>
      </c>
      <c r="N12" s="302"/>
      <c r="O12" s="610" t="s">
        <v>12</v>
      </c>
      <c r="P12" s="617" t="s">
        <v>11</v>
      </c>
      <c r="Q12" s="617" t="s">
        <v>13</v>
      </c>
      <c r="R12" s="617" t="s">
        <v>11</v>
      </c>
      <c r="S12" s="617" t="s">
        <v>11</v>
      </c>
      <c r="T12" s="617" t="s">
        <v>11</v>
      </c>
      <c r="U12" s="608" t="str">
        <f>'5AKitSalida'!AP12</f>
        <v>AD</v>
      </c>
      <c r="V12" s="309" t="s">
        <v>11</v>
      </c>
      <c r="W12" s="302"/>
      <c r="X12" s="618">
        <v>2</v>
      </c>
      <c r="Y12" s="548" t="s">
        <v>14</v>
      </c>
      <c r="Z12" s="733" t="s">
        <v>13</v>
      </c>
      <c r="AA12" s="544" t="str">
        <f>'5AKitSalida'!AQ12</f>
        <v>A</v>
      </c>
      <c r="AB12" s="548"/>
      <c r="AC12" s="313" t="s">
        <v>13</v>
      </c>
      <c r="AD12" s="472"/>
      <c r="AE12" s="43"/>
      <c r="AF12" s="310" t="s">
        <v>11</v>
      </c>
      <c r="AG12" s="311" t="s">
        <v>13</v>
      </c>
      <c r="AH12" s="311" t="s">
        <v>11</v>
      </c>
      <c r="AI12" s="312" t="s">
        <v>11</v>
      </c>
      <c r="AJ12" s="310"/>
      <c r="AK12" s="312"/>
    </row>
    <row r="13" spans="1:37" ht="12" customHeight="1" x14ac:dyDescent="0.25">
      <c r="A13" s="36">
        <v>6</v>
      </c>
      <c r="B13" s="347" t="str">
        <f>'5ADiag'!C13</f>
        <v>Condori Mendoza, Nadeny Fatima</v>
      </c>
      <c r="C13" s="605" t="str">
        <f>'5AKitSalida'!AN13</f>
        <v>AD</v>
      </c>
      <c r="D13" s="606" t="str">
        <f t="shared" si="1"/>
        <v>AD</v>
      </c>
      <c r="E13" s="620"/>
      <c r="F13" s="620"/>
      <c r="G13" s="317" t="str">
        <f t="shared" si="0"/>
        <v>AD</v>
      </c>
      <c r="H13" s="302"/>
      <c r="I13" s="619">
        <v>14</v>
      </c>
      <c r="J13" s="621">
        <v>19</v>
      </c>
      <c r="K13" s="547">
        <v>20</v>
      </c>
      <c r="L13" s="608" t="str">
        <f>'5AKitSalida'!AO13</f>
        <v>AD</v>
      </c>
      <c r="M13" s="307" t="s">
        <v>11</v>
      </c>
      <c r="N13" s="302"/>
      <c r="O13" s="610" t="s">
        <v>12</v>
      </c>
      <c r="P13" s="547" t="s">
        <v>12</v>
      </c>
      <c r="Q13" s="622" t="s">
        <v>12</v>
      </c>
      <c r="R13" s="622" t="s">
        <v>11</v>
      </c>
      <c r="S13" s="622" t="s">
        <v>12</v>
      </c>
      <c r="T13" s="622" t="s">
        <v>11</v>
      </c>
      <c r="U13" s="608" t="str">
        <f>'5AKitSalida'!AP13</f>
        <v>AD</v>
      </c>
      <c r="V13" s="307" t="s">
        <v>12</v>
      </c>
      <c r="W13" s="302"/>
      <c r="X13" s="606">
        <v>14</v>
      </c>
      <c r="Y13" s="544" t="s">
        <v>12</v>
      </c>
      <c r="Z13" s="544" t="s">
        <v>12</v>
      </c>
      <c r="AA13" s="544" t="str">
        <f>'5AKitSalida'!AQ13</f>
        <v>AD</v>
      </c>
      <c r="AB13" s="544"/>
      <c r="AC13" s="307" t="s">
        <v>12</v>
      </c>
      <c r="AD13" s="472"/>
      <c r="AE13" s="43"/>
      <c r="AF13" s="298" t="s">
        <v>12</v>
      </c>
      <c r="AG13" s="299" t="s">
        <v>11</v>
      </c>
      <c r="AH13" s="299" t="s">
        <v>12</v>
      </c>
      <c r="AI13" s="300" t="s">
        <v>12</v>
      </c>
      <c r="AJ13" s="298"/>
      <c r="AK13" s="300"/>
    </row>
    <row r="14" spans="1:37" ht="12" customHeight="1" x14ac:dyDescent="0.25">
      <c r="A14" s="32">
        <v>7</v>
      </c>
      <c r="B14" s="218" t="str">
        <f>'5ADiag'!C14</f>
        <v>Condori Quispe, Sheyla Belen</v>
      </c>
      <c r="C14" s="605" t="str">
        <f>'5AKitSalida'!AN14</f>
        <v>AD</v>
      </c>
      <c r="D14" s="606"/>
      <c r="E14" s="610"/>
      <c r="F14" s="610"/>
      <c r="G14" s="317" t="str">
        <f t="shared" si="0"/>
        <v>AD</v>
      </c>
      <c r="H14" s="302"/>
      <c r="I14" s="609">
        <v>20</v>
      </c>
      <c r="J14" s="611">
        <v>17</v>
      </c>
      <c r="K14" s="545">
        <v>20</v>
      </c>
      <c r="L14" s="608" t="str">
        <f>'5AKitSalida'!AO14</f>
        <v>AD</v>
      </c>
      <c r="M14" s="308" t="s">
        <v>11</v>
      </c>
      <c r="N14" s="302"/>
      <c r="O14" s="610" t="s">
        <v>12</v>
      </c>
      <c r="P14" s="545" t="s">
        <v>12</v>
      </c>
      <c r="Q14" s="612" t="s">
        <v>12</v>
      </c>
      <c r="R14" s="612" t="s">
        <v>12</v>
      </c>
      <c r="S14" s="612"/>
      <c r="T14" s="612"/>
      <c r="U14" s="608" t="str">
        <f>'5AKitSalida'!AP14</f>
        <v>AD</v>
      </c>
      <c r="V14" s="308" t="s">
        <v>12</v>
      </c>
      <c r="W14" s="302"/>
      <c r="X14" s="610">
        <v>18</v>
      </c>
      <c r="Y14" s="545" t="s">
        <v>12</v>
      </c>
      <c r="Z14" s="544" t="s">
        <v>12</v>
      </c>
      <c r="AA14" s="544" t="str">
        <f>'5AKitSalida'!AQ14</f>
        <v>AD</v>
      </c>
      <c r="AB14" s="545"/>
      <c r="AC14" s="308" t="s">
        <v>12</v>
      </c>
      <c r="AD14" s="472"/>
      <c r="AE14" s="43"/>
      <c r="AF14" s="301" t="s">
        <v>11</v>
      </c>
      <c r="AG14" s="302" t="s">
        <v>11</v>
      </c>
      <c r="AH14" s="302" t="s">
        <v>12</v>
      </c>
      <c r="AI14" s="303" t="s">
        <v>12</v>
      </c>
      <c r="AJ14" s="301"/>
      <c r="AK14" s="303"/>
    </row>
    <row r="15" spans="1:37" ht="12" customHeight="1" x14ac:dyDescent="0.25">
      <c r="A15" s="32">
        <v>8</v>
      </c>
      <c r="B15" s="218" t="str">
        <f>'5ADiag'!C15</f>
        <v>Estrada Florez, Lucymar Mayli</v>
      </c>
      <c r="C15" s="605" t="str">
        <f>'5AKitSalida'!AN15</f>
        <v>AD</v>
      </c>
      <c r="D15" s="606" t="str">
        <f t="shared" si="1"/>
        <v>AD</v>
      </c>
      <c r="E15" s="610"/>
      <c r="F15" s="610"/>
      <c r="G15" s="317" t="str">
        <f t="shared" si="0"/>
        <v>AD</v>
      </c>
      <c r="H15" s="302"/>
      <c r="I15" s="609">
        <v>20</v>
      </c>
      <c r="J15" s="611">
        <v>20</v>
      </c>
      <c r="K15" s="545">
        <v>20</v>
      </c>
      <c r="L15" s="608" t="str">
        <f>'5AKitSalida'!AO15</f>
        <v>AD</v>
      </c>
      <c r="M15" s="308" t="s">
        <v>12</v>
      </c>
      <c r="N15" s="302"/>
      <c r="O15" s="610" t="s">
        <v>12</v>
      </c>
      <c r="P15" s="545" t="s">
        <v>12</v>
      </c>
      <c r="Q15" s="612" t="s">
        <v>12</v>
      </c>
      <c r="R15" s="612" t="s">
        <v>12</v>
      </c>
      <c r="S15" s="612" t="s">
        <v>12</v>
      </c>
      <c r="T15" s="612" t="s">
        <v>12</v>
      </c>
      <c r="U15" s="608" t="str">
        <f>'5AKitSalida'!AP15</f>
        <v>A</v>
      </c>
      <c r="V15" s="308" t="s">
        <v>12</v>
      </c>
      <c r="W15" s="302"/>
      <c r="X15" s="610">
        <v>19</v>
      </c>
      <c r="Y15" s="545" t="s">
        <v>12</v>
      </c>
      <c r="Z15" s="544" t="s">
        <v>12</v>
      </c>
      <c r="AA15" s="544" t="str">
        <f>'5AKitSalida'!AQ15</f>
        <v>AD</v>
      </c>
      <c r="AB15" s="545"/>
      <c r="AC15" s="308" t="s">
        <v>12</v>
      </c>
      <c r="AD15" s="472"/>
      <c r="AE15" s="43"/>
      <c r="AF15" s="301" t="s">
        <v>12</v>
      </c>
      <c r="AG15" s="302" t="s">
        <v>12</v>
      </c>
      <c r="AH15" s="302" t="s">
        <v>12</v>
      </c>
      <c r="AI15" s="303" t="s">
        <v>12</v>
      </c>
      <c r="AJ15" s="301"/>
      <c r="AK15" s="303"/>
    </row>
    <row r="16" spans="1:37" ht="12" customHeight="1" x14ac:dyDescent="0.25">
      <c r="A16" s="32">
        <v>9</v>
      </c>
      <c r="B16" s="218" t="str">
        <f>'5ADiag'!C16</f>
        <v>Flores Poblet, Abelardo Hernan</v>
      </c>
      <c r="C16" s="605" t="str">
        <f>'5AKitSalida'!AN16</f>
        <v>AD</v>
      </c>
      <c r="D16" s="606"/>
      <c r="E16" s="610"/>
      <c r="F16" s="610"/>
      <c r="G16" s="317" t="str">
        <f t="shared" si="0"/>
        <v>AD</v>
      </c>
      <c r="H16" s="302"/>
      <c r="I16" s="609">
        <v>14</v>
      </c>
      <c r="J16" s="611">
        <v>17</v>
      </c>
      <c r="K16" s="545">
        <v>18</v>
      </c>
      <c r="L16" s="608" t="str">
        <f>'5AKitSalida'!AO16</f>
        <v>AD</v>
      </c>
      <c r="M16" s="308" t="s">
        <v>11</v>
      </c>
      <c r="N16" s="302"/>
      <c r="O16" s="610" t="s">
        <v>12</v>
      </c>
      <c r="P16" s="545" t="s">
        <v>12</v>
      </c>
      <c r="Q16" s="612" t="s">
        <v>11</v>
      </c>
      <c r="R16" s="612" t="s">
        <v>13</v>
      </c>
      <c r="S16" s="612"/>
      <c r="T16" s="612"/>
      <c r="U16" s="608" t="str">
        <f>'5AKitSalida'!AP16</f>
        <v>AD</v>
      </c>
      <c r="V16" s="308" t="s">
        <v>11</v>
      </c>
      <c r="W16" s="302"/>
      <c r="X16" s="610">
        <v>20</v>
      </c>
      <c r="Y16" s="545" t="s">
        <v>12</v>
      </c>
      <c r="Z16" s="544" t="s">
        <v>11</v>
      </c>
      <c r="AA16" s="544" t="str">
        <f>'5AKitSalida'!AQ16</f>
        <v>AD</v>
      </c>
      <c r="AB16" s="613"/>
      <c r="AC16" s="308" t="s">
        <v>12</v>
      </c>
      <c r="AD16" s="472"/>
      <c r="AE16" s="43"/>
      <c r="AF16" s="301" t="s">
        <v>11</v>
      </c>
      <c r="AG16" s="302" t="s">
        <v>11</v>
      </c>
      <c r="AH16" s="302" t="s">
        <v>11</v>
      </c>
      <c r="AI16" s="303" t="s">
        <v>11</v>
      </c>
      <c r="AJ16" s="301"/>
      <c r="AK16" s="303"/>
    </row>
    <row r="17" spans="1:37" ht="12" customHeight="1" thickBot="1" x14ac:dyDescent="0.3">
      <c r="A17" s="266">
        <v>10</v>
      </c>
      <c r="B17" s="223" t="str">
        <f>'5ADiag'!C17</f>
        <v>Huañahui Ampuero, Alvaro</v>
      </c>
      <c r="C17" s="605" t="str">
        <f>'5AKitSalida'!AN17</f>
        <v>AD</v>
      </c>
      <c r="D17" s="606"/>
      <c r="E17" s="615"/>
      <c r="F17" s="615"/>
      <c r="G17" s="317" t="str">
        <f t="shared" si="0"/>
        <v>AD</v>
      </c>
      <c r="H17" s="302"/>
      <c r="I17" s="614">
        <v>20</v>
      </c>
      <c r="J17" s="616">
        <v>20</v>
      </c>
      <c r="K17" s="546">
        <v>20</v>
      </c>
      <c r="L17" s="608" t="str">
        <f>'5AKitSalida'!AO17</f>
        <v>AD</v>
      </c>
      <c r="M17" s="313" t="s">
        <v>12</v>
      </c>
      <c r="N17" s="302"/>
      <c r="O17" s="610" t="s">
        <v>12</v>
      </c>
      <c r="P17" s="548" t="s">
        <v>12</v>
      </c>
      <c r="Q17" s="623" t="s">
        <v>12</v>
      </c>
      <c r="R17" s="623" t="s">
        <v>11</v>
      </c>
      <c r="S17" s="623"/>
      <c r="T17" s="623"/>
      <c r="U17" s="608" t="str">
        <f>'5AKitSalida'!AP17</f>
        <v>AD</v>
      </c>
      <c r="V17" s="309" t="s">
        <v>12</v>
      </c>
      <c r="W17" s="302"/>
      <c r="X17" s="615">
        <v>20</v>
      </c>
      <c r="Y17" s="546" t="s">
        <v>12</v>
      </c>
      <c r="Z17" s="733" t="s">
        <v>12</v>
      </c>
      <c r="AA17" s="544" t="str">
        <f>'5AKitSalida'!AQ17</f>
        <v>AD</v>
      </c>
      <c r="AB17" s="546"/>
      <c r="AC17" s="313" t="s">
        <v>12</v>
      </c>
      <c r="AD17" s="472"/>
      <c r="AE17" s="43"/>
      <c r="AF17" s="310" t="s">
        <v>11</v>
      </c>
      <c r="AG17" s="311" t="s">
        <v>12</v>
      </c>
      <c r="AH17" s="311" t="s">
        <v>12</v>
      </c>
      <c r="AI17" s="312" t="s">
        <v>12</v>
      </c>
      <c r="AJ17" s="310"/>
      <c r="AK17" s="312"/>
    </row>
    <row r="18" spans="1:37" ht="12" customHeight="1" x14ac:dyDescent="0.25">
      <c r="A18" s="36">
        <v>11</v>
      </c>
      <c r="B18" s="217" t="str">
        <f>'5ADiag'!C18</f>
        <v>Huarcaya Guerra, Angela Marcia</v>
      </c>
      <c r="C18" s="605" t="str">
        <f>'5AKitSalida'!AN18</f>
        <v>A</v>
      </c>
      <c r="D18" s="606" t="str">
        <f t="shared" si="1"/>
        <v>AD</v>
      </c>
      <c r="E18" s="620"/>
      <c r="F18" s="620"/>
      <c r="G18" s="317" t="str">
        <f t="shared" si="0"/>
        <v>A</v>
      </c>
      <c r="H18" s="302"/>
      <c r="I18" s="619">
        <v>14</v>
      </c>
      <c r="J18" s="621">
        <v>18</v>
      </c>
      <c r="K18" s="547">
        <v>18</v>
      </c>
      <c r="L18" s="608" t="str">
        <f>'5AKitSalida'!AO18</f>
        <v>AD</v>
      </c>
      <c r="M18" s="307" t="s">
        <v>11</v>
      </c>
      <c r="N18" s="302"/>
      <c r="O18" s="610" t="s">
        <v>12</v>
      </c>
      <c r="P18" s="544" t="s">
        <v>12</v>
      </c>
      <c r="Q18" s="608" t="s">
        <v>12</v>
      </c>
      <c r="R18" s="608" t="s">
        <v>11</v>
      </c>
      <c r="S18" s="608" t="s">
        <v>12</v>
      </c>
      <c r="T18" s="608" t="s">
        <v>12</v>
      </c>
      <c r="U18" s="608" t="str">
        <f>'5AKitSalida'!AP18</f>
        <v>AD</v>
      </c>
      <c r="V18" s="317" t="s">
        <v>12</v>
      </c>
      <c r="W18" s="302"/>
      <c r="X18" s="620">
        <v>20</v>
      </c>
      <c r="Y18" s="547" t="s">
        <v>13</v>
      </c>
      <c r="Z18" s="544" t="s">
        <v>12</v>
      </c>
      <c r="AA18" s="544" t="str">
        <f>'5AKitSalida'!AQ18</f>
        <v>AD</v>
      </c>
      <c r="AB18" s="547"/>
      <c r="AC18" s="307" t="s">
        <v>12</v>
      </c>
      <c r="AD18" s="472"/>
      <c r="AE18" s="43"/>
      <c r="AF18" s="298" t="s">
        <v>12</v>
      </c>
      <c r="AG18" s="299" t="s">
        <v>12</v>
      </c>
      <c r="AH18" s="299" t="s">
        <v>12</v>
      </c>
      <c r="AI18" s="300" t="s">
        <v>11</v>
      </c>
      <c r="AJ18" s="298"/>
      <c r="AK18" s="300"/>
    </row>
    <row r="19" spans="1:37" ht="12" customHeight="1" x14ac:dyDescent="0.25">
      <c r="A19" s="32">
        <v>12</v>
      </c>
      <c r="B19" s="218" t="str">
        <f>'5ADiag'!C19</f>
        <v>Inquilla Chayña, Stefany Belen</v>
      </c>
      <c r="C19" s="605" t="str">
        <f>'5AKitSalida'!AN19</f>
        <v>AD</v>
      </c>
      <c r="D19" s="606" t="str">
        <f t="shared" si="1"/>
        <v>AD</v>
      </c>
      <c r="E19" s="610"/>
      <c r="F19" s="610"/>
      <c r="G19" s="317" t="str">
        <f t="shared" si="0"/>
        <v>AD</v>
      </c>
      <c r="H19" s="302"/>
      <c r="I19" s="609">
        <v>14</v>
      </c>
      <c r="J19" s="611">
        <v>19</v>
      </c>
      <c r="K19" s="545">
        <v>16</v>
      </c>
      <c r="L19" s="608" t="str">
        <f>'5AKitSalida'!AO19</f>
        <v>AD</v>
      </c>
      <c r="M19" s="308" t="s">
        <v>11</v>
      </c>
      <c r="N19" s="302"/>
      <c r="O19" s="610" t="s">
        <v>12</v>
      </c>
      <c r="P19" s="545" t="s">
        <v>11</v>
      </c>
      <c r="Q19" s="612" t="s">
        <v>11</v>
      </c>
      <c r="R19" s="612" t="s">
        <v>11</v>
      </c>
      <c r="S19" s="612" t="s">
        <v>12</v>
      </c>
      <c r="T19" s="612" t="s">
        <v>12</v>
      </c>
      <c r="U19" s="608" t="str">
        <f>'5AKitSalida'!AP19</f>
        <v>A</v>
      </c>
      <c r="V19" s="308" t="s">
        <v>12</v>
      </c>
      <c r="W19" s="302"/>
      <c r="X19" s="610">
        <v>15</v>
      </c>
      <c r="Y19" s="545" t="s">
        <v>14</v>
      </c>
      <c r="Z19" s="544" t="s">
        <v>11</v>
      </c>
      <c r="AA19" s="544" t="str">
        <f>'5AKitSalida'!AQ19</f>
        <v>AD</v>
      </c>
      <c r="AB19" s="545"/>
      <c r="AC19" s="308" t="s">
        <v>11</v>
      </c>
      <c r="AD19" s="472"/>
      <c r="AE19" s="43"/>
      <c r="AF19" s="301" t="s">
        <v>11</v>
      </c>
      <c r="AG19" s="302" t="s">
        <v>11</v>
      </c>
      <c r="AH19" s="302" t="s">
        <v>11</v>
      </c>
      <c r="AI19" s="303" t="s">
        <v>11</v>
      </c>
      <c r="AJ19" s="301"/>
      <c r="AK19" s="303"/>
    </row>
    <row r="20" spans="1:37" ht="12" customHeight="1" x14ac:dyDescent="0.25">
      <c r="A20" s="32">
        <v>13</v>
      </c>
      <c r="B20" s="218" t="str">
        <f>'5ADiag'!C20</f>
        <v>Jara Pinto, Daniela Arlett</v>
      </c>
      <c r="C20" s="605" t="str">
        <f>'5AKitSalida'!AN20</f>
        <v>AD</v>
      </c>
      <c r="D20" s="606" t="str">
        <f t="shared" si="1"/>
        <v>A</v>
      </c>
      <c r="E20" s="610"/>
      <c r="F20" s="610"/>
      <c r="G20" s="317" t="s">
        <v>11</v>
      </c>
      <c r="H20" s="302"/>
      <c r="I20" s="609" t="s">
        <v>231</v>
      </c>
      <c r="J20" s="611" t="s">
        <v>231</v>
      </c>
      <c r="K20" s="545" t="s">
        <v>231</v>
      </c>
      <c r="L20" s="608" t="str">
        <f>'5AKitSalida'!AO20</f>
        <v>C</v>
      </c>
      <c r="M20" s="308" t="s">
        <v>14</v>
      </c>
      <c r="N20" s="302"/>
      <c r="O20" s="610" t="s">
        <v>11</v>
      </c>
      <c r="P20" s="545" t="s">
        <v>13</v>
      </c>
      <c r="Q20" s="612" t="s">
        <v>13</v>
      </c>
      <c r="R20" s="612" t="s">
        <v>14</v>
      </c>
      <c r="S20" s="612" t="s">
        <v>11</v>
      </c>
      <c r="T20" s="612" t="s">
        <v>11</v>
      </c>
      <c r="U20" s="608" t="str">
        <f>'5AKitSalida'!AP20</f>
        <v>A</v>
      </c>
      <c r="V20" s="308" t="s">
        <v>13</v>
      </c>
      <c r="W20" s="302"/>
      <c r="X20" s="610">
        <v>10</v>
      </c>
      <c r="Y20" s="545" t="s">
        <v>14</v>
      </c>
      <c r="Z20" s="544" t="s">
        <v>13</v>
      </c>
      <c r="AA20" s="544" t="str">
        <f>'5AKitSalida'!AQ20</f>
        <v>B</v>
      </c>
      <c r="AB20" s="613"/>
      <c r="AC20" s="308" t="s">
        <v>13</v>
      </c>
      <c r="AD20" s="472"/>
      <c r="AE20" s="43"/>
      <c r="AF20" s="301" t="s">
        <v>11</v>
      </c>
      <c r="AG20" s="302" t="s">
        <v>13</v>
      </c>
      <c r="AH20" s="302" t="s">
        <v>13</v>
      </c>
      <c r="AI20" s="303" t="s">
        <v>11</v>
      </c>
      <c r="AJ20" s="301"/>
      <c r="AK20" s="303"/>
    </row>
    <row r="21" spans="1:37" ht="12" customHeight="1" x14ac:dyDescent="0.25">
      <c r="A21" s="32">
        <v>14</v>
      </c>
      <c r="B21" s="218" t="str">
        <f>'5ADiag'!C21</f>
        <v>Mamani Llallacachi, Geraldine Lorena</v>
      </c>
      <c r="C21" s="605" t="str">
        <f>'5AKitSalida'!AN21</f>
        <v>A</v>
      </c>
      <c r="D21" s="606" t="str">
        <f t="shared" si="1"/>
        <v>AD</v>
      </c>
      <c r="E21" s="610"/>
      <c r="F21" s="610"/>
      <c r="G21" s="317" t="str">
        <f t="shared" si="0"/>
        <v>A</v>
      </c>
      <c r="H21" s="302"/>
      <c r="I21" s="609">
        <v>14</v>
      </c>
      <c r="J21" s="611">
        <v>20</v>
      </c>
      <c r="K21" s="545">
        <v>18</v>
      </c>
      <c r="L21" s="608" t="str">
        <f>'5AKitSalida'!AO21</f>
        <v>AD</v>
      </c>
      <c r="M21" s="308" t="s">
        <v>11</v>
      </c>
      <c r="N21" s="302"/>
      <c r="O21" s="610" t="s">
        <v>12</v>
      </c>
      <c r="P21" s="545" t="s">
        <v>11</v>
      </c>
      <c r="Q21" s="612" t="s">
        <v>11</v>
      </c>
      <c r="R21" s="612" t="s">
        <v>11</v>
      </c>
      <c r="S21" s="612" t="s">
        <v>12</v>
      </c>
      <c r="T21" s="612" t="s">
        <v>12</v>
      </c>
      <c r="U21" s="608" t="str">
        <f>'5AKitSalida'!AP21</f>
        <v>A</v>
      </c>
      <c r="V21" s="308" t="s">
        <v>12</v>
      </c>
      <c r="W21" s="302"/>
      <c r="X21" s="610">
        <v>16</v>
      </c>
      <c r="Y21" s="545" t="s">
        <v>14</v>
      </c>
      <c r="Z21" s="544" t="s">
        <v>12</v>
      </c>
      <c r="AA21" s="544" t="str">
        <f>'5AKitSalida'!AQ21</f>
        <v>AD</v>
      </c>
      <c r="AB21" s="545"/>
      <c r="AC21" s="308" t="s">
        <v>11</v>
      </c>
      <c r="AD21" s="472"/>
      <c r="AE21" s="43"/>
      <c r="AF21" s="301" t="s">
        <v>11</v>
      </c>
      <c r="AG21" s="302" t="s">
        <v>11</v>
      </c>
      <c r="AH21" s="302" t="s">
        <v>12</v>
      </c>
      <c r="AI21" s="303" t="s">
        <v>11</v>
      </c>
      <c r="AJ21" s="301"/>
      <c r="AK21" s="303"/>
    </row>
    <row r="22" spans="1:37" ht="12" customHeight="1" thickBot="1" x14ac:dyDescent="0.3">
      <c r="A22" s="33">
        <v>15</v>
      </c>
      <c r="B22" s="219" t="str">
        <f>'5ADiag'!C22</f>
        <v>Mendoza Luque, Goerge Yovany</v>
      </c>
      <c r="C22" s="605" t="str">
        <f>'5AKitSalida'!AN22</f>
        <v>C</v>
      </c>
      <c r="D22" s="606" t="str">
        <f t="shared" si="1"/>
        <v>A</v>
      </c>
      <c r="E22" s="618"/>
      <c r="F22" s="618"/>
      <c r="G22" s="317" t="s">
        <v>13</v>
      </c>
      <c r="H22" s="302"/>
      <c r="I22" s="614">
        <v>14</v>
      </c>
      <c r="J22" s="616" t="s">
        <v>231</v>
      </c>
      <c r="K22" s="546" t="s">
        <v>231</v>
      </c>
      <c r="L22" s="608" t="str">
        <f>'5AKitSalida'!AO22</f>
        <v>A</v>
      </c>
      <c r="M22" s="309" t="s">
        <v>14</v>
      </c>
      <c r="N22" s="302"/>
      <c r="O22" s="610" t="s">
        <v>14</v>
      </c>
      <c r="P22" s="546" t="s">
        <v>231</v>
      </c>
      <c r="Q22" s="617" t="s">
        <v>14</v>
      </c>
      <c r="R22" s="617" t="s">
        <v>14</v>
      </c>
      <c r="S22" s="617" t="s">
        <v>11</v>
      </c>
      <c r="T22" s="617" t="s">
        <v>11</v>
      </c>
      <c r="U22" s="608" t="str">
        <f>'5AKitSalida'!AP22</f>
        <v>B</v>
      </c>
      <c r="V22" s="313" t="s">
        <v>13</v>
      </c>
      <c r="W22" s="302"/>
      <c r="X22" s="615"/>
      <c r="Y22" s="546" t="s">
        <v>231</v>
      </c>
      <c r="Z22" s="733" t="s">
        <v>231</v>
      </c>
      <c r="AA22" s="544" t="str">
        <f>'5AKitSalida'!AQ22</f>
        <v>B</v>
      </c>
      <c r="AB22" s="546"/>
      <c r="AC22" s="309" t="s">
        <v>14</v>
      </c>
      <c r="AD22" s="472"/>
      <c r="AE22" s="43"/>
      <c r="AF22" s="304" t="s">
        <v>13</v>
      </c>
      <c r="AG22" s="305" t="s">
        <v>13</v>
      </c>
      <c r="AH22" s="305" t="s">
        <v>13</v>
      </c>
      <c r="AI22" s="306" t="s">
        <v>14</v>
      </c>
      <c r="AJ22" s="304"/>
      <c r="AK22" s="306"/>
    </row>
    <row r="23" spans="1:37" ht="12" customHeight="1" x14ac:dyDescent="0.25">
      <c r="A23" s="45">
        <v>16</v>
      </c>
      <c r="B23" s="347" t="str">
        <f>'5ADiag'!C23</f>
        <v>Merma Condori, Pedro Luis</v>
      </c>
      <c r="C23" s="605" t="str">
        <f>'5AKitSalida'!AN23</f>
        <v>A</v>
      </c>
      <c r="D23" s="606" t="str">
        <f t="shared" si="1"/>
        <v>AD</v>
      </c>
      <c r="E23" s="606"/>
      <c r="F23" s="606"/>
      <c r="G23" s="317" t="s">
        <v>11</v>
      </c>
      <c r="H23" s="302"/>
      <c r="I23" s="619">
        <v>14</v>
      </c>
      <c r="J23" s="621">
        <v>18</v>
      </c>
      <c r="K23" s="547">
        <v>17</v>
      </c>
      <c r="L23" s="608" t="str">
        <f>'5AKitSalida'!AO23</f>
        <v>AD</v>
      </c>
      <c r="M23" s="317" t="s">
        <v>11</v>
      </c>
      <c r="N23" s="302"/>
      <c r="O23" s="610" t="s">
        <v>11</v>
      </c>
      <c r="P23" s="547" t="s">
        <v>12</v>
      </c>
      <c r="Q23" s="622" t="s">
        <v>12</v>
      </c>
      <c r="R23" s="622" t="s">
        <v>12</v>
      </c>
      <c r="S23" s="622" t="s">
        <v>12</v>
      </c>
      <c r="T23" s="622" t="s">
        <v>12</v>
      </c>
      <c r="U23" s="608" t="str">
        <f>'5AKitSalida'!AP23</f>
        <v>AD</v>
      </c>
      <c r="V23" s="307" t="s">
        <v>12</v>
      </c>
      <c r="W23" s="302"/>
      <c r="X23" s="620">
        <v>19</v>
      </c>
      <c r="Y23" s="547" t="s">
        <v>12</v>
      </c>
      <c r="Z23" s="544" t="s">
        <v>12</v>
      </c>
      <c r="AA23" s="544" t="str">
        <f>'5AKitSalida'!AQ23</f>
        <v>AD</v>
      </c>
      <c r="AB23" s="547"/>
      <c r="AC23" s="317" t="s">
        <v>12</v>
      </c>
      <c r="AD23" s="472"/>
      <c r="AE23" s="43"/>
      <c r="AF23" s="314" t="s">
        <v>11</v>
      </c>
      <c r="AG23" s="315" t="s">
        <v>11</v>
      </c>
      <c r="AH23" s="315" t="s">
        <v>12</v>
      </c>
      <c r="AI23" s="316" t="s">
        <v>11</v>
      </c>
      <c r="AJ23" s="314"/>
      <c r="AK23" s="316"/>
    </row>
    <row r="24" spans="1:37" ht="12" customHeight="1" x14ac:dyDescent="0.25">
      <c r="A24" s="32">
        <v>17</v>
      </c>
      <c r="B24" s="218" t="str">
        <f>'5ADiag'!C24</f>
        <v>Nieto Cornejo, Christopher Helaman</v>
      </c>
      <c r="C24" s="605" t="str">
        <f>'5AKitSalida'!AN24</f>
        <v>AD</v>
      </c>
      <c r="D24" s="606" t="str">
        <f t="shared" si="1"/>
        <v>A</v>
      </c>
      <c r="E24" s="610"/>
      <c r="F24" s="610"/>
      <c r="G24" s="317" t="s">
        <v>11</v>
      </c>
      <c r="H24" s="302"/>
      <c r="I24" s="609">
        <v>10</v>
      </c>
      <c r="J24" s="611">
        <v>16</v>
      </c>
      <c r="K24" s="545">
        <v>17</v>
      </c>
      <c r="L24" s="608" t="str">
        <f>'5AKitSalida'!AO24</f>
        <v>A</v>
      </c>
      <c r="M24" s="308" t="s">
        <v>13</v>
      </c>
      <c r="N24" s="302"/>
      <c r="O24" s="610" t="s">
        <v>11</v>
      </c>
      <c r="P24" s="545" t="s">
        <v>11</v>
      </c>
      <c r="Q24" s="612" t="s">
        <v>11</v>
      </c>
      <c r="R24" s="612" t="s">
        <v>13</v>
      </c>
      <c r="S24" s="612" t="s">
        <v>11</v>
      </c>
      <c r="T24" s="612" t="s">
        <v>12</v>
      </c>
      <c r="U24" s="608" t="str">
        <f>'5AKitSalida'!AP24</f>
        <v>AD</v>
      </c>
      <c r="V24" s="308" t="s">
        <v>11</v>
      </c>
      <c r="W24" s="302"/>
      <c r="X24" s="610">
        <v>13</v>
      </c>
      <c r="Y24" s="545" t="s">
        <v>12</v>
      </c>
      <c r="Z24" s="544" t="s">
        <v>11</v>
      </c>
      <c r="AA24" s="544" t="str">
        <f>'5AKitSalida'!AQ24</f>
        <v>AD</v>
      </c>
      <c r="AB24" s="545"/>
      <c r="AC24" s="308" t="s">
        <v>11</v>
      </c>
      <c r="AD24" s="472"/>
      <c r="AE24" s="43"/>
      <c r="AF24" s="301" t="s">
        <v>13</v>
      </c>
      <c r="AG24" s="302" t="s">
        <v>13</v>
      </c>
      <c r="AH24" s="302" t="s">
        <v>11</v>
      </c>
      <c r="AI24" s="303" t="s">
        <v>11</v>
      </c>
      <c r="AJ24" s="301"/>
      <c r="AK24" s="303"/>
    </row>
    <row r="25" spans="1:37" ht="12" customHeight="1" x14ac:dyDescent="0.25">
      <c r="A25" s="32">
        <v>18</v>
      </c>
      <c r="B25" s="218" t="str">
        <f>'5ADiag'!C25</f>
        <v>Palomino Flores, Madeleine Nicole</v>
      </c>
      <c r="C25" s="605" t="str">
        <f>'5AKitSalida'!AN25</f>
        <v>B</v>
      </c>
      <c r="D25" s="606" t="str">
        <f t="shared" si="1"/>
        <v>A</v>
      </c>
      <c r="E25" s="610"/>
      <c r="F25" s="610"/>
      <c r="G25" s="317" t="s">
        <v>11</v>
      </c>
      <c r="H25" s="302"/>
      <c r="I25" s="609">
        <v>14</v>
      </c>
      <c r="J25" s="611" t="s">
        <v>231</v>
      </c>
      <c r="K25" s="545" t="s">
        <v>231</v>
      </c>
      <c r="L25" s="608" t="str">
        <f>'5AKitSalida'!AO25</f>
        <v>C</v>
      </c>
      <c r="M25" s="308" t="s">
        <v>14</v>
      </c>
      <c r="N25" s="302"/>
      <c r="O25" s="610" t="s">
        <v>14</v>
      </c>
      <c r="P25" s="545" t="s">
        <v>13</v>
      </c>
      <c r="Q25" s="612" t="s">
        <v>231</v>
      </c>
      <c r="R25" s="612" t="s">
        <v>14</v>
      </c>
      <c r="S25" s="612" t="s">
        <v>11</v>
      </c>
      <c r="T25" s="612" t="s">
        <v>11</v>
      </c>
      <c r="U25" s="608" t="str">
        <f>'5AKitSalida'!AP25</f>
        <v>A</v>
      </c>
      <c r="V25" s="308" t="s">
        <v>13</v>
      </c>
      <c r="W25" s="302"/>
      <c r="X25" s="610"/>
      <c r="Y25" s="545" t="s">
        <v>231</v>
      </c>
      <c r="Z25" s="544" t="s">
        <v>13</v>
      </c>
      <c r="AA25" s="544" t="str">
        <f>'5AKitSalida'!AQ25</f>
        <v>C</v>
      </c>
      <c r="AB25" s="545"/>
      <c r="AC25" s="308" t="s">
        <v>14</v>
      </c>
      <c r="AD25" s="472"/>
      <c r="AE25" s="43"/>
      <c r="AF25" s="301" t="s">
        <v>11</v>
      </c>
      <c r="AG25" s="302" t="s">
        <v>13</v>
      </c>
      <c r="AH25" s="302" t="s">
        <v>13</v>
      </c>
      <c r="AI25" s="303" t="s">
        <v>11</v>
      </c>
      <c r="AJ25" s="301"/>
      <c r="AK25" s="303"/>
    </row>
    <row r="26" spans="1:37" ht="12" customHeight="1" x14ac:dyDescent="0.25">
      <c r="A26" s="32">
        <v>19</v>
      </c>
      <c r="B26" s="218" t="str">
        <f>'5ADiag'!C26</f>
        <v>Pereleo Valdivia, Johan Favio</v>
      </c>
      <c r="C26" s="605" t="str">
        <f>'5AKitSalida'!AN26</f>
        <v>AD</v>
      </c>
      <c r="D26" s="606"/>
      <c r="E26" s="610"/>
      <c r="F26" s="610"/>
      <c r="G26" s="317" t="str">
        <f t="shared" si="0"/>
        <v>AD</v>
      </c>
      <c r="H26" s="302"/>
      <c r="I26" s="609">
        <v>10</v>
      </c>
      <c r="J26" s="611">
        <v>16</v>
      </c>
      <c r="K26" s="545">
        <v>18</v>
      </c>
      <c r="L26" s="608" t="str">
        <f>'5AKitSalida'!AO26</f>
        <v>AD</v>
      </c>
      <c r="M26" s="308" t="s">
        <v>11</v>
      </c>
      <c r="N26" s="302"/>
      <c r="O26" s="610" t="s">
        <v>11</v>
      </c>
      <c r="P26" s="545" t="s">
        <v>13</v>
      </c>
      <c r="Q26" s="612" t="s">
        <v>11</v>
      </c>
      <c r="R26" s="612" t="s">
        <v>11</v>
      </c>
      <c r="S26" s="612"/>
      <c r="T26" s="612"/>
      <c r="U26" s="608" t="str">
        <f>'5AKitSalida'!AP26</f>
        <v>AD</v>
      </c>
      <c r="V26" s="308" t="s">
        <v>11</v>
      </c>
      <c r="W26" s="302"/>
      <c r="X26" s="610">
        <v>10</v>
      </c>
      <c r="Y26" s="545" t="s">
        <v>12</v>
      </c>
      <c r="Z26" s="544" t="s">
        <v>11</v>
      </c>
      <c r="AA26" s="544" t="str">
        <f>'5AKitSalida'!AQ26</f>
        <v>AD</v>
      </c>
      <c r="AB26" s="545"/>
      <c r="AC26" s="308" t="s">
        <v>11</v>
      </c>
      <c r="AD26" s="472"/>
      <c r="AE26" s="43"/>
      <c r="AF26" s="301" t="s">
        <v>11</v>
      </c>
      <c r="AG26" s="302" t="s">
        <v>11</v>
      </c>
      <c r="AH26" s="302" t="s">
        <v>13</v>
      </c>
      <c r="AI26" s="303" t="s">
        <v>11</v>
      </c>
      <c r="AJ26" s="301"/>
      <c r="AK26" s="303"/>
    </row>
    <row r="27" spans="1:37" ht="12" customHeight="1" thickBot="1" x14ac:dyDescent="0.3">
      <c r="A27" s="266">
        <v>20</v>
      </c>
      <c r="B27" s="223" t="str">
        <f>'5ADiag'!C27</f>
        <v>Quispe Negrón, Cristhofer Alosno</v>
      </c>
      <c r="C27" s="605" t="str">
        <f>'5AKitSalida'!AN27</f>
        <v>AD</v>
      </c>
      <c r="D27" s="606" t="str">
        <f t="shared" si="1"/>
        <v>A</v>
      </c>
      <c r="E27" s="618"/>
      <c r="F27" s="618"/>
      <c r="G27" s="317" t="s">
        <v>11</v>
      </c>
      <c r="H27" s="302"/>
      <c r="I27" s="624">
        <v>10</v>
      </c>
      <c r="J27" s="625">
        <v>15</v>
      </c>
      <c r="K27" s="548">
        <v>17</v>
      </c>
      <c r="L27" s="608" t="str">
        <f>'5AKitSalida'!AO27</f>
        <v>A</v>
      </c>
      <c r="M27" s="309" t="s">
        <v>13</v>
      </c>
      <c r="N27" s="302"/>
      <c r="O27" s="610" t="s">
        <v>11</v>
      </c>
      <c r="P27" s="546" t="s">
        <v>13</v>
      </c>
      <c r="Q27" s="617" t="s">
        <v>13</v>
      </c>
      <c r="R27" s="617" t="s">
        <v>13</v>
      </c>
      <c r="S27" s="617" t="s">
        <v>11</v>
      </c>
      <c r="T27" s="617" t="s">
        <v>12</v>
      </c>
      <c r="U27" s="608" t="str">
        <f>'5AKitSalida'!AP27</f>
        <v>AD</v>
      </c>
      <c r="V27" s="309" t="s">
        <v>11</v>
      </c>
      <c r="W27" s="302"/>
      <c r="X27" s="618">
        <v>10</v>
      </c>
      <c r="Y27" s="548" t="s">
        <v>14</v>
      </c>
      <c r="Z27" s="733" t="s">
        <v>13</v>
      </c>
      <c r="AA27" s="544" t="str">
        <f>'5AKitSalida'!AQ27</f>
        <v>AD</v>
      </c>
      <c r="AB27" s="548"/>
      <c r="AC27" s="309" t="s">
        <v>11</v>
      </c>
      <c r="AD27" s="472"/>
      <c r="AE27" s="43"/>
      <c r="AF27" s="304" t="s">
        <v>11</v>
      </c>
      <c r="AG27" s="305" t="s">
        <v>13</v>
      </c>
      <c r="AH27" s="305" t="s">
        <v>13</v>
      </c>
      <c r="AI27" s="306" t="s">
        <v>11</v>
      </c>
      <c r="AJ27" s="304"/>
      <c r="AK27" s="306"/>
    </row>
    <row r="28" spans="1:37" ht="12" customHeight="1" x14ac:dyDescent="0.25">
      <c r="A28" s="36">
        <v>21</v>
      </c>
      <c r="B28" s="217" t="str">
        <f>'5ADiag'!C28</f>
        <v>Ramos Davila, Dastin Andre</v>
      </c>
      <c r="C28" s="605" t="str">
        <f>'5AKitSalida'!AN28</f>
        <v>AD</v>
      </c>
      <c r="D28" s="606" t="str">
        <f t="shared" si="1"/>
        <v>AD</v>
      </c>
      <c r="E28" s="606"/>
      <c r="F28" s="606"/>
      <c r="G28" s="317" t="str">
        <f t="shared" si="0"/>
        <v>AD</v>
      </c>
      <c r="H28" s="302"/>
      <c r="I28" s="605">
        <v>14</v>
      </c>
      <c r="J28" s="626">
        <v>20</v>
      </c>
      <c r="K28" s="544">
        <v>18</v>
      </c>
      <c r="L28" s="608" t="str">
        <f>'5AKitSalida'!AO28</f>
        <v>A</v>
      </c>
      <c r="M28" s="317" t="s">
        <v>11</v>
      </c>
      <c r="N28" s="302"/>
      <c r="O28" s="610" t="s">
        <v>11</v>
      </c>
      <c r="P28" s="545" t="s">
        <v>11</v>
      </c>
      <c r="Q28" s="608" t="s">
        <v>11</v>
      </c>
      <c r="R28" s="608" t="s">
        <v>11</v>
      </c>
      <c r="S28" s="608" t="s">
        <v>12</v>
      </c>
      <c r="T28" s="608" t="s">
        <v>12</v>
      </c>
      <c r="U28" s="608" t="str">
        <f>'5AKitSalida'!AP28</f>
        <v>AD</v>
      </c>
      <c r="V28" s="317" t="s">
        <v>11</v>
      </c>
      <c r="W28" s="302"/>
      <c r="X28" s="606">
        <v>17</v>
      </c>
      <c r="Y28" s="544" t="s">
        <v>13</v>
      </c>
      <c r="Z28" s="544" t="s">
        <v>11</v>
      </c>
      <c r="AA28" s="544" t="str">
        <f>'5AKitSalida'!AQ28</f>
        <v>AD</v>
      </c>
      <c r="AB28" s="544"/>
      <c r="AC28" s="317" t="s">
        <v>11</v>
      </c>
      <c r="AD28" s="472"/>
      <c r="AE28" s="43"/>
      <c r="AF28" s="314" t="s">
        <v>11</v>
      </c>
      <c r="AG28" s="315" t="s">
        <v>11</v>
      </c>
      <c r="AH28" s="315" t="s">
        <v>11</v>
      </c>
      <c r="AI28" s="316" t="s">
        <v>11</v>
      </c>
      <c r="AJ28" s="314"/>
      <c r="AK28" s="316"/>
    </row>
    <row r="29" spans="1:37" ht="12" customHeight="1" x14ac:dyDescent="0.25">
      <c r="A29" s="45">
        <v>22</v>
      </c>
      <c r="B29" s="218" t="str">
        <f>'5ADiag'!C29</f>
        <v>Supo Mamani, Piero Julian</v>
      </c>
      <c r="C29" s="605" t="str">
        <f>'5AKitSalida'!AN29</f>
        <v>AD</v>
      </c>
      <c r="D29" s="606" t="str">
        <f t="shared" si="1"/>
        <v>AD</v>
      </c>
      <c r="E29" s="606"/>
      <c r="F29" s="606"/>
      <c r="G29" s="317" t="str">
        <f t="shared" si="0"/>
        <v>AD</v>
      </c>
      <c r="H29" s="302"/>
      <c r="I29" s="609">
        <v>14</v>
      </c>
      <c r="J29" s="611">
        <v>20</v>
      </c>
      <c r="K29" s="545">
        <v>19</v>
      </c>
      <c r="L29" s="608" t="str">
        <f>'5AKitSalida'!AO29</f>
        <v>AD</v>
      </c>
      <c r="M29" s="308" t="s">
        <v>11</v>
      </c>
      <c r="N29" s="302"/>
      <c r="O29" s="610" t="s">
        <v>12</v>
      </c>
      <c r="P29" s="545" t="s">
        <v>12</v>
      </c>
      <c r="Q29" s="612" t="s">
        <v>11</v>
      </c>
      <c r="R29" s="612" t="s">
        <v>11</v>
      </c>
      <c r="S29" s="612" t="s">
        <v>12</v>
      </c>
      <c r="T29" s="612" t="s">
        <v>12</v>
      </c>
      <c r="U29" s="608" t="str">
        <f>'5AKitSalida'!AP29</f>
        <v>AD</v>
      </c>
      <c r="V29" s="308" t="s">
        <v>12</v>
      </c>
      <c r="W29" s="302"/>
      <c r="X29" s="610">
        <v>18</v>
      </c>
      <c r="Y29" s="545" t="s">
        <v>13</v>
      </c>
      <c r="Z29" s="544" t="s">
        <v>12</v>
      </c>
      <c r="AA29" s="544" t="str">
        <f>'5AKitSalida'!AQ29</f>
        <v>AD</v>
      </c>
      <c r="AB29" s="545"/>
      <c r="AC29" s="308" t="s">
        <v>11</v>
      </c>
      <c r="AD29" s="472"/>
      <c r="AE29" s="43"/>
      <c r="AF29" s="301" t="s">
        <v>11</v>
      </c>
      <c r="AG29" s="302" t="s">
        <v>11</v>
      </c>
      <c r="AH29" s="302" t="s">
        <v>11</v>
      </c>
      <c r="AI29" s="303" t="s">
        <v>11</v>
      </c>
      <c r="AJ29" s="301"/>
      <c r="AK29" s="303"/>
    </row>
    <row r="30" spans="1:37" ht="12" customHeight="1" x14ac:dyDescent="0.25">
      <c r="A30" s="45">
        <v>23</v>
      </c>
      <c r="B30" s="218" t="str">
        <f>'5ADiag'!C30</f>
        <v>Surco Chino, Juan Cristiano</v>
      </c>
      <c r="C30" s="605" t="str">
        <f>'5AKitSalida'!AN30</f>
        <v>A</v>
      </c>
      <c r="D30" s="606"/>
      <c r="E30" s="606"/>
      <c r="F30" s="606"/>
      <c r="G30" s="317" t="str">
        <f t="shared" si="0"/>
        <v>A</v>
      </c>
      <c r="H30" s="302"/>
      <c r="I30" s="609">
        <v>14</v>
      </c>
      <c r="J30" s="611">
        <v>20</v>
      </c>
      <c r="K30" s="545">
        <v>20</v>
      </c>
      <c r="L30" s="608" t="str">
        <f>'5AKitSalida'!AO30</f>
        <v>AD</v>
      </c>
      <c r="M30" s="308" t="s">
        <v>11</v>
      </c>
      <c r="N30" s="302"/>
      <c r="O30" s="610" t="s">
        <v>12</v>
      </c>
      <c r="P30" s="545" t="s">
        <v>12</v>
      </c>
      <c r="Q30" s="612" t="s">
        <v>12</v>
      </c>
      <c r="R30" s="612" t="s">
        <v>12</v>
      </c>
      <c r="S30" s="612"/>
      <c r="T30" s="612"/>
      <c r="U30" s="608" t="str">
        <f>'5AKitSalida'!AP30</f>
        <v>AD</v>
      </c>
      <c r="V30" s="308" t="s">
        <v>12</v>
      </c>
      <c r="W30" s="302"/>
      <c r="X30" s="610">
        <v>19</v>
      </c>
      <c r="Y30" s="545" t="s">
        <v>12</v>
      </c>
      <c r="Z30" s="544" t="s">
        <v>12</v>
      </c>
      <c r="AA30" s="544" t="str">
        <f>'5AKitSalida'!AQ30</f>
        <v>A</v>
      </c>
      <c r="AB30" s="545"/>
      <c r="AC30" s="308" t="s">
        <v>12</v>
      </c>
      <c r="AD30" s="472"/>
      <c r="AE30" s="43"/>
      <c r="AF30" s="301" t="s">
        <v>11</v>
      </c>
      <c r="AG30" s="302" t="s">
        <v>11</v>
      </c>
      <c r="AH30" s="302" t="s">
        <v>12</v>
      </c>
      <c r="AI30" s="303" t="s">
        <v>12</v>
      </c>
      <c r="AJ30" s="301"/>
      <c r="AK30" s="303"/>
    </row>
    <row r="31" spans="1:37" ht="12" customHeight="1" x14ac:dyDescent="0.25">
      <c r="A31" s="32">
        <v>24</v>
      </c>
      <c r="B31" s="218" t="str">
        <f>'5ADiag'!C31</f>
        <v>Vargas Llerena, Luis Miguel</v>
      </c>
      <c r="C31" s="605" t="str">
        <f>'5AKitSalida'!AN31</f>
        <v>A</v>
      </c>
      <c r="D31" s="606" t="str">
        <f t="shared" si="1"/>
        <v>AD</v>
      </c>
      <c r="E31" s="610"/>
      <c r="F31" s="610"/>
      <c r="G31" s="317" t="str">
        <f t="shared" si="0"/>
        <v>A</v>
      </c>
      <c r="H31" s="302"/>
      <c r="I31" s="609">
        <v>14</v>
      </c>
      <c r="J31" s="611">
        <v>18</v>
      </c>
      <c r="K31" s="545">
        <v>17</v>
      </c>
      <c r="L31" s="608" t="str">
        <f>'5AKitSalida'!AO31</f>
        <v>A</v>
      </c>
      <c r="M31" s="308" t="s">
        <v>11</v>
      </c>
      <c r="N31" s="302"/>
      <c r="O31" s="610" t="s">
        <v>12</v>
      </c>
      <c r="P31" s="545" t="s">
        <v>11</v>
      </c>
      <c r="Q31" s="612" t="s">
        <v>11</v>
      </c>
      <c r="R31" s="612" t="s">
        <v>13</v>
      </c>
      <c r="S31" s="612" t="s">
        <v>12</v>
      </c>
      <c r="T31" s="612" t="s">
        <v>11</v>
      </c>
      <c r="U31" s="608" t="str">
        <f>'5AKitSalida'!AP31</f>
        <v>A</v>
      </c>
      <c r="V31" s="308" t="s">
        <v>11</v>
      </c>
      <c r="W31" s="302"/>
      <c r="X31" s="610">
        <v>13</v>
      </c>
      <c r="Y31" s="545" t="s">
        <v>231</v>
      </c>
      <c r="Z31" s="544" t="s">
        <v>11</v>
      </c>
      <c r="AA31" s="544" t="str">
        <f>'5AKitSalida'!AQ31</f>
        <v>AD</v>
      </c>
      <c r="AB31" s="545"/>
      <c r="AC31" s="308" t="s">
        <v>11</v>
      </c>
      <c r="AD31" s="472"/>
      <c r="AE31" s="43"/>
      <c r="AF31" s="301" t="s">
        <v>11</v>
      </c>
      <c r="AG31" s="302" t="s">
        <v>13</v>
      </c>
      <c r="AH31" s="302" t="s">
        <v>13</v>
      </c>
      <c r="AI31" s="303" t="s">
        <v>11</v>
      </c>
      <c r="AJ31" s="301"/>
      <c r="AK31" s="303"/>
    </row>
    <row r="32" spans="1:37" ht="12" customHeight="1" thickBot="1" x14ac:dyDescent="0.3">
      <c r="A32" s="33">
        <v>25</v>
      </c>
      <c r="B32" s="219" t="str">
        <f>'5ADiag'!C32</f>
        <v>Veliz Vilca, Fernando</v>
      </c>
      <c r="C32" s="605" t="str">
        <f>'5AKitSalida'!AN32</f>
        <v>A</v>
      </c>
      <c r="D32" s="606"/>
      <c r="E32" s="618"/>
      <c r="F32" s="618"/>
      <c r="G32" s="317" t="str">
        <f t="shared" si="0"/>
        <v>A</v>
      </c>
      <c r="H32" s="302"/>
      <c r="I32" s="624">
        <v>14</v>
      </c>
      <c r="J32" s="625">
        <v>15</v>
      </c>
      <c r="K32" s="548">
        <v>16</v>
      </c>
      <c r="L32" s="608" t="str">
        <f>'5AKitSalida'!AO32</f>
        <v>AD</v>
      </c>
      <c r="M32" s="309" t="s">
        <v>11</v>
      </c>
      <c r="N32" s="302"/>
      <c r="O32" s="610" t="s">
        <v>11</v>
      </c>
      <c r="P32" s="546" t="s">
        <v>13</v>
      </c>
      <c r="Q32" s="617" t="s">
        <v>13</v>
      </c>
      <c r="R32" s="617" t="s">
        <v>14</v>
      </c>
      <c r="S32" s="617"/>
      <c r="T32" s="617"/>
      <c r="U32" s="608" t="str">
        <f>'5AKitSalida'!AP32</f>
        <v>AD</v>
      </c>
      <c r="V32" s="313" t="s">
        <v>13</v>
      </c>
      <c r="W32" s="302"/>
      <c r="X32" s="618">
        <v>8</v>
      </c>
      <c r="Y32" s="548" t="s">
        <v>14</v>
      </c>
      <c r="Z32" s="733" t="s">
        <v>13</v>
      </c>
      <c r="AA32" s="544" t="str">
        <f>'5AKitSalida'!AQ32</f>
        <v>AD</v>
      </c>
      <c r="AB32" s="548"/>
      <c r="AC32" s="309" t="s">
        <v>13</v>
      </c>
      <c r="AD32" s="472"/>
      <c r="AE32" s="43"/>
      <c r="AF32" s="304" t="s">
        <v>11</v>
      </c>
      <c r="AG32" s="305" t="s">
        <v>13</v>
      </c>
      <c r="AH32" s="305" t="s">
        <v>13</v>
      </c>
      <c r="AI32" s="306" t="s">
        <v>11</v>
      </c>
      <c r="AJ32" s="304"/>
      <c r="AK32" s="306"/>
    </row>
    <row r="33" spans="1:37" ht="12" customHeight="1" thickBot="1" x14ac:dyDescent="0.3">
      <c r="A33" s="36">
        <v>26</v>
      </c>
      <c r="B33" s="347" t="str">
        <f>'5ADiag'!C33</f>
        <v>Zevallos Ponce, Enrique Aaron</v>
      </c>
      <c r="C33" s="605" t="str">
        <f>'5AKitSalida'!AN33</f>
        <v>A</v>
      </c>
      <c r="D33" s="606"/>
      <c r="E33" s="606"/>
      <c r="F33" s="606"/>
      <c r="G33" s="317" t="str">
        <f t="shared" si="0"/>
        <v>A</v>
      </c>
      <c r="H33" s="302"/>
      <c r="I33" s="605">
        <v>14</v>
      </c>
      <c r="J33" s="626">
        <v>19</v>
      </c>
      <c r="K33" s="544">
        <v>18</v>
      </c>
      <c r="L33" s="608" t="str">
        <f>'5AKitSalida'!AO33</f>
        <v>AD</v>
      </c>
      <c r="M33" s="308" t="s">
        <v>11</v>
      </c>
      <c r="N33" s="302"/>
      <c r="O33" s="610" t="s">
        <v>12</v>
      </c>
      <c r="P33" s="627" t="s">
        <v>11</v>
      </c>
      <c r="Q33" s="628" t="s">
        <v>11</v>
      </c>
      <c r="R33" s="628" t="s">
        <v>11</v>
      </c>
      <c r="S33" s="628"/>
      <c r="T33" s="628"/>
      <c r="U33" s="608" t="str">
        <f>'5AKitSalida'!AP33</f>
        <v>AD</v>
      </c>
      <c r="V33" s="629" t="s">
        <v>11</v>
      </c>
      <c r="W33" s="630"/>
      <c r="X33" s="606">
        <v>19</v>
      </c>
      <c r="Y33" s="544" t="s">
        <v>12</v>
      </c>
      <c r="Z33" s="544" t="s">
        <v>11</v>
      </c>
      <c r="AA33" s="544" t="str">
        <f>'5AKitSalida'!AQ33</f>
        <v>AD</v>
      </c>
      <c r="AB33" s="631"/>
      <c r="AC33" s="308" t="s">
        <v>12</v>
      </c>
      <c r="AD33" s="472"/>
      <c r="AE33" s="43"/>
      <c r="AF33" s="301" t="s">
        <v>11</v>
      </c>
      <c r="AG33" s="302" t="s">
        <v>11</v>
      </c>
      <c r="AH33" s="302" t="s">
        <v>11</v>
      </c>
      <c r="AI33" s="303" t="s">
        <v>11</v>
      </c>
      <c r="AJ33" s="301"/>
      <c r="AK33" s="303"/>
    </row>
    <row r="34" spans="1:37" x14ac:dyDescent="0.25">
      <c r="B34" s="347" t="s">
        <v>377</v>
      </c>
      <c r="G34" s="275"/>
      <c r="I34" s="605">
        <v>20</v>
      </c>
      <c r="J34" s="626">
        <v>17</v>
      </c>
      <c r="K34" s="544">
        <v>15</v>
      </c>
      <c r="M34" s="308" t="s">
        <v>11</v>
      </c>
      <c r="O34" s="16" t="s">
        <v>14</v>
      </c>
      <c r="P34" s="16" t="s">
        <v>14</v>
      </c>
      <c r="Q34" s="16" t="s">
        <v>14</v>
      </c>
      <c r="R34" s="16" t="s">
        <v>14</v>
      </c>
      <c r="S34" s="16" t="s">
        <v>14</v>
      </c>
      <c r="T34" s="16" t="s">
        <v>14</v>
      </c>
      <c r="V34" s="275" t="s">
        <v>14</v>
      </c>
      <c r="X34" s="724">
        <v>17</v>
      </c>
      <c r="Y34" s="733" t="s">
        <v>14</v>
      </c>
      <c r="Z34" s="733" t="s">
        <v>14</v>
      </c>
      <c r="AC34" s="275" t="s">
        <v>13</v>
      </c>
      <c r="AF34" s="301" t="s">
        <v>11</v>
      </c>
      <c r="AG34" s="302" t="s">
        <v>13</v>
      </c>
      <c r="AH34" s="302" t="s">
        <v>13</v>
      </c>
      <c r="AI34" s="303" t="s">
        <v>13</v>
      </c>
    </row>
    <row r="35" spans="1:37" ht="8.25" customHeight="1" x14ac:dyDescent="0.25">
      <c r="G35" s="276"/>
      <c r="M35" s="276"/>
      <c r="V35" s="276"/>
      <c r="AC35" s="276"/>
    </row>
    <row r="36" spans="1:37" ht="11.25" customHeight="1" x14ac:dyDescent="0.25">
      <c r="G36" s="277"/>
      <c r="M36" s="277"/>
      <c r="V36" s="277"/>
      <c r="AC36" s="277"/>
      <c r="AE36" s="80" t="s">
        <v>12</v>
      </c>
      <c r="AF36" s="725">
        <f>COUNTIF(AF8:AF33,"AD")</f>
        <v>3</v>
      </c>
      <c r="AG36" s="725">
        <f t="shared" ref="AG36:AI36" si="2">COUNTIF(AG8:AG33,"AD")</f>
        <v>3</v>
      </c>
      <c r="AH36" s="725">
        <f t="shared" si="2"/>
        <v>8</v>
      </c>
      <c r="AI36" s="725">
        <f t="shared" si="2"/>
        <v>5</v>
      </c>
    </row>
    <row r="37" spans="1:37" ht="11.25" customHeight="1" x14ac:dyDescent="0.25">
      <c r="G37" s="278"/>
      <c r="M37" s="278"/>
      <c r="V37" s="278"/>
      <c r="AC37" s="278"/>
      <c r="AE37" s="81" t="s">
        <v>11</v>
      </c>
      <c r="AF37" s="277">
        <f>(COUNTIF(AF8:AF33,"=A"))</f>
        <v>21</v>
      </c>
      <c r="AG37" s="277">
        <f t="shared" ref="AG37:AI37" si="3">(COUNTIF(AG8:AG33,"=A"))</f>
        <v>14</v>
      </c>
      <c r="AH37" s="277">
        <f t="shared" si="3"/>
        <v>8</v>
      </c>
      <c r="AI37" s="277">
        <f t="shared" si="3"/>
        <v>19</v>
      </c>
    </row>
    <row r="38" spans="1:37" ht="11.25" customHeight="1" x14ac:dyDescent="0.25">
      <c r="G38" s="200"/>
      <c r="M38" s="200"/>
      <c r="V38" s="200"/>
      <c r="AC38" s="200"/>
      <c r="AE38" s="82" t="s">
        <v>13</v>
      </c>
      <c r="AF38" s="726">
        <f>(COUNTIF(AF8:AF33,"=B"))</f>
        <v>2</v>
      </c>
      <c r="AG38" s="726">
        <f t="shared" ref="AG38:AI38" si="4">(COUNTIF(AG8:AG33,"=B"))</f>
        <v>9</v>
      </c>
      <c r="AH38" s="726">
        <f t="shared" si="4"/>
        <v>10</v>
      </c>
      <c r="AI38" s="726">
        <f t="shared" si="4"/>
        <v>1</v>
      </c>
    </row>
    <row r="39" spans="1:37" ht="11.25" customHeight="1" x14ac:dyDescent="0.25">
      <c r="AE39" s="83" t="s">
        <v>14</v>
      </c>
      <c r="AF39" s="727">
        <f>COUNTIF(AF8:AF33,"=C")</f>
        <v>0</v>
      </c>
      <c r="AG39" s="727">
        <f t="shared" ref="AG39:AI39" si="5">COUNTIF(AG8:AG33,"=C")</f>
        <v>0</v>
      </c>
      <c r="AH39" s="727">
        <f t="shared" si="5"/>
        <v>0</v>
      </c>
      <c r="AI39" s="727">
        <f t="shared" si="5"/>
        <v>1</v>
      </c>
    </row>
    <row r="40" spans="1:37" ht="11.25" customHeight="1" x14ac:dyDescent="0.25">
      <c r="G40" s="279"/>
      <c r="M40" s="279"/>
      <c r="V40" s="279"/>
      <c r="AC40" s="279"/>
      <c r="AE40" s="84" t="s">
        <v>0</v>
      </c>
      <c r="AF40" s="200">
        <f>SUM(AF36:AF39)</f>
        <v>26</v>
      </c>
      <c r="AG40" s="200">
        <f t="shared" ref="AG40:AI40" si="6">SUM(AG36:AG39)</f>
        <v>26</v>
      </c>
      <c r="AH40" s="200">
        <f t="shared" si="6"/>
        <v>26</v>
      </c>
      <c r="AI40" s="200">
        <f t="shared" si="6"/>
        <v>26</v>
      </c>
    </row>
    <row r="41" spans="1:37" ht="7.5" customHeight="1" x14ac:dyDescent="0.25">
      <c r="G41" s="280"/>
      <c r="M41" s="280"/>
      <c r="V41" s="280"/>
      <c r="AC41" s="280"/>
      <c r="AE41" s="6"/>
    </row>
    <row r="42" spans="1:37" ht="11.25" customHeight="1" x14ac:dyDescent="0.25">
      <c r="G42" s="281"/>
      <c r="M42" s="281"/>
      <c r="V42" s="281"/>
      <c r="AC42" s="281"/>
      <c r="AE42" s="80" t="s">
        <v>12</v>
      </c>
      <c r="AF42" s="282">
        <f t="shared" ref="AF42:AI45" si="7">AF36/AF$40</f>
        <v>0.11538461538461539</v>
      </c>
      <c r="AG42" s="282">
        <f t="shared" si="7"/>
        <v>0.11538461538461539</v>
      </c>
      <c r="AH42" s="282">
        <f t="shared" si="7"/>
        <v>0.30769230769230771</v>
      </c>
      <c r="AI42" s="282">
        <f t="shared" si="7"/>
        <v>0.19230769230769232</v>
      </c>
    </row>
    <row r="43" spans="1:37" ht="11.25" customHeight="1" x14ac:dyDescent="0.25">
      <c r="G43" s="282"/>
      <c r="M43" s="282"/>
      <c r="V43" s="282"/>
      <c r="AC43" s="282"/>
      <c r="AE43" s="81" t="s">
        <v>11</v>
      </c>
      <c r="AF43" s="281">
        <f t="shared" si="7"/>
        <v>0.80769230769230771</v>
      </c>
      <c r="AG43" s="281">
        <f t="shared" si="7"/>
        <v>0.53846153846153844</v>
      </c>
      <c r="AH43" s="281">
        <f t="shared" si="7"/>
        <v>0.30769230769230771</v>
      </c>
      <c r="AI43" s="281">
        <f t="shared" si="7"/>
        <v>0.73076923076923073</v>
      </c>
    </row>
    <row r="44" spans="1:37" ht="11.25" customHeight="1" x14ac:dyDescent="0.25">
      <c r="G44" s="274"/>
      <c r="M44" s="274"/>
      <c r="V44" s="274"/>
      <c r="AC44" s="274"/>
      <c r="AE44" s="82" t="s">
        <v>13</v>
      </c>
      <c r="AF44" s="729">
        <f t="shared" si="7"/>
        <v>7.6923076923076927E-2</v>
      </c>
      <c r="AG44" s="729">
        <f t="shared" si="7"/>
        <v>0.34615384615384615</v>
      </c>
      <c r="AH44" s="729">
        <f t="shared" si="7"/>
        <v>0.38461538461538464</v>
      </c>
      <c r="AI44" s="729">
        <f t="shared" si="7"/>
        <v>3.8461538461538464E-2</v>
      </c>
    </row>
    <row r="45" spans="1:37" x14ac:dyDescent="0.25">
      <c r="AE45" s="83" t="s">
        <v>14</v>
      </c>
      <c r="AF45" s="728">
        <f t="shared" si="7"/>
        <v>0</v>
      </c>
      <c r="AG45" s="728">
        <f t="shared" si="7"/>
        <v>0</v>
      </c>
      <c r="AH45" s="728">
        <f t="shared" si="7"/>
        <v>0</v>
      </c>
      <c r="AI45" s="728">
        <f t="shared" si="7"/>
        <v>3.8461538461538464E-2</v>
      </c>
    </row>
    <row r="46" spans="1:37" x14ac:dyDescent="0.25">
      <c r="AE46" s="84" t="s">
        <v>0</v>
      </c>
      <c r="AF46" s="274">
        <f>SUM(AF42:AF45)</f>
        <v>1</v>
      </c>
      <c r="AG46" s="274">
        <f t="shared" ref="AG46:AI46" si="8">SUM(AG42:AG45)</f>
        <v>1</v>
      </c>
      <c r="AH46" s="274">
        <f t="shared" si="8"/>
        <v>1</v>
      </c>
      <c r="AI46" s="274">
        <f t="shared" si="8"/>
        <v>0.99999999999999989</v>
      </c>
    </row>
  </sheetData>
  <mergeCells count="18">
    <mergeCell ref="AF2:AI2"/>
    <mergeCell ref="AF4:AI6"/>
    <mergeCell ref="L5:L6"/>
    <mergeCell ref="A2:A7"/>
    <mergeCell ref="U5:U6"/>
    <mergeCell ref="AB5:AB6"/>
    <mergeCell ref="AJ3:AK3"/>
    <mergeCell ref="AJ4:AJ7"/>
    <mergeCell ref="AK4:AK7"/>
    <mergeCell ref="AJ2:AK2"/>
    <mergeCell ref="G3:G7"/>
    <mergeCell ref="H3:H7"/>
    <mergeCell ref="M3:M7"/>
    <mergeCell ref="N3:N7"/>
    <mergeCell ref="V3:V7"/>
    <mergeCell ref="W3:W7"/>
    <mergeCell ref="AC3:AC7"/>
    <mergeCell ref="AD3:AD7"/>
  </mergeCells>
  <conditionalFormatting sqref="C8:F33 I8:L33 O8:U33 X8:AB33 X34:Z34">
    <cfRule type="cellIs" dxfId="118" priority="61" operator="between">
      <formula>18</formula>
      <formula>20</formula>
    </cfRule>
    <cfRule type="cellIs" dxfId="117" priority="62" operator="between">
      <formula>13.5</formula>
      <formula>17.499999999</formula>
    </cfRule>
    <cfRule type="cellIs" dxfId="116" priority="63" operator="between">
      <formula>10.5</formula>
      <formula>13.499999</formula>
    </cfRule>
    <cfRule type="cellIs" dxfId="115" priority="64" operator="between">
      <formula>0</formula>
      <formula>10.499999</formula>
    </cfRule>
  </conditionalFormatting>
  <conditionalFormatting sqref="C8:G33 I8:M33 O8:V33 X8:AC33 X34:Z34">
    <cfRule type="cellIs" dxfId="114" priority="65" operator="equal">
      <formula>"NP"</formula>
    </cfRule>
    <cfRule type="cellIs" dxfId="113" priority="66" operator="equal">
      <formula>"F"</formula>
    </cfRule>
    <cfRule type="cellIs" dxfId="112" priority="67" operator="equal">
      <formula>"AD"</formula>
    </cfRule>
    <cfRule type="cellIs" dxfId="111" priority="68" operator="equal">
      <formula>"A"</formula>
    </cfRule>
    <cfRule type="cellIs" dxfId="110" priority="69" operator="equal">
      <formula>"B"</formula>
    </cfRule>
    <cfRule type="cellIs" dxfId="109" priority="70" operator="equal">
      <formula>"C"</formula>
    </cfRule>
  </conditionalFormatting>
  <conditionalFormatting sqref="G8:H33">
    <cfRule type="cellIs" dxfId="108" priority="51" operator="equal">
      <formula>"AD"</formula>
    </cfRule>
    <cfRule type="cellIs" dxfId="107" priority="52" operator="equal">
      <formula>"A"</formula>
    </cfRule>
    <cfRule type="cellIs" dxfId="106" priority="53" operator="equal">
      <formula>"B"</formula>
    </cfRule>
    <cfRule type="cellIs" dxfId="105" priority="54" operator="equal">
      <formula>"C"</formula>
    </cfRule>
  </conditionalFormatting>
  <conditionalFormatting sqref="H8:H33">
    <cfRule type="cellIs" dxfId="104" priority="55" operator="equal">
      <formula>"NP"</formula>
    </cfRule>
    <cfRule type="cellIs" dxfId="103" priority="56" operator="equal">
      <formula>"F"</formula>
    </cfRule>
    <cfRule type="cellIs" dxfId="102" priority="57" operator="equal">
      <formula>"AD"</formula>
    </cfRule>
    <cfRule type="cellIs" dxfId="101" priority="58" operator="equal">
      <formula>"A"</formula>
    </cfRule>
    <cfRule type="cellIs" dxfId="100" priority="59" operator="equal">
      <formula>"B"</formula>
    </cfRule>
    <cfRule type="cellIs" dxfId="99" priority="60" operator="equal">
      <formula>"C"</formula>
    </cfRule>
  </conditionalFormatting>
  <conditionalFormatting sqref="I34:K34">
    <cfRule type="cellIs" dxfId="98" priority="21" operator="between">
      <formula>18</formula>
      <formula>20</formula>
    </cfRule>
    <cfRule type="cellIs" dxfId="97" priority="22" operator="between">
      <formula>13.5</formula>
      <formula>17.499999999</formula>
    </cfRule>
    <cfRule type="cellIs" dxfId="96" priority="23" operator="between">
      <formula>10.5</formula>
      <formula>13.499999</formula>
    </cfRule>
    <cfRule type="cellIs" dxfId="95" priority="24" operator="between">
      <formula>0</formula>
      <formula>10.499999</formula>
    </cfRule>
    <cfRule type="cellIs" dxfId="94" priority="25" operator="equal">
      <formula>"NP"</formula>
    </cfRule>
    <cfRule type="cellIs" dxfId="93" priority="26" operator="equal">
      <formula>"F"</formula>
    </cfRule>
    <cfRule type="cellIs" dxfId="92" priority="27" operator="equal">
      <formula>"AD"</formula>
    </cfRule>
    <cfRule type="cellIs" dxfId="91" priority="28" operator="equal">
      <formula>"A"</formula>
    </cfRule>
    <cfRule type="cellIs" dxfId="90" priority="29" operator="equal">
      <formula>"B"</formula>
    </cfRule>
    <cfRule type="cellIs" dxfId="89" priority="30" operator="equal">
      <formula>"C"</formula>
    </cfRule>
  </conditionalFormatting>
  <conditionalFormatting sqref="M34">
    <cfRule type="cellIs" dxfId="88" priority="11" operator="equal">
      <formula>"AD"</formula>
    </cfRule>
    <cfRule type="cellIs" dxfId="87" priority="12" operator="equal">
      <formula>"A"</formula>
    </cfRule>
    <cfRule type="cellIs" dxfId="86" priority="13" operator="equal">
      <formula>"B"</formula>
    </cfRule>
    <cfRule type="cellIs" dxfId="85" priority="14" operator="equal">
      <formula>"C"</formula>
    </cfRule>
    <cfRule type="cellIs" dxfId="84" priority="15" operator="equal">
      <formula>"NP"</formula>
    </cfRule>
    <cfRule type="cellIs" dxfId="83" priority="16" operator="equal">
      <formula>"F"</formula>
    </cfRule>
    <cfRule type="cellIs" dxfId="82" priority="17" operator="equal">
      <formula>"AD"</formula>
    </cfRule>
    <cfRule type="cellIs" dxfId="81" priority="18" operator="equal">
      <formula>"A"</formula>
    </cfRule>
    <cfRule type="cellIs" dxfId="80" priority="19" operator="equal">
      <formula>"B"</formula>
    </cfRule>
    <cfRule type="cellIs" dxfId="79" priority="20" operator="equal">
      <formula>"C"</formula>
    </cfRule>
  </conditionalFormatting>
  <conditionalFormatting sqref="M8:N33">
    <cfRule type="cellIs" dxfId="78" priority="41" operator="equal">
      <formula>"AD"</formula>
    </cfRule>
    <cfRule type="cellIs" dxfId="77" priority="42" operator="equal">
      <formula>"A"</formula>
    </cfRule>
    <cfRule type="cellIs" dxfId="76" priority="43" operator="equal">
      <formula>"B"</formula>
    </cfRule>
    <cfRule type="cellIs" dxfId="75" priority="44" operator="equal">
      <formula>"C"</formula>
    </cfRule>
  </conditionalFormatting>
  <conditionalFormatting sqref="N8:N33">
    <cfRule type="cellIs" dxfId="74" priority="45" operator="equal">
      <formula>"NP"</formula>
    </cfRule>
    <cfRule type="cellIs" dxfId="73" priority="46" operator="equal">
      <formula>"F"</formula>
    </cfRule>
    <cfRule type="cellIs" dxfId="72" priority="47" operator="equal">
      <formula>"AD"</formula>
    </cfRule>
    <cfRule type="cellIs" dxfId="71" priority="48" operator="equal">
      <formula>"A"</formula>
    </cfRule>
    <cfRule type="cellIs" dxfId="70" priority="49" operator="equal">
      <formula>"B"</formula>
    </cfRule>
    <cfRule type="cellIs" dxfId="69" priority="50" operator="equal">
      <formula>"C"</formula>
    </cfRule>
  </conditionalFormatting>
  <conditionalFormatting sqref="V8:V33">
    <cfRule type="cellIs" dxfId="68" priority="75" operator="equal">
      <formula>"AD"</formula>
    </cfRule>
    <cfRule type="cellIs" dxfId="67" priority="76" operator="equal">
      <formula>"A"</formula>
    </cfRule>
    <cfRule type="cellIs" dxfId="66" priority="77" operator="equal">
      <formula>"B"</formula>
    </cfRule>
    <cfRule type="cellIs" dxfId="65" priority="78" operator="equal">
      <formula>"C"</formula>
    </cfRule>
  </conditionalFormatting>
  <conditionalFormatting sqref="W8:W32">
    <cfRule type="cellIs" dxfId="64" priority="31" operator="equal">
      <formula>"AD"</formula>
    </cfRule>
    <cfRule type="cellIs" dxfId="63" priority="32" operator="equal">
      <formula>"A"</formula>
    </cfRule>
    <cfRule type="cellIs" dxfId="62" priority="33" operator="equal">
      <formula>"B"</formula>
    </cfRule>
    <cfRule type="cellIs" dxfId="61" priority="34" operator="equal">
      <formula>"C"</formula>
    </cfRule>
    <cfRule type="cellIs" dxfId="60" priority="35" operator="equal">
      <formula>"NP"</formula>
    </cfRule>
    <cfRule type="cellIs" dxfId="59" priority="36" operator="equal">
      <formula>"F"</formula>
    </cfRule>
    <cfRule type="cellIs" dxfId="58" priority="37" operator="equal">
      <formula>"AD"</formula>
    </cfRule>
    <cfRule type="cellIs" dxfId="57" priority="38" operator="equal">
      <formula>"A"</formula>
    </cfRule>
    <cfRule type="cellIs" dxfId="56" priority="39" operator="equal">
      <formula>"B"</formula>
    </cfRule>
    <cfRule type="cellIs" dxfId="55" priority="40" operator="equal">
      <formula>"C"</formula>
    </cfRule>
  </conditionalFormatting>
  <conditionalFormatting sqref="AC8:AC33">
    <cfRule type="cellIs" dxfId="54" priority="71" operator="equal">
      <formula>"AD"</formula>
    </cfRule>
    <cfRule type="cellIs" dxfId="53" priority="72" operator="equal">
      <formula>"A"</formula>
    </cfRule>
    <cfRule type="cellIs" dxfId="52" priority="73" operator="equal">
      <formula>"B"</formula>
    </cfRule>
    <cfRule type="cellIs" dxfId="51" priority="74" operator="equal">
      <formula>"C"</formula>
    </cfRule>
  </conditionalFormatting>
  <conditionalFormatting sqref="AJ8:AK33">
    <cfRule type="cellIs" dxfId="50" priority="79" operator="equal">
      <formula>"NP"</formula>
    </cfRule>
    <cfRule type="cellIs" dxfId="49" priority="80" operator="equal">
      <formula>"F"</formula>
    </cfRule>
    <cfRule type="cellIs" dxfId="48" priority="81" operator="equal">
      <formula>"AD"</formula>
    </cfRule>
    <cfRule type="cellIs" dxfId="47" priority="82" operator="equal">
      <formula>"A"</formula>
    </cfRule>
    <cfRule type="cellIs" dxfId="46" priority="83" operator="equal">
      <formula>"B"</formula>
    </cfRule>
    <cfRule type="cellIs" dxfId="45" priority="84" operator="equal">
      <formula>"C"</formula>
    </cfRule>
  </conditionalFormatting>
  <conditionalFormatting sqref="AF8:AI34">
    <cfRule type="cellIs" dxfId="44" priority="1" operator="equal">
      <formula>"AD"</formula>
    </cfRule>
    <cfRule type="cellIs" dxfId="43" priority="2" operator="equal">
      <formula>"A"</formula>
    </cfRule>
    <cfRule type="cellIs" dxfId="42" priority="3" operator="equal">
      <formula>"B"</formula>
    </cfRule>
    <cfRule type="cellIs" dxfId="41" priority="4" operator="equal">
      <formula>"C"</formula>
    </cfRule>
    <cfRule type="cellIs" dxfId="40" priority="5" operator="equal">
      <formula>"NP"</formula>
    </cfRule>
    <cfRule type="cellIs" dxfId="39" priority="6" operator="equal">
      <formula>"F"</formula>
    </cfRule>
    <cfRule type="cellIs" dxfId="38" priority="7" operator="equal">
      <formula>"AD"</formula>
    </cfRule>
    <cfRule type="cellIs" dxfId="37" priority="8" operator="equal">
      <formula>"A"</formula>
    </cfRule>
    <cfRule type="cellIs" dxfId="36" priority="9" operator="equal">
      <formula>"B"</formula>
    </cfRule>
    <cfRule type="cellIs" dxfId="35" priority="10" operator="equal">
      <formula>"C"</formula>
    </cfRule>
  </conditionalFormatting>
  <pageMargins left="0.51181102362204722" right="0.31496062992125984" top="0.74803149606299213" bottom="0.74803149606299213" header="0.31496062992125984" footer="0.31496062992125984"/>
  <pageSetup paperSize="9" scale="90" orientation="landscape" horizontalDpi="4294967294"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6"/>
  <sheetViews>
    <sheetView tabSelected="1" topLeftCell="A7" zoomScale="85" zoomScaleNormal="85" workbookViewId="0">
      <selection activeCell="W36" sqref="W36:W46"/>
    </sheetView>
  </sheetViews>
  <sheetFormatPr baseColWidth="10" defaultRowHeight="15" x14ac:dyDescent="0.25"/>
  <cols>
    <col min="1" max="1" width="3.5703125" customWidth="1"/>
    <col min="2" max="2" width="26.85546875" customWidth="1"/>
    <col min="3" max="20" width="3.28515625" customWidth="1"/>
    <col min="21" max="22" width="3.85546875" customWidth="1"/>
    <col min="23" max="23" width="3.7109375" customWidth="1"/>
    <col min="24" max="27" width="5" customWidth="1"/>
    <col min="28" max="28" width="13.42578125" style="16" customWidth="1"/>
    <col min="29" max="29" width="7.28515625" style="16" customWidth="1"/>
    <col min="30" max="33" width="4.28515625" customWidth="1"/>
    <col min="34" max="37" width="4" customWidth="1"/>
    <col min="38" max="38" width="3.140625" customWidth="1"/>
    <col min="39" max="41" width="4.7109375" style="16" customWidth="1"/>
    <col min="42" max="42" width="5.140625" customWidth="1"/>
  </cols>
  <sheetData>
    <row r="1" spans="1:42" ht="6" customHeight="1" thickBot="1" x14ac:dyDescent="0.35">
      <c r="X1" s="291"/>
      <c r="Y1" s="291"/>
      <c r="Z1" s="291"/>
      <c r="AA1" s="291"/>
    </row>
    <row r="2" spans="1:42" ht="12.75" customHeight="1" x14ac:dyDescent="0.25">
      <c r="X2" s="824" t="s">
        <v>385</v>
      </c>
      <c r="Y2" s="825"/>
      <c r="Z2" s="825"/>
      <c r="AA2" s="826"/>
    </row>
    <row r="3" spans="1:42" ht="7.5" customHeight="1" x14ac:dyDescent="0.25">
      <c r="X3" s="693"/>
      <c r="Y3" s="695"/>
      <c r="Z3" s="697"/>
      <c r="AA3" s="699"/>
    </row>
    <row r="4" spans="1:42" ht="20.25" customHeight="1" thickBot="1" x14ac:dyDescent="0.35">
      <c r="A4" s="179" t="s">
        <v>405</v>
      </c>
      <c r="B4" s="180"/>
      <c r="C4" s="170"/>
      <c r="D4" s="170"/>
      <c r="E4" s="170"/>
      <c r="F4" s="170"/>
      <c r="G4" s="170"/>
      <c r="H4" s="170"/>
      <c r="I4" s="170"/>
      <c r="J4" s="170"/>
      <c r="K4" s="170"/>
      <c r="L4" s="170"/>
      <c r="M4" s="170"/>
      <c r="N4" s="170"/>
      <c r="O4" s="170"/>
      <c r="P4" s="19"/>
      <c r="Q4" s="19"/>
      <c r="R4" s="19"/>
      <c r="S4" s="19"/>
      <c r="T4" s="19"/>
      <c r="U4" s="19"/>
      <c r="V4" s="19"/>
      <c r="W4" s="22"/>
      <c r="X4" s="694"/>
      <c r="Y4" s="696"/>
      <c r="Z4" s="698"/>
      <c r="AA4" s="700"/>
      <c r="AD4" s="19"/>
      <c r="AE4" s="19"/>
      <c r="AF4" s="19"/>
      <c r="AG4" s="19"/>
      <c r="AH4" s="19"/>
      <c r="AI4" s="19"/>
      <c r="AJ4" s="19"/>
      <c r="AK4" s="19"/>
    </row>
    <row r="5" spans="1:42" ht="25.5" customHeight="1" thickBot="1" x14ac:dyDescent="0.3">
      <c r="A5" s="876" t="s">
        <v>2</v>
      </c>
      <c r="B5" s="649" t="s">
        <v>406</v>
      </c>
      <c r="C5" s="890" t="s">
        <v>92</v>
      </c>
      <c r="D5" s="891"/>
      <c r="E5" s="891"/>
      <c r="F5" s="892"/>
      <c r="G5" s="677"/>
      <c r="H5" s="893" t="s">
        <v>93</v>
      </c>
      <c r="I5" s="894"/>
      <c r="J5" s="894"/>
      <c r="K5" s="895"/>
      <c r="L5" s="678"/>
      <c r="M5" s="896" t="s">
        <v>94</v>
      </c>
      <c r="N5" s="897"/>
      <c r="O5" s="897"/>
      <c r="P5" s="898"/>
      <c r="Q5" s="679"/>
      <c r="R5" s="899" t="s">
        <v>95</v>
      </c>
      <c r="S5" s="900"/>
      <c r="T5" s="900"/>
      <c r="U5" s="900"/>
      <c r="V5" s="689"/>
      <c r="W5" s="242"/>
      <c r="X5" s="694"/>
      <c r="Y5" s="696"/>
      <c r="Z5" s="698"/>
      <c r="AA5" s="700"/>
      <c r="AD5" s="879" t="s">
        <v>97</v>
      </c>
      <c r="AE5" s="880"/>
      <c r="AF5" s="880"/>
      <c r="AG5" s="880"/>
      <c r="AH5" s="880"/>
      <c r="AI5" s="880"/>
      <c r="AJ5" s="881"/>
      <c r="AK5" s="882"/>
    </row>
    <row r="6" spans="1:42" ht="75.75" customHeight="1" x14ac:dyDescent="0.25">
      <c r="A6" s="877"/>
      <c r="B6" s="650" t="s">
        <v>150</v>
      </c>
      <c r="C6" s="651" t="s">
        <v>334</v>
      </c>
      <c r="D6" s="652" t="s">
        <v>332</v>
      </c>
      <c r="E6" s="653" t="s">
        <v>368</v>
      </c>
      <c r="F6" s="654" t="s">
        <v>392</v>
      </c>
      <c r="G6" s="654"/>
      <c r="H6" s="655" t="s">
        <v>335</v>
      </c>
      <c r="I6" s="656" t="s">
        <v>330</v>
      </c>
      <c r="J6" s="657" t="s">
        <v>369</v>
      </c>
      <c r="K6" s="658" t="s">
        <v>390</v>
      </c>
      <c r="L6" s="683"/>
      <c r="M6" s="659" t="s">
        <v>336</v>
      </c>
      <c r="N6" s="660" t="s">
        <v>331</v>
      </c>
      <c r="O6" s="660" t="s">
        <v>370</v>
      </c>
      <c r="P6" s="661" t="s">
        <v>391</v>
      </c>
      <c r="Q6" s="685"/>
      <c r="R6" s="662" t="s">
        <v>257</v>
      </c>
      <c r="S6" s="663" t="s">
        <v>333</v>
      </c>
      <c r="T6" s="664" t="s">
        <v>371</v>
      </c>
      <c r="U6" s="664" t="s">
        <v>401</v>
      </c>
      <c r="V6" s="663"/>
      <c r="W6" s="243"/>
      <c r="X6" s="873" t="s">
        <v>388</v>
      </c>
      <c r="Y6" s="874"/>
      <c r="Z6" s="874"/>
      <c r="AA6" s="875"/>
      <c r="AD6" s="883" t="s">
        <v>10</v>
      </c>
      <c r="AE6" s="884"/>
      <c r="AF6" s="884"/>
      <c r="AG6" s="885"/>
      <c r="AH6" s="886" t="s">
        <v>91</v>
      </c>
      <c r="AI6" s="887"/>
      <c r="AJ6" s="888"/>
      <c r="AK6" s="889"/>
    </row>
    <row r="7" spans="1:42" s="20" customFormat="1" ht="14.25" customHeight="1" thickBot="1" x14ac:dyDescent="0.3">
      <c r="A7" s="878"/>
      <c r="B7" s="665" t="s">
        <v>96</v>
      </c>
      <c r="C7" s="666" t="s">
        <v>100</v>
      </c>
      <c r="D7" s="667" t="s">
        <v>101</v>
      </c>
      <c r="E7" s="667" t="s">
        <v>102</v>
      </c>
      <c r="F7" s="668" t="s">
        <v>103</v>
      </c>
      <c r="G7" s="668"/>
      <c r="H7" s="669" t="s">
        <v>100</v>
      </c>
      <c r="I7" s="670" t="s">
        <v>101</v>
      </c>
      <c r="J7" s="670" t="s">
        <v>102</v>
      </c>
      <c r="K7" s="671" t="s">
        <v>103</v>
      </c>
      <c r="L7" s="684"/>
      <c r="M7" s="672" t="s">
        <v>100</v>
      </c>
      <c r="N7" s="673" t="s">
        <v>101</v>
      </c>
      <c r="O7" s="673" t="s">
        <v>102</v>
      </c>
      <c r="P7" s="674" t="s">
        <v>103</v>
      </c>
      <c r="Q7" s="686"/>
      <c r="R7" s="675" t="s">
        <v>100</v>
      </c>
      <c r="S7" s="676" t="s">
        <v>101</v>
      </c>
      <c r="T7" s="676" t="s">
        <v>102</v>
      </c>
      <c r="U7" s="687" t="s">
        <v>103</v>
      </c>
      <c r="V7" s="690"/>
      <c r="W7" s="43"/>
      <c r="X7" s="701" t="s">
        <v>86</v>
      </c>
      <c r="Y7" s="702" t="s">
        <v>87</v>
      </c>
      <c r="Z7" s="703" t="s">
        <v>88</v>
      </c>
      <c r="AA7" s="704" t="s">
        <v>89</v>
      </c>
      <c r="AB7" s="43" t="s">
        <v>389</v>
      </c>
      <c r="AC7" s="43"/>
      <c r="AD7" s="196" t="s">
        <v>100</v>
      </c>
      <c r="AE7" s="192" t="s">
        <v>101</v>
      </c>
      <c r="AF7" s="244" t="s">
        <v>102</v>
      </c>
      <c r="AG7" s="199" t="s">
        <v>103</v>
      </c>
      <c r="AH7" s="198" t="s">
        <v>100</v>
      </c>
      <c r="AI7" s="193" t="s">
        <v>101</v>
      </c>
      <c r="AJ7" s="245" t="s">
        <v>102</v>
      </c>
      <c r="AK7" s="197" t="s">
        <v>103</v>
      </c>
      <c r="AM7" s="43"/>
      <c r="AN7" s="43"/>
      <c r="AO7" s="43"/>
    </row>
    <row r="8" spans="1:42" ht="15" customHeight="1" x14ac:dyDescent="0.25">
      <c r="A8" s="638">
        <v>1</v>
      </c>
      <c r="B8" s="639" t="str">
        <f>'5ADiag'!C8</f>
        <v>Alccahuaman Urbina, Celina</v>
      </c>
      <c r="C8" s="302" t="str">
        <f>'5A B1'!AS8</f>
        <v>A</v>
      </c>
      <c r="D8" s="302" t="str">
        <f>'5A B2'!H8</f>
        <v>A</v>
      </c>
      <c r="E8" s="302" t="str">
        <f>'5A B3'!G8</f>
        <v>A</v>
      </c>
      <c r="F8" s="302" t="str">
        <f>'5A B4'!G8</f>
        <v>AD</v>
      </c>
      <c r="G8" s="302"/>
      <c r="H8" s="302" t="str">
        <f>'5A B1'!AT8</f>
        <v>A</v>
      </c>
      <c r="I8" s="302" t="str">
        <f>'5A B2'!R8</f>
        <v>A</v>
      </c>
      <c r="J8" s="302" t="str">
        <f>'5A B3'!M8</f>
        <v>A</v>
      </c>
      <c r="K8" s="302" t="str">
        <f>'5A B4'!M8</f>
        <v>A</v>
      </c>
      <c r="L8" s="302"/>
      <c r="M8" s="302" t="str">
        <f>'5A B1'!AU8</f>
        <v>A</v>
      </c>
      <c r="N8" s="302" t="str">
        <f>'5A B2'!AD8</f>
        <v>A</v>
      </c>
      <c r="O8" s="302" t="str">
        <f>'5A B3'!T8</f>
        <v>A</v>
      </c>
      <c r="P8" s="302" t="str">
        <f>'5A B4'!V8</f>
        <v>AD</v>
      </c>
      <c r="Q8" s="302"/>
      <c r="R8" s="302" t="str">
        <f>'5A B1'!AV8</f>
        <v>A</v>
      </c>
      <c r="S8" s="302" t="str">
        <f>'5A B2'!AL8</f>
        <v>A</v>
      </c>
      <c r="T8" s="302" t="str">
        <f>'5A B3'!Z8</f>
        <v>A</v>
      </c>
      <c r="U8" s="688" t="str">
        <f>'5A B4'!AC8</f>
        <v>AD</v>
      </c>
      <c r="V8" s="302"/>
      <c r="W8" s="43"/>
      <c r="X8" s="298" t="s">
        <v>11</v>
      </c>
      <c r="Y8" s="299" t="s">
        <v>11</v>
      </c>
      <c r="Z8" s="299" t="s">
        <v>11</v>
      </c>
      <c r="AA8" s="300" t="s">
        <v>11</v>
      </c>
      <c r="AB8" s="637" t="s">
        <v>386</v>
      </c>
      <c r="AC8" s="637"/>
      <c r="AD8" s="301" t="str">
        <f>'5A B1'!BB8</f>
        <v>A</v>
      </c>
      <c r="AE8" s="302" t="str">
        <f>'5A B2'!AO8</f>
        <v>A</v>
      </c>
      <c r="AF8" s="31" t="s">
        <v>11</v>
      </c>
      <c r="AG8" s="90" t="s">
        <v>11</v>
      </c>
      <c r="AH8" s="735" t="str">
        <f>'5A B1'!BC8</f>
        <v>A</v>
      </c>
      <c r="AI8" s="302" t="str">
        <f>'5A B2'!AP8</f>
        <v>A</v>
      </c>
      <c r="AJ8" s="31" t="s">
        <v>11</v>
      </c>
      <c r="AK8" s="90" t="s">
        <v>11</v>
      </c>
      <c r="AM8" s="302" t="str">
        <f>X8</f>
        <v>A</v>
      </c>
      <c r="AN8" s="302" t="str">
        <f t="shared" ref="AN8:AP8" si="0">Y8</f>
        <v>A</v>
      </c>
      <c r="AO8" s="302" t="str">
        <f t="shared" si="0"/>
        <v>A</v>
      </c>
      <c r="AP8" s="302" t="str">
        <f t="shared" si="0"/>
        <v>A</v>
      </c>
    </row>
    <row r="9" spans="1:42" ht="15" customHeight="1" x14ac:dyDescent="0.25">
      <c r="A9" s="640">
        <v>2</v>
      </c>
      <c r="B9" s="641" t="str">
        <f>'5ADiag'!C9</f>
        <v>Arhuire Aquima, Johan Matias</v>
      </c>
      <c r="C9" s="302" t="str">
        <f>'5A B1'!AS9</f>
        <v>B</v>
      </c>
      <c r="D9" s="302" t="str">
        <f>'5A B2'!H9</f>
        <v>B</v>
      </c>
      <c r="E9" s="302" t="str">
        <f>'5A B3'!G9</f>
        <v>A</v>
      </c>
      <c r="F9" s="302" t="str">
        <f>'5A B4'!G9</f>
        <v>AD</v>
      </c>
      <c r="G9" s="302"/>
      <c r="H9" s="302" t="str">
        <f>'5A B1'!AT9</f>
        <v>C</v>
      </c>
      <c r="I9" s="302" t="str">
        <f>'5A B2'!R9</f>
        <v>B</v>
      </c>
      <c r="J9" s="302" t="str">
        <f>'5A B3'!M9</f>
        <v>A</v>
      </c>
      <c r="K9" s="302" t="str">
        <f>'5A B4'!M9</f>
        <v>A</v>
      </c>
      <c r="L9" s="302"/>
      <c r="M9" s="302" t="str">
        <f>'5A B1'!AU9</f>
        <v>B</v>
      </c>
      <c r="N9" s="302" t="str">
        <f>'5A B2'!AD9</f>
        <v>B</v>
      </c>
      <c r="O9" s="302" t="str">
        <f>'5A B3'!T9</f>
        <v>B</v>
      </c>
      <c r="P9" s="302" t="str">
        <f>'5A B4'!V9</f>
        <v>A</v>
      </c>
      <c r="Q9" s="302"/>
      <c r="R9" s="302" t="str">
        <f>'5A B1'!AV9</f>
        <v>C</v>
      </c>
      <c r="S9" s="302" t="str">
        <f>'5A B2'!AL9</f>
        <v>C</v>
      </c>
      <c r="T9" s="302" t="str">
        <f>'5A B3'!Z9</f>
        <v>A</v>
      </c>
      <c r="U9" s="688" t="str">
        <f>'5A B4'!AC9</f>
        <v>A</v>
      </c>
      <c r="V9" s="302"/>
      <c r="W9" s="43"/>
      <c r="X9" s="301" t="s">
        <v>11</v>
      </c>
      <c r="Y9" s="302" t="s">
        <v>11</v>
      </c>
      <c r="Z9" s="302" t="s">
        <v>13</v>
      </c>
      <c r="AA9" s="303" t="s">
        <v>11</v>
      </c>
      <c r="AB9" s="637" t="s">
        <v>386</v>
      </c>
      <c r="AC9" s="637"/>
      <c r="AD9" s="301" t="str">
        <f>'5A B1'!BB9</f>
        <v>B</v>
      </c>
      <c r="AE9" s="302" t="str">
        <f>'5A B2'!AO9</f>
        <v>B</v>
      </c>
      <c r="AF9" s="31" t="s">
        <v>11</v>
      </c>
      <c r="AG9" s="90" t="s">
        <v>11</v>
      </c>
      <c r="AH9" s="735" t="str">
        <f>'5A B1'!BC9</f>
        <v>C</v>
      </c>
      <c r="AI9" s="302" t="str">
        <f>'5A B2'!AP9</f>
        <v>B</v>
      </c>
      <c r="AJ9" s="31" t="s">
        <v>11</v>
      </c>
      <c r="AK9" s="90" t="s">
        <v>11</v>
      </c>
      <c r="AM9" s="302" t="str">
        <f t="shared" ref="AM9:AM10" si="1">X9</f>
        <v>A</v>
      </c>
      <c r="AN9" s="302" t="str">
        <f t="shared" ref="AN9:AN10" si="2">Y9</f>
        <v>A</v>
      </c>
      <c r="AO9" s="302" t="str">
        <f t="shared" ref="AO9:AO10" si="3">Z9</f>
        <v>B</v>
      </c>
      <c r="AP9" s="302" t="str">
        <f t="shared" ref="AP9:AP10" si="4">AA9</f>
        <v>A</v>
      </c>
    </row>
    <row r="10" spans="1:42" ht="15" customHeight="1" x14ac:dyDescent="0.25">
      <c r="A10" s="640">
        <v>3</v>
      </c>
      <c r="B10" s="641" t="str">
        <f>'5ADiag'!C10</f>
        <v>Cana Gonzales, Alexis Roy</v>
      </c>
      <c r="C10" s="302" t="str">
        <f>'5A B1'!AS10</f>
        <v>A</v>
      </c>
      <c r="D10" s="302" t="str">
        <f>'5A B2'!H10</f>
        <v>A</v>
      </c>
      <c r="E10" s="302" t="str">
        <f>'5A B3'!G10</f>
        <v>A</v>
      </c>
      <c r="F10" s="302" t="str">
        <f>'5A B4'!G10</f>
        <v>AD</v>
      </c>
      <c r="G10" s="302"/>
      <c r="H10" s="302" t="str">
        <f>'5A B1'!AT10</f>
        <v>A</v>
      </c>
      <c r="I10" s="302" t="str">
        <f>'5A B2'!R10</f>
        <v>A</v>
      </c>
      <c r="J10" s="302" t="str">
        <f>'5A B3'!M10</f>
        <v>A</v>
      </c>
      <c r="K10" s="302" t="str">
        <f>'5A B4'!M10</f>
        <v>A</v>
      </c>
      <c r="L10" s="302"/>
      <c r="M10" s="302" t="str">
        <f>'5A B1'!AU10</f>
        <v>C</v>
      </c>
      <c r="N10" s="302" t="str">
        <f>'5A B2'!AD10</f>
        <v>B</v>
      </c>
      <c r="O10" s="302" t="str">
        <f>'5A B3'!T10</f>
        <v>B</v>
      </c>
      <c r="P10" s="302" t="str">
        <f>'5A B4'!V10</f>
        <v>B</v>
      </c>
      <c r="Q10" s="302"/>
      <c r="R10" s="302" t="str">
        <f>'5A B1'!AV10</f>
        <v>B</v>
      </c>
      <c r="S10" s="302" t="str">
        <f>'5A B2'!AL10</f>
        <v>B</v>
      </c>
      <c r="T10" s="302" t="str">
        <f>'5A B3'!Z10</f>
        <v>A</v>
      </c>
      <c r="U10" s="688" t="str">
        <f>'5A B4'!AC10</f>
        <v>B</v>
      </c>
      <c r="V10" s="302" t="s">
        <v>365</v>
      </c>
      <c r="W10" s="43"/>
      <c r="X10" s="301" t="s">
        <v>11</v>
      </c>
      <c r="Y10" s="302" t="s">
        <v>11</v>
      </c>
      <c r="Z10" s="302" t="s">
        <v>13</v>
      </c>
      <c r="AA10" s="303" t="s">
        <v>13</v>
      </c>
      <c r="AB10" s="637" t="s">
        <v>386</v>
      </c>
      <c r="AC10" s="637"/>
      <c r="AD10" s="301" t="str">
        <f>'5A B1'!BB10</f>
        <v>B</v>
      </c>
      <c r="AE10" s="302" t="str">
        <f>'5A B2'!AO10</f>
        <v>B</v>
      </c>
      <c r="AF10" s="31" t="s">
        <v>11</v>
      </c>
      <c r="AG10" s="90" t="s">
        <v>11</v>
      </c>
      <c r="AH10" s="735" t="str">
        <f>'5A B1'!BC10</f>
        <v>B</v>
      </c>
      <c r="AI10" s="302" t="str">
        <f>'5A B2'!AP10</f>
        <v>B</v>
      </c>
      <c r="AJ10" s="31" t="s">
        <v>11</v>
      </c>
      <c r="AK10" s="90" t="s">
        <v>11</v>
      </c>
      <c r="AM10" s="302" t="str">
        <f t="shared" si="1"/>
        <v>A</v>
      </c>
      <c r="AN10" s="302" t="str">
        <f t="shared" si="2"/>
        <v>A</v>
      </c>
      <c r="AO10" s="302" t="str">
        <f t="shared" si="3"/>
        <v>B</v>
      </c>
      <c r="AP10" s="302" t="str">
        <f t="shared" si="4"/>
        <v>B</v>
      </c>
    </row>
    <row r="11" spans="1:42" ht="15" customHeight="1" x14ac:dyDescent="0.25">
      <c r="A11" s="640">
        <v>4</v>
      </c>
      <c r="B11" s="641" t="str">
        <f>'5ADiag'!C11</f>
        <v>Castro Sanz, Valeria Fernanda</v>
      </c>
      <c r="C11" s="302" t="str">
        <f>'5A B1'!AS11</f>
        <v>C</v>
      </c>
      <c r="D11" s="302" t="str">
        <f>'5A B2'!H11</f>
        <v>B</v>
      </c>
      <c r="E11" s="302" t="str">
        <f>'5A B3'!G11</f>
        <v>A</v>
      </c>
      <c r="F11" s="302" t="str">
        <f>'5A B4'!G11</f>
        <v>A</v>
      </c>
      <c r="G11" s="734" t="s">
        <v>407</v>
      </c>
      <c r="H11" s="302" t="str">
        <f>'5A B1'!AT11</f>
        <v>C</v>
      </c>
      <c r="I11" s="302" t="str">
        <f>'5A B2'!R11</f>
        <v>B</v>
      </c>
      <c r="J11" s="302" t="str">
        <f>'5A B3'!M11</f>
        <v>B</v>
      </c>
      <c r="K11" s="302" t="str">
        <f>'5A B4'!M11</f>
        <v>B</v>
      </c>
      <c r="L11" s="302"/>
      <c r="M11" s="302" t="str">
        <f>'5A B1'!AU11</f>
        <v>B</v>
      </c>
      <c r="N11" s="302" t="str">
        <f>'5A B2'!AD11</f>
        <v>B</v>
      </c>
      <c r="O11" s="302" t="str">
        <f>'5A B3'!T11</f>
        <v>B</v>
      </c>
      <c r="P11" s="302" t="str">
        <f>'5A B4'!V11</f>
        <v>C</v>
      </c>
      <c r="Q11" s="302" t="s">
        <v>365</v>
      </c>
      <c r="R11" s="302" t="str">
        <f>'5A B1'!AV11</f>
        <v>C</v>
      </c>
      <c r="S11" s="302" t="str">
        <f>'5A B2'!AL11</f>
        <v>C</v>
      </c>
      <c r="T11" s="302" t="str">
        <f>'5A B3'!Z11</f>
        <v>A</v>
      </c>
      <c r="U11" s="688" t="str">
        <f>'5A B4'!AC11</f>
        <v>B</v>
      </c>
      <c r="V11" s="302" t="s">
        <v>365</v>
      </c>
      <c r="W11" s="43"/>
      <c r="X11" s="301" t="s">
        <v>11</v>
      </c>
      <c r="Y11" s="302" t="s">
        <v>13</v>
      </c>
      <c r="Z11" s="302" t="s">
        <v>13</v>
      </c>
      <c r="AA11" s="303" t="s">
        <v>11</v>
      </c>
      <c r="AB11" s="637" t="s">
        <v>387</v>
      </c>
      <c r="AC11" s="637"/>
      <c r="AD11" s="301" t="str">
        <f>'5A B1'!BB11</f>
        <v>B</v>
      </c>
      <c r="AE11" s="302" t="str">
        <f>'5A B2'!AO11</f>
        <v>B</v>
      </c>
      <c r="AF11" s="31" t="s">
        <v>13</v>
      </c>
      <c r="AG11" s="90" t="s">
        <v>11</v>
      </c>
      <c r="AH11" s="735" t="str">
        <f>'5A B1'!BC11</f>
        <v>C</v>
      </c>
      <c r="AI11" s="302" t="str">
        <f>'5A B2'!AP11</f>
        <v>B</v>
      </c>
      <c r="AJ11" s="31" t="s">
        <v>13</v>
      </c>
      <c r="AK11" s="90" t="s">
        <v>13</v>
      </c>
      <c r="AM11" s="302" t="str">
        <f t="shared" ref="AM11:AM33" si="5">X11</f>
        <v>A</v>
      </c>
      <c r="AN11" s="302" t="str">
        <f t="shared" ref="AN11:AN33" si="6">Y11</f>
        <v>B</v>
      </c>
      <c r="AO11" s="302" t="str">
        <f t="shared" ref="AO11:AO33" si="7">Z11</f>
        <v>B</v>
      </c>
      <c r="AP11" s="302" t="str">
        <f t="shared" ref="AP11:AP33" si="8">AA11</f>
        <v>A</v>
      </c>
    </row>
    <row r="12" spans="1:42" ht="15" customHeight="1" thickBot="1" x14ac:dyDescent="0.3">
      <c r="A12" s="642">
        <v>5</v>
      </c>
      <c r="B12" s="643" t="str">
        <f>'5ADiag'!C12</f>
        <v>Colca Garcia, Camila Alejandra</v>
      </c>
      <c r="C12" s="302" t="str">
        <f>'5A B1'!AS12</f>
        <v>B</v>
      </c>
      <c r="D12" s="302" t="str">
        <f>'5A B2'!H12</f>
        <v>A</v>
      </c>
      <c r="E12" s="302" t="str">
        <f>'5A B3'!G12</f>
        <v>A</v>
      </c>
      <c r="F12" s="302" t="str">
        <f>'5A B4'!G12</f>
        <v>A</v>
      </c>
      <c r="G12" s="302"/>
      <c r="H12" s="302" t="str">
        <f>'5A B1'!AT12</f>
        <v>C</v>
      </c>
      <c r="I12" s="302" t="str">
        <f>'5A B2'!R12</f>
        <v>B</v>
      </c>
      <c r="J12" s="302" t="str">
        <f>'5A B3'!M12</f>
        <v>B</v>
      </c>
      <c r="K12" s="302" t="str">
        <f>'5A B4'!M12</f>
        <v>A</v>
      </c>
      <c r="L12" s="302"/>
      <c r="M12" s="302" t="str">
        <f>'5A B1'!AU12</f>
        <v>B</v>
      </c>
      <c r="N12" s="302" t="str">
        <f>'5A B2'!AD12</f>
        <v>B</v>
      </c>
      <c r="O12" s="302" t="str">
        <f>'5A B3'!T12</f>
        <v>A</v>
      </c>
      <c r="P12" s="302" t="str">
        <f>'5A B4'!V12</f>
        <v>A</v>
      </c>
      <c r="Q12" s="302"/>
      <c r="R12" s="302" t="str">
        <f>'5A B1'!AV12</f>
        <v>C</v>
      </c>
      <c r="S12" s="302" t="str">
        <f>'5A B2'!AL12</f>
        <v>A</v>
      </c>
      <c r="T12" s="302" t="str">
        <f>'5A B3'!Z12</f>
        <v>A</v>
      </c>
      <c r="U12" s="688" t="str">
        <f>'5A B4'!AC12</f>
        <v>B</v>
      </c>
      <c r="V12" s="302" t="s">
        <v>365</v>
      </c>
      <c r="W12" s="43"/>
      <c r="X12" s="310" t="s">
        <v>11</v>
      </c>
      <c r="Y12" s="311" t="s">
        <v>13</v>
      </c>
      <c r="Z12" s="311" t="s">
        <v>11</v>
      </c>
      <c r="AA12" s="312" t="s">
        <v>11</v>
      </c>
      <c r="AB12" s="637" t="s">
        <v>386</v>
      </c>
      <c r="AC12" s="637"/>
      <c r="AD12" s="301" t="str">
        <f>'5A B1'!BB12</f>
        <v>B</v>
      </c>
      <c r="AE12" s="302" t="str">
        <f>'5A B2'!AO12</f>
        <v>A</v>
      </c>
      <c r="AF12" s="302" t="str">
        <f>'5A B2'!AP12</f>
        <v>A</v>
      </c>
      <c r="AG12" s="90" t="s">
        <v>11</v>
      </c>
      <c r="AH12" s="735" t="str">
        <f>'5A B1'!BC12</f>
        <v>B</v>
      </c>
      <c r="AI12" s="302" t="str">
        <f>'5A B2'!AP12</f>
        <v>A</v>
      </c>
      <c r="AJ12" s="31" t="s">
        <v>13</v>
      </c>
      <c r="AK12" s="90" t="s">
        <v>11</v>
      </c>
      <c r="AM12" s="302" t="str">
        <f t="shared" si="5"/>
        <v>A</v>
      </c>
      <c r="AN12" s="302" t="str">
        <f t="shared" si="6"/>
        <v>B</v>
      </c>
      <c r="AO12" s="302" t="str">
        <f t="shared" si="7"/>
        <v>A</v>
      </c>
      <c r="AP12" s="302" t="str">
        <f t="shared" si="8"/>
        <v>A</v>
      </c>
    </row>
    <row r="13" spans="1:42" ht="15" customHeight="1" x14ac:dyDescent="0.25">
      <c r="A13" s="638">
        <v>6</v>
      </c>
      <c r="B13" s="639" t="str">
        <f>'5ADiag'!C13</f>
        <v>Condori Mendoza, Nadeny Fatima</v>
      </c>
      <c r="C13" s="302" t="str">
        <f>'5A B1'!AS13</f>
        <v>A</v>
      </c>
      <c r="D13" s="302" t="str">
        <f>'5A B2'!H13</f>
        <v>AD</v>
      </c>
      <c r="E13" s="302" t="str">
        <f>'5A B3'!G13</f>
        <v>A</v>
      </c>
      <c r="F13" s="302" t="str">
        <f>'5A B4'!G13</f>
        <v>AD</v>
      </c>
      <c r="G13" s="302"/>
      <c r="H13" s="302" t="str">
        <f>'5A B1'!AT13</f>
        <v>B</v>
      </c>
      <c r="I13" s="302" t="str">
        <f>'5A B2'!R13</f>
        <v>A</v>
      </c>
      <c r="J13" s="302" t="str">
        <f>'5A B3'!M13</f>
        <v>A</v>
      </c>
      <c r="K13" s="302" t="str">
        <f>'5A B4'!M13</f>
        <v>A</v>
      </c>
      <c r="L13" s="302"/>
      <c r="M13" s="302" t="str">
        <f>'5A B1'!AU13</f>
        <v>AD</v>
      </c>
      <c r="N13" s="302" t="str">
        <f>'5A B2'!AD13</f>
        <v>AD</v>
      </c>
      <c r="O13" s="302" t="str">
        <f>'5A B3'!T13</f>
        <v>A</v>
      </c>
      <c r="P13" s="302" t="str">
        <f>'5A B4'!V13</f>
        <v>AD</v>
      </c>
      <c r="Q13" s="302"/>
      <c r="R13" s="302" t="str">
        <f>'5A B1'!AV13</f>
        <v>AD</v>
      </c>
      <c r="S13" s="302" t="str">
        <f>'5A B2'!AL13</f>
        <v>A</v>
      </c>
      <c r="T13" s="302" t="str">
        <f>'5A B3'!Z13</f>
        <v>AD</v>
      </c>
      <c r="U13" s="688" t="str">
        <f>'5A B4'!AC13</f>
        <v>AD</v>
      </c>
      <c r="V13" s="302"/>
      <c r="W13" s="43"/>
      <c r="X13" s="298" t="s">
        <v>12</v>
      </c>
      <c r="Y13" s="299" t="s">
        <v>11</v>
      </c>
      <c r="Z13" s="299" t="s">
        <v>12</v>
      </c>
      <c r="AA13" s="300" t="s">
        <v>12</v>
      </c>
      <c r="AB13" s="637" t="s">
        <v>386</v>
      </c>
      <c r="AC13" s="637"/>
      <c r="AD13" s="301" t="str">
        <f>'5A B1'!BB13</f>
        <v>A</v>
      </c>
      <c r="AE13" s="302" t="str">
        <f>'5A B2'!AO13</f>
        <v>A</v>
      </c>
      <c r="AF13" s="302" t="str">
        <f>'5A B2'!AP13</f>
        <v>A</v>
      </c>
      <c r="AG13" s="90" t="s">
        <v>11</v>
      </c>
      <c r="AH13" s="735" t="str">
        <f>'5A B1'!BC13</f>
        <v>A</v>
      </c>
      <c r="AI13" s="302" t="str">
        <f>'5A B2'!AP13</f>
        <v>A</v>
      </c>
      <c r="AJ13" s="31" t="s">
        <v>11</v>
      </c>
      <c r="AK13" s="90" t="s">
        <v>11</v>
      </c>
      <c r="AM13" s="302" t="str">
        <f t="shared" si="5"/>
        <v>AD</v>
      </c>
      <c r="AN13" s="302" t="str">
        <f t="shared" si="6"/>
        <v>A</v>
      </c>
      <c r="AO13" s="302" t="str">
        <f t="shared" si="7"/>
        <v>AD</v>
      </c>
      <c r="AP13" s="302" t="str">
        <f t="shared" si="8"/>
        <v>AD</v>
      </c>
    </row>
    <row r="14" spans="1:42" ht="15" customHeight="1" x14ac:dyDescent="0.25">
      <c r="A14" s="640">
        <v>7</v>
      </c>
      <c r="B14" s="641" t="str">
        <f>'5ADiag'!C14</f>
        <v>Condori Quispe, Sheyla Belen</v>
      </c>
      <c r="C14" s="302" t="str">
        <f>'5A B1'!AS14</f>
        <v>A</v>
      </c>
      <c r="D14" s="302" t="str">
        <f>'5A B2'!H14</f>
        <v>A</v>
      </c>
      <c r="E14" s="302" t="str">
        <f>'5A B3'!G14</f>
        <v>A</v>
      </c>
      <c r="F14" s="302" t="str">
        <f>'5A B4'!G14</f>
        <v>AD</v>
      </c>
      <c r="G14" s="302"/>
      <c r="H14" s="302" t="str">
        <f>'5A B1'!AT14</f>
        <v>A</v>
      </c>
      <c r="I14" s="302" t="str">
        <f>'5A B2'!R14</f>
        <v>AD</v>
      </c>
      <c r="J14" s="302" t="str">
        <f>'5A B3'!M14</f>
        <v>A</v>
      </c>
      <c r="K14" s="302" t="str">
        <f>'5A B4'!M14</f>
        <v>A</v>
      </c>
      <c r="L14" s="302"/>
      <c r="M14" s="302" t="str">
        <f>'5A B1'!AU14</f>
        <v>AD</v>
      </c>
      <c r="N14" s="302" t="str">
        <f>'5A B2'!AD14</f>
        <v>AD</v>
      </c>
      <c r="O14" s="302" t="str">
        <f>'5A B3'!T14</f>
        <v>A</v>
      </c>
      <c r="P14" s="302" t="str">
        <f>'5A B4'!V14</f>
        <v>AD</v>
      </c>
      <c r="Q14" s="302"/>
      <c r="R14" s="302" t="str">
        <f>'5A B1'!AV14</f>
        <v>AD</v>
      </c>
      <c r="S14" s="302" t="str">
        <f>'5A B2'!AL14</f>
        <v>A</v>
      </c>
      <c r="T14" s="302" t="str">
        <f>'5A B3'!Z14</f>
        <v>AD</v>
      </c>
      <c r="U14" s="688" t="str">
        <f>'5A B4'!AC14</f>
        <v>AD</v>
      </c>
      <c r="V14" s="302"/>
      <c r="W14" s="43"/>
      <c r="X14" s="301" t="s">
        <v>11</v>
      </c>
      <c r="Y14" s="302" t="s">
        <v>11</v>
      </c>
      <c r="Z14" s="302" t="s">
        <v>12</v>
      </c>
      <c r="AA14" s="303" t="s">
        <v>12</v>
      </c>
      <c r="AB14" s="637" t="s">
        <v>386</v>
      </c>
      <c r="AC14" s="637"/>
      <c r="AD14" s="301" t="str">
        <f>'5A B1'!BB14</f>
        <v>A</v>
      </c>
      <c r="AE14" s="302" t="str">
        <f>'5A B2'!AO14</f>
        <v>A</v>
      </c>
      <c r="AF14" s="302" t="str">
        <f>'5A B2'!AP14</f>
        <v>A</v>
      </c>
      <c r="AG14" s="90" t="s">
        <v>11</v>
      </c>
      <c r="AH14" s="735" t="str">
        <f>'5A B1'!BC14</f>
        <v>AD</v>
      </c>
      <c r="AI14" s="302" t="str">
        <f>'5A B2'!AP14</f>
        <v>A</v>
      </c>
      <c r="AJ14" s="31" t="s">
        <v>11</v>
      </c>
      <c r="AK14" s="90" t="s">
        <v>11</v>
      </c>
      <c r="AM14" s="302" t="str">
        <f t="shared" si="5"/>
        <v>A</v>
      </c>
      <c r="AN14" s="302" t="str">
        <f t="shared" si="6"/>
        <v>A</v>
      </c>
      <c r="AO14" s="302" t="str">
        <f t="shared" si="7"/>
        <v>AD</v>
      </c>
      <c r="AP14" s="302" t="str">
        <f t="shared" si="8"/>
        <v>AD</v>
      </c>
    </row>
    <row r="15" spans="1:42" ht="15" customHeight="1" x14ac:dyDescent="0.25">
      <c r="A15" s="640">
        <v>8</v>
      </c>
      <c r="B15" s="641" t="str">
        <f>'5ADiag'!C15</f>
        <v>Estrada Florez, Lucymar Mayli</v>
      </c>
      <c r="C15" s="302" t="str">
        <f>'5A B1'!AS15</f>
        <v>AD</v>
      </c>
      <c r="D15" s="302" t="str">
        <f>'5A B2'!H15</f>
        <v>AD</v>
      </c>
      <c r="E15" s="302" t="str">
        <f>'5A B3'!G15</f>
        <v>AD</v>
      </c>
      <c r="F15" s="302" t="str">
        <f>'5A B4'!G15</f>
        <v>AD</v>
      </c>
      <c r="G15" s="302"/>
      <c r="H15" s="302" t="str">
        <f>'5A B1'!AT15</f>
        <v>AD</v>
      </c>
      <c r="I15" s="302" t="str">
        <f>'5A B2'!R15</f>
        <v>AD</v>
      </c>
      <c r="J15" s="302" t="str">
        <f>'5A B3'!M15</f>
        <v>AD</v>
      </c>
      <c r="K15" s="302" t="str">
        <f>'5A B4'!M15</f>
        <v>AD</v>
      </c>
      <c r="L15" s="302"/>
      <c r="M15" s="302" t="str">
        <f>'5A B1'!AU15</f>
        <v>AD</v>
      </c>
      <c r="N15" s="302" t="str">
        <f>'5A B2'!AD15</f>
        <v>AD</v>
      </c>
      <c r="O15" s="302" t="str">
        <f>'5A B3'!T15</f>
        <v>AD</v>
      </c>
      <c r="P15" s="302" t="str">
        <f>'5A B4'!V15</f>
        <v>AD</v>
      </c>
      <c r="Q15" s="302"/>
      <c r="R15" s="302" t="str">
        <f>'5A B1'!AV15</f>
        <v>AD</v>
      </c>
      <c r="S15" s="302" t="str">
        <f>'5A B2'!AL15</f>
        <v>A</v>
      </c>
      <c r="T15" s="302" t="str">
        <f>'5A B3'!Z15</f>
        <v>AD</v>
      </c>
      <c r="U15" s="688" t="str">
        <f>'5A B4'!AC15</f>
        <v>AD</v>
      </c>
      <c r="V15" s="302"/>
      <c r="W15" s="43"/>
      <c r="X15" s="301" t="s">
        <v>12</v>
      </c>
      <c r="Y15" s="302" t="s">
        <v>12</v>
      </c>
      <c r="Z15" s="302" t="s">
        <v>12</v>
      </c>
      <c r="AA15" s="303" t="s">
        <v>12</v>
      </c>
      <c r="AB15" s="637" t="s">
        <v>386</v>
      </c>
      <c r="AC15" s="637"/>
      <c r="AD15" s="301" t="str">
        <f>'5A B1'!BB15</f>
        <v>A</v>
      </c>
      <c r="AE15" s="302" t="str">
        <f>'5A B2'!AO15</f>
        <v>A</v>
      </c>
      <c r="AF15" s="302" t="str">
        <f>'5A B2'!AP15</f>
        <v>A</v>
      </c>
      <c r="AG15" s="90" t="s">
        <v>11</v>
      </c>
      <c r="AH15" s="735" t="str">
        <f>'5A B1'!BC15</f>
        <v>AD</v>
      </c>
      <c r="AI15" s="302" t="str">
        <f>'5A B2'!AP15</f>
        <v>A</v>
      </c>
      <c r="AJ15" s="31" t="s">
        <v>11</v>
      </c>
      <c r="AK15" s="90" t="s">
        <v>11</v>
      </c>
      <c r="AM15" s="302" t="str">
        <f t="shared" si="5"/>
        <v>AD</v>
      </c>
      <c r="AN15" s="302" t="str">
        <f t="shared" si="6"/>
        <v>AD</v>
      </c>
      <c r="AO15" s="302" t="str">
        <f t="shared" si="7"/>
        <v>AD</v>
      </c>
      <c r="AP15" s="302" t="str">
        <f t="shared" si="8"/>
        <v>AD</v>
      </c>
    </row>
    <row r="16" spans="1:42" ht="15" customHeight="1" x14ac:dyDescent="0.25">
      <c r="A16" s="640">
        <v>9</v>
      </c>
      <c r="B16" s="641" t="str">
        <f>'5ADiag'!C16</f>
        <v>Flores Poblet, Abelardo Hernan</v>
      </c>
      <c r="C16" s="302" t="str">
        <f>'5A B1'!AS16</f>
        <v>A</v>
      </c>
      <c r="D16" s="302" t="str">
        <f>'5A B2'!H16</f>
        <v>A</v>
      </c>
      <c r="E16" s="302" t="str">
        <f>'5A B3'!G16</f>
        <v>A</v>
      </c>
      <c r="F16" s="302" t="str">
        <f>'5A B4'!G16</f>
        <v>AD</v>
      </c>
      <c r="G16" s="302"/>
      <c r="H16" s="302" t="str">
        <f>'5A B1'!AT16</f>
        <v>A</v>
      </c>
      <c r="I16" s="302" t="str">
        <f>'5A B2'!R16</f>
        <v>A</v>
      </c>
      <c r="J16" s="302" t="str">
        <f>'5A B3'!M16</f>
        <v>A</v>
      </c>
      <c r="K16" s="302" t="str">
        <f>'5A B4'!M16</f>
        <v>A</v>
      </c>
      <c r="L16" s="302"/>
      <c r="M16" s="302" t="str">
        <f>'5A B1'!AU16</f>
        <v>A</v>
      </c>
      <c r="N16" s="302" t="str">
        <f>'5A B2'!AD16</f>
        <v>A</v>
      </c>
      <c r="O16" s="302" t="str">
        <f>'5A B3'!T16</f>
        <v>A</v>
      </c>
      <c r="P16" s="302" t="str">
        <f>'5A B4'!V16</f>
        <v>A</v>
      </c>
      <c r="Q16" s="302"/>
      <c r="R16" s="302" t="str">
        <f>'5A B1'!AV16</f>
        <v>A</v>
      </c>
      <c r="S16" s="302" t="str">
        <f>'5A B2'!AL16</f>
        <v>A</v>
      </c>
      <c r="T16" s="302" t="str">
        <f>'5A B3'!Z16</f>
        <v>A</v>
      </c>
      <c r="U16" s="688" t="str">
        <f>'5A B4'!AC16</f>
        <v>AD</v>
      </c>
      <c r="V16" s="302"/>
      <c r="W16" s="43"/>
      <c r="X16" s="301" t="s">
        <v>11</v>
      </c>
      <c r="Y16" s="302" t="s">
        <v>11</v>
      </c>
      <c r="Z16" s="302" t="s">
        <v>11</v>
      </c>
      <c r="AA16" s="303" t="s">
        <v>11</v>
      </c>
      <c r="AB16" s="637" t="s">
        <v>386</v>
      </c>
      <c r="AC16" s="637"/>
      <c r="AD16" s="301" t="str">
        <f>'5A B1'!BB16</f>
        <v>A</v>
      </c>
      <c r="AE16" s="302" t="str">
        <f>'5A B2'!AO16</f>
        <v>A</v>
      </c>
      <c r="AF16" s="302" t="str">
        <f>'5A B2'!AP16</f>
        <v>A</v>
      </c>
      <c r="AG16" s="90" t="s">
        <v>11</v>
      </c>
      <c r="AH16" s="735" t="str">
        <f>'5A B1'!BC16</f>
        <v>A</v>
      </c>
      <c r="AI16" s="302" t="str">
        <f>'5A B2'!AP16</f>
        <v>A</v>
      </c>
      <c r="AJ16" s="31" t="s">
        <v>11</v>
      </c>
      <c r="AK16" s="90" t="s">
        <v>11</v>
      </c>
      <c r="AM16" s="302" t="str">
        <f t="shared" si="5"/>
        <v>A</v>
      </c>
      <c r="AN16" s="302" t="str">
        <f t="shared" si="6"/>
        <v>A</v>
      </c>
      <c r="AO16" s="302" t="str">
        <f t="shared" si="7"/>
        <v>A</v>
      </c>
      <c r="AP16" s="302" t="str">
        <f t="shared" si="8"/>
        <v>A</v>
      </c>
    </row>
    <row r="17" spans="1:43" ht="15" customHeight="1" thickBot="1" x14ac:dyDescent="0.3">
      <c r="A17" s="644">
        <v>10</v>
      </c>
      <c r="B17" s="645" t="str">
        <f>'5ADiag'!C17</f>
        <v>Huañahui Ampuero, Alvaro</v>
      </c>
      <c r="C17" s="302" t="str">
        <f>'5A B1'!AS17</f>
        <v>A</v>
      </c>
      <c r="D17" s="302" t="str">
        <f>'5A B2'!H17</f>
        <v>AD</v>
      </c>
      <c r="E17" s="302" t="str">
        <f>'5A B3'!G17</f>
        <v>A</v>
      </c>
      <c r="F17" s="302" t="str">
        <f>'5A B4'!G17</f>
        <v>AD</v>
      </c>
      <c r="G17" s="302"/>
      <c r="H17" s="302" t="str">
        <f>'5A B1'!AT17</f>
        <v>A</v>
      </c>
      <c r="I17" s="302" t="str">
        <f>'5A B2'!R17</f>
        <v>AD</v>
      </c>
      <c r="J17" s="302" t="str">
        <f>'5A B3'!M17</f>
        <v>A</v>
      </c>
      <c r="K17" s="302" t="str">
        <f>'5A B4'!M17</f>
        <v>AD</v>
      </c>
      <c r="L17" s="302"/>
      <c r="M17" s="302" t="str">
        <f>'5A B1'!AU17</f>
        <v>A</v>
      </c>
      <c r="N17" s="302" t="str">
        <f>'5A B2'!AD17</f>
        <v>AD</v>
      </c>
      <c r="O17" s="302" t="str">
        <f>'5A B3'!T17</f>
        <v>AD</v>
      </c>
      <c r="P17" s="302" t="str">
        <f>'5A B4'!V17</f>
        <v>AD</v>
      </c>
      <c r="Q17" s="302"/>
      <c r="R17" s="302" t="str">
        <f>'5A B1'!AV17</f>
        <v>AD</v>
      </c>
      <c r="S17" s="302" t="str">
        <f>'5A B2'!AL17</f>
        <v>A</v>
      </c>
      <c r="T17" s="302" t="str">
        <f>'5A B3'!Z17</f>
        <v>A</v>
      </c>
      <c r="U17" s="688" t="str">
        <f>'5A B4'!AC17</f>
        <v>AD</v>
      </c>
      <c r="V17" s="302"/>
      <c r="W17" s="43"/>
      <c r="X17" s="310" t="s">
        <v>11</v>
      </c>
      <c r="Y17" s="311" t="s">
        <v>12</v>
      </c>
      <c r="Z17" s="311" t="s">
        <v>12</v>
      </c>
      <c r="AA17" s="312" t="s">
        <v>12</v>
      </c>
      <c r="AB17" s="637" t="s">
        <v>386</v>
      </c>
      <c r="AC17" s="637"/>
      <c r="AD17" s="301" t="str">
        <f>'5A B1'!BB17</f>
        <v>A</v>
      </c>
      <c r="AE17" s="302" t="str">
        <f>'5A B2'!AO17</f>
        <v>A</v>
      </c>
      <c r="AF17" s="302" t="str">
        <f>'5A B2'!AP17</f>
        <v>A</v>
      </c>
      <c r="AG17" s="90" t="s">
        <v>11</v>
      </c>
      <c r="AH17" s="735" t="str">
        <f>'5A B1'!BC17</f>
        <v>A</v>
      </c>
      <c r="AI17" s="302" t="str">
        <f>'5A B2'!AP17</f>
        <v>A</v>
      </c>
      <c r="AJ17" s="31" t="s">
        <v>11</v>
      </c>
      <c r="AK17" s="90" t="s">
        <v>11</v>
      </c>
      <c r="AM17" s="302" t="str">
        <f t="shared" si="5"/>
        <v>A</v>
      </c>
      <c r="AN17" s="302" t="str">
        <f t="shared" si="6"/>
        <v>AD</v>
      </c>
      <c r="AO17" s="302" t="str">
        <f t="shared" si="7"/>
        <v>AD</v>
      </c>
      <c r="AP17" s="302" t="str">
        <f t="shared" si="8"/>
        <v>AD</v>
      </c>
    </row>
    <row r="18" spans="1:43" ht="15" customHeight="1" x14ac:dyDescent="0.25">
      <c r="A18" s="646">
        <v>11</v>
      </c>
      <c r="B18" s="647" t="str">
        <f>'5ADiag'!C18</f>
        <v>Huarcaya Guerra, Angela Marcia</v>
      </c>
      <c r="C18" s="302" t="str">
        <f>'5A B1'!AS18</f>
        <v>AD</v>
      </c>
      <c r="D18" s="302" t="str">
        <f>'5A B2'!H18</f>
        <v>AD</v>
      </c>
      <c r="E18" s="302" t="str">
        <f>'5A B3'!G18</f>
        <v>A</v>
      </c>
      <c r="F18" s="302" t="str">
        <f>'5A B4'!G18</f>
        <v>A</v>
      </c>
      <c r="G18" s="302"/>
      <c r="H18" s="302" t="str">
        <f>'5A B1'!AT18</f>
        <v>AD</v>
      </c>
      <c r="I18" s="302" t="str">
        <f>'5A B2'!R18</f>
        <v>AD</v>
      </c>
      <c r="J18" s="302" t="str">
        <f>'5A B3'!M18</f>
        <v>A</v>
      </c>
      <c r="K18" s="302" t="str">
        <f>'5A B4'!M18</f>
        <v>A</v>
      </c>
      <c r="L18" s="302"/>
      <c r="M18" s="302" t="str">
        <f>'5A B1'!AU18</f>
        <v>AD</v>
      </c>
      <c r="N18" s="302" t="str">
        <f>'5A B2'!AD18</f>
        <v>A</v>
      </c>
      <c r="O18" s="302" t="str">
        <f>'5A B3'!T18</f>
        <v>AD</v>
      </c>
      <c r="P18" s="302" t="str">
        <f>'5A B4'!V18</f>
        <v>AD</v>
      </c>
      <c r="Q18" s="302"/>
      <c r="R18" s="302" t="str">
        <f>'5A B1'!AV18</f>
        <v>A</v>
      </c>
      <c r="S18" s="302" t="str">
        <f>'5A B2'!AL18</f>
        <v>A</v>
      </c>
      <c r="T18" s="302" t="str">
        <f>'5A B3'!Z18</f>
        <v>A</v>
      </c>
      <c r="U18" s="688" t="str">
        <f>'5A B4'!AC18</f>
        <v>AD</v>
      </c>
      <c r="V18" s="302"/>
      <c r="W18" s="43"/>
      <c r="X18" s="298" t="s">
        <v>12</v>
      </c>
      <c r="Y18" s="299" t="s">
        <v>12</v>
      </c>
      <c r="Z18" s="299" t="s">
        <v>12</v>
      </c>
      <c r="AA18" s="300" t="s">
        <v>11</v>
      </c>
      <c r="AB18" s="637" t="s">
        <v>386</v>
      </c>
      <c r="AC18" s="637"/>
      <c r="AD18" s="301" t="str">
        <f>'5A B1'!BB18</f>
        <v>A</v>
      </c>
      <c r="AE18" s="302" t="str">
        <f>'5A B2'!AO18</f>
        <v>A</v>
      </c>
      <c r="AF18" s="302" t="str">
        <f>'5A B2'!AP18</f>
        <v>A</v>
      </c>
      <c r="AG18" s="90" t="s">
        <v>11</v>
      </c>
      <c r="AH18" s="735" t="str">
        <f>'5A B1'!BC18</f>
        <v>AD</v>
      </c>
      <c r="AI18" s="302" t="str">
        <f>'5A B2'!AP18</f>
        <v>A</v>
      </c>
      <c r="AJ18" s="31" t="s">
        <v>11</v>
      </c>
      <c r="AK18" s="90" t="s">
        <v>11</v>
      </c>
      <c r="AM18" s="302" t="str">
        <f t="shared" si="5"/>
        <v>AD</v>
      </c>
      <c r="AN18" s="302" t="str">
        <f t="shared" si="6"/>
        <v>AD</v>
      </c>
      <c r="AO18" s="302" t="str">
        <f t="shared" si="7"/>
        <v>AD</v>
      </c>
      <c r="AP18" s="302" t="str">
        <f t="shared" si="8"/>
        <v>A</v>
      </c>
    </row>
    <row r="19" spans="1:43" ht="15" customHeight="1" x14ac:dyDescent="0.25">
      <c r="A19" s="640">
        <v>12</v>
      </c>
      <c r="B19" s="641" t="str">
        <f>'5ADiag'!C19</f>
        <v>Inquilla Chayña, Stefany Belen</v>
      </c>
      <c r="C19" s="302" t="str">
        <f>'5A B1'!AS19</f>
        <v>A</v>
      </c>
      <c r="D19" s="302" t="str">
        <f>'5A B2'!H19</f>
        <v>A</v>
      </c>
      <c r="E19" s="302" t="str">
        <f>'5A B3'!G19</f>
        <v>A</v>
      </c>
      <c r="F19" s="302" t="str">
        <f>'5A B4'!G19</f>
        <v>AD</v>
      </c>
      <c r="G19" s="302"/>
      <c r="H19" s="302" t="str">
        <f>'5A B1'!AT19</f>
        <v>C</v>
      </c>
      <c r="I19" s="302" t="str">
        <f>'5A B2'!R19</f>
        <v>B</v>
      </c>
      <c r="J19" s="302" t="str">
        <f>'5A B3'!M19</f>
        <v>A</v>
      </c>
      <c r="K19" s="302" t="str">
        <f>'5A B4'!M19</f>
        <v>A</v>
      </c>
      <c r="L19" s="302"/>
      <c r="M19" s="302" t="str">
        <f>'5A B1'!AU19</f>
        <v>B</v>
      </c>
      <c r="N19" s="302" t="str">
        <f>'5A B2'!AD19</f>
        <v>B</v>
      </c>
      <c r="O19" s="302" t="str">
        <f>'5A B3'!T19</f>
        <v>A</v>
      </c>
      <c r="P19" s="302" t="str">
        <f>'5A B4'!V19</f>
        <v>AD</v>
      </c>
      <c r="Q19" s="302"/>
      <c r="R19" s="302" t="str">
        <f>'5A B1'!AV19</f>
        <v>C</v>
      </c>
      <c r="S19" s="302" t="str">
        <f>'5A B2'!AL19</f>
        <v>A</v>
      </c>
      <c r="T19" s="302" t="str">
        <f>'5A B3'!Z19</f>
        <v>A</v>
      </c>
      <c r="U19" s="688" t="str">
        <f>'5A B4'!AC19</f>
        <v>A</v>
      </c>
      <c r="V19" s="302"/>
      <c r="W19" s="43"/>
      <c r="X19" s="301" t="s">
        <v>11</v>
      </c>
      <c r="Y19" s="302" t="s">
        <v>11</v>
      </c>
      <c r="Z19" s="302" t="s">
        <v>11</v>
      </c>
      <c r="AA19" s="303" t="s">
        <v>11</v>
      </c>
      <c r="AB19" s="637" t="s">
        <v>386</v>
      </c>
      <c r="AC19" s="637"/>
      <c r="AD19" s="301" t="str">
        <f>'5A B1'!BB19</f>
        <v>B</v>
      </c>
      <c r="AE19" s="302" t="str">
        <f>'5A B2'!AO19</f>
        <v>A</v>
      </c>
      <c r="AF19" s="302" t="str">
        <f>'5A B2'!AP19</f>
        <v>A</v>
      </c>
      <c r="AG19" s="90" t="s">
        <v>11</v>
      </c>
      <c r="AH19" s="735" t="str">
        <f>'5A B1'!BC19</f>
        <v>B</v>
      </c>
      <c r="AI19" s="302" t="str">
        <f>'5A B2'!AP19</f>
        <v>A</v>
      </c>
      <c r="AJ19" s="31" t="s">
        <v>11</v>
      </c>
      <c r="AK19" s="90" t="s">
        <v>11</v>
      </c>
      <c r="AM19" s="302" t="str">
        <f t="shared" si="5"/>
        <v>A</v>
      </c>
      <c r="AN19" s="302" t="str">
        <f t="shared" si="6"/>
        <v>A</v>
      </c>
      <c r="AO19" s="302" t="str">
        <f t="shared" si="7"/>
        <v>A</v>
      </c>
      <c r="AP19" s="302" t="str">
        <f t="shared" si="8"/>
        <v>A</v>
      </c>
    </row>
    <row r="20" spans="1:43" ht="15" customHeight="1" x14ac:dyDescent="0.25">
      <c r="A20" s="640">
        <v>13</v>
      </c>
      <c r="B20" s="641" t="str">
        <f>'5ADiag'!C20</f>
        <v>Jara Pinto, Daniela Arlett</v>
      </c>
      <c r="C20" s="302" t="str">
        <f>'5A B1'!AS20</f>
        <v>B</v>
      </c>
      <c r="D20" s="302" t="str">
        <f>'5A B2'!H20</f>
        <v>B</v>
      </c>
      <c r="E20" s="302" t="str">
        <f>'5A B3'!G20</f>
        <v>B</v>
      </c>
      <c r="F20" s="302" t="str">
        <f>'5A B4'!G20</f>
        <v>A</v>
      </c>
      <c r="G20" s="734" t="s">
        <v>407</v>
      </c>
      <c r="H20" s="302" t="str">
        <f>'5A B1'!AT20</f>
        <v>C</v>
      </c>
      <c r="I20" s="302" t="str">
        <f>'5A B2'!R20</f>
        <v>B</v>
      </c>
      <c r="J20" s="302" t="str">
        <f>'5A B3'!M20</f>
        <v>C</v>
      </c>
      <c r="K20" s="302" t="str">
        <f>'5A B4'!M20</f>
        <v>C</v>
      </c>
      <c r="L20" s="648"/>
      <c r="M20" s="302" t="str">
        <f>'5A B1'!AU20</f>
        <v>C</v>
      </c>
      <c r="N20" s="302" t="str">
        <f>'5A B2'!AD20</f>
        <v>B</v>
      </c>
      <c r="O20" s="302" t="str">
        <f>'5A B3'!T20</f>
        <v>C</v>
      </c>
      <c r="P20" s="302" t="str">
        <f>'5A B4'!V20</f>
        <v>B</v>
      </c>
      <c r="Q20" s="648"/>
      <c r="R20" s="302" t="str">
        <f>'5A B1'!AV20</f>
        <v>C</v>
      </c>
      <c r="S20" s="302" t="str">
        <f>'5A B2'!AL20</f>
        <v>C</v>
      </c>
      <c r="T20" s="302" t="str">
        <f>'5A B3'!Z20</f>
        <v>A</v>
      </c>
      <c r="U20" s="688" t="str">
        <f>'5A B4'!AC20</f>
        <v>B</v>
      </c>
      <c r="V20" s="302" t="s">
        <v>365</v>
      </c>
      <c r="W20" s="43"/>
      <c r="X20" s="301" t="s">
        <v>11</v>
      </c>
      <c r="Y20" s="302" t="s">
        <v>13</v>
      </c>
      <c r="Z20" s="302" t="s">
        <v>13</v>
      </c>
      <c r="AA20" s="303" t="s">
        <v>11</v>
      </c>
      <c r="AB20" s="637" t="s">
        <v>387</v>
      </c>
      <c r="AC20" s="637"/>
      <c r="AD20" s="301" t="str">
        <f>'5A B1'!BB20</f>
        <v>B</v>
      </c>
      <c r="AE20" s="302" t="str">
        <f>'5A B2'!AO20</f>
        <v>B</v>
      </c>
      <c r="AF20" s="302" t="str">
        <f>'5A B2'!AP20</f>
        <v>B</v>
      </c>
      <c r="AG20" s="90" t="s">
        <v>11</v>
      </c>
      <c r="AH20" s="735" t="str">
        <f>'5A B1'!BC20</f>
        <v>C</v>
      </c>
      <c r="AI20" s="302" t="str">
        <f>'5A B2'!AP20</f>
        <v>B</v>
      </c>
      <c r="AJ20" s="31" t="s">
        <v>14</v>
      </c>
      <c r="AK20" s="90" t="s">
        <v>13</v>
      </c>
      <c r="AM20" s="302" t="str">
        <f t="shared" si="5"/>
        <v>A</v>
      </c>
      <c r="AN20" s="302" t="str">
        <f t="shared" si="6"/>
        <v>B</v>
      </c>
      <c r="AO20" s="302" t="str">
        <f t="shared" si="7"/>
        <v>B</v>
      </c>
      <c r="AP20" s="302" t="str">
        <f t="shared" si="8"/>
        <v>A</v>
      </c>
    </row>
    <row r="21" spans="1:43" ht="15" customHeight="1" x14ac:dyDescent="0.25">
      <c r="A21" s="640">
        <v>14</v>
      </c>
      <c r="B21" s="641" t="str">
        <f>'5ADiag'!C21</f>
        <v>Mamani Llallacachi, Geraldine Lorena</v>
      </c>
      <c r="C21" s="302" t="str">
        <f>'5A B1'!AS21</f>
        <v>A</v>
      </c>
      <c r="D21" s="302" t="str">
        <f>'5A B2'!H21</f>
        <v>AD</v>
      </c>
      <c r="E21" s="302" t="str">
        <f>'5A B3'!G21</f>
        <v>A</v>
      </c>
      <c r="F21" s="302" t="str">
        <f>'5A B4'!G21</f>
        <v>A</v>
      </c>
      <c r="G21" s="302"/>
      <c r="H21" s="302" t="str">
        <f>'5A B1'!AT21</f>
        <v>AD</v>
      </c>
      <c r="I21" s="302" t="str">
        <f>'5A B2'!R21</f>
        <v>A</v>
      </c>
      <c r="J21" s="302" t="str">
        <f>'5A B3'!M21</f>
        <v>A</v>
      </c>
      <c r="K21" s="302" t="str">
        <f>'5A B4'!M21</f>
        <v>A</v>
      </c>
      <c r="L21" s="302"/>
      <c r="M21" s="302" t="str">
        <f>'5A B1'!AU21</f>
        <v>A</v>
      </c>
      <c r="N21" s="302" t="str">
        <f>'5A B2'!AD21</f>
        <v>AD</v>
      </c>
      <c r="O21" s="302" t="str">
        <f>'5A B3'!T21</f>
        <v>A</v>
      </c>
      <c r="P21" s="302" t="str">
        <f>'5A B4'!V21</f>
        <v>AD</v>
      </c>
      <c r="Q21" s="302"/>
      <c r="R21" s="302" t="str">
        <f>'5A B1'!AV21</f>
        <v>A</v>
      </c>
      <c r="S21" s="302" t="str">
        <f>'5A B2'!AL21</f>
        <v>A</v>
      </c>
      <c r="T21" s="302" t="str">
        <f>'5A B3'!Z21</f>
        <v>A</v>
      </c>
      <c r="U21" s="688" t="str">
        <f>'5A B4'!AC21</f>
        <v>A</v>
      </c>
      <c r="V21" s="302"/>
      <c r="W21" s="43"/>
      <c r="X21" s="301" t="s">
        <v>11</v>
      </c>
      <c r="Y21" s="302" t="s">
        <v>11</v>
      </c>
      <c r="Z21" s="302" t="s">
        <v>12</v>
      </c>
      <c r="AA21" s="303" t="s">
        <v>11</v>
      </c>
      <c r="AB21" s="637" t="s">
        <v>386</v>
      </c>
      <c r="AC21" s="637"/>
      <c r="AD21" s="301" t="str">
        <f>'5A B1'!BB21</f>
        <v>A</v>
      </c>
      <c r="AE21" s="302" t="str">
        <f>'5A B2'!AO21</f>
        <v>A</v>
      </c>
      <c r="AF21" s="302" t="str">
        <f>'5A B2'!AP21</f>
        <v>A</v>
      </c>
      <c r="AG21" s="90" t="s">
        <v>11</v>
      </c>
      <c r="AH21" s="735" t="str">
        <f>'5A B1'!BC21</f>
        <v>A</v>
      </c>
      <c r="AI21" s="302" t="str">
        <f>'5A B2'!AP21</f>
        <v>A</v>
      </c>
      <c r="AJ21" s="31" t="s">
        <v>11</v>
      </c>
      <c r="AK21" s="90" t="s">
        <v>11</v>
      </c>
      <c r="AM21" s="302" t="str">
        <f t="shared" si="5"/>
        <v>A</v>
      </c>
      <c r="AN21" s="302" t="str">
        <f t="shared" si="6"/>
        <v>A</v>
      </c>
      <c r="AO21" s="302" t="str">
        <f t="shared" si="7"/>
        <v>AD</v>
      </c>
      <c r="AP21" s="302" t="str">
        <f t="shared" si="8"/>
        <v>A</v>
      </c>
    </row>
    <row r="22" spans="1:43" ht="15" customHeight="1" thickBot="1" x14ac:dyDescent="0.3">
      <c r="A22" s="642">
        <v>15</v>
      </c>
      <c r="B22" s="643" t="str">
        <f>'5ADiag'!C22</f>
        <v>Mendoza Luque, Goerge Yovany</v>
      </c>
      <c r="C22" s="302" t="str">
        <f>'5A B1'!AS22</f>
        <v>C</v>
      </c>
      <c r="D22" s="302" t="str">
        <f>'5A B2'!H22</f>
        <v>B</v>
      </c>
      <c r="E22" s="302" t="str">
        <f>'5A B3'!G22</f>
        <v>C</v>
      </c>
      <c r="F22" s="302" t="str">
        <f>'5A B4'!G22</f>
        <v>B</v>
      </c>
      <c r="G22" s="302"/>
      <c r="H22" s="302" t="str">
        <f>'5A B1'!AT22</f>
        <v>B</v>
      </c>
      <c r="I22" s="302" t="str">
        <f>'5A B2'!R22</f>
        <v>B</v>
      </c>
      <c r="J22" s="302" t="str">
        <f>'5A B3'!M22</f>
        <v>B</v>
      </c>
      <c r="K22" s="302" t="str">
        <f>'5A B4'!M22</f>
        <v>C</v>
      </c>
      <c r="L22" s="302" t="s">
        <v>365</v>
      </c>
      <c r="M22" s="302" t="str">
        <f>'5A B1'!AU22</f>
        <v>B</v>
      </c>
      <c r="N22" s="302" t="str">
        <f>'5A B2'!AD22</f>
        <v>B</v>
      </c>
      <c r="O22" s="302" t="str">
        <f>'5A B3'!T22</f>
        <v>C</v>
      </c>
      <c r="P22" s="302" t="str">
        <f>'5A B4'!V22</f>
        <v>B</v>
      </c>
      <c r="Q22" s="302"/>
      <c r="R22" s="302" t="str">
        <f>'5A B1'!AV22</f>
        <v>B</v>
      </c>
      <c r="S22" s="302" t="str">
        <f>'5A B2'!AL22</f>
        <v>C</v>
      </c>
      <c r="T22" s="302" t="str">
        <f>'5A B3'!Z22</f>
        <v>B</v>
      </c>
      <c r="U22" s="688" t="str">
        <f>'5A B4'!AC22</f>
        <v>C</v>
      </c>
      <c r="V22" s="302"/>
      <c r="W22" s="43"/>
      <c r="X22" s="304" t="s">
        <v>13</v>
      </c>
      <c r="Y22" s="305" t="s">
        <v>13</v>
      </c>
      <c r="Z22" s="305" t="s">
        <v>13</v>
      </c>
      <c r="AA22" s="306" t="s">
        <v>14</v>
      </c>
      <c r="AB22" s="637" t="s">
        <v>387</v>
      </c>
      <c r="AC22" s="637"/>
      <c r="AD22" s="301" t="str">
        <f>'5A B1'!BB22</f>
        <v>B</v>
      </c>
      <c r="AE22" s="302" t="str">
        <f>'5A B2'!AO22</f>
        <v>B</v>
      </c>
      <c r="AF22" s="302" t="str">
        <f>'5A B2'!AP22</f>
        <v>B</v>
      </c>
      <c r="AG22" s="90" t="s">
        <v>11</v>
      </c>
      <c r="AH22" s="735" t="str">
        <f>'5A B1'!BC22</f>
        <v>B</v>
      </c>
      <c r="AI22" s="302" t="str">
        <f>'5A B2'!AP22</f>
        <v>B</v>
      </c>
      <c r="AJ22" s="31" t="s">
        <v>14</v>
      </c>
      <c r="AK22" s="90" t="s">
        <v>14</v>
      </c>
      <c r="AM22" s="302" t="str">
        <f t="shared" si="5"/>
        <v>B</v>
      </c>
      <c r="AN22" s="302" t="str">
        <f t="shared" si="6"/>
        <v>B</v>
      </c>
      <c r="AO22" s="302" t="str">
        <f t="shared" si="7"/>
        <v>B</v>
      </c>
      <c r="AP22" s="302" t="str">
        <f t="shared" si="8"/>
        <v>C</v>
      </c>
      <c r="AQ22" t="s">
        <v>408</v>
      </c>
    </row>
    <row r="23" spans="1:43" ht="15" customHeight="1" x14ac:dyDescent="0.25">
      <c r="A23" s="638">
        <v>16</v>
      </c>
      <c r="B23" s="639" t="str">
        <f>'5ADiag'!C23</f>
        <v>Merma Condori, Pedro Luis</v>
      </c>
      <c r="C23" s="302" t="str">
        <f>'5A B1'!AS23</f>
        <v>A</v>
      </c>
      <c r="D23" s="302" t="str">
        <f>'5A B2'!H23</f>
        <v>A</v>
      </c>
      <c r="E23" s="302" t="str">
        <f>'5A B3'!G23</f>
        <v>A</v>
      </c>
      <c r="F23" s="302" t="str">
        <f>'5A B4'!G23</f>
        <v>A</v>
      </c>
      <c r="G23" s="302"/>
      <c r="H23" s="302" t="str">
        <f>'5A B1'!AT23</f>
        <v>B</v>
      </c>
      <c r="I23" s="302" t="str">
        <f>'5A B2'!R23</f>
        <v>A</v>
      </c>
      <c r="J23" s="302" t="str">
        <f>'5A B3'!M23</f>
        <v>A</v>
      </c>
      <c r="K23" s="302" t="str">
        <f>'5A B4'!M23</f>
        <v>A</v>
      </c>
      <c r="L23" s="302"/>
      <c r="M23" s="302" t="str">
        <f>'5A B1'!AU23</f>
        <v>A</v>
      </c>
      <c r="N23" s="302" t="str">
        <f>'5A B2'!AD23</f>
        <v>AD</v>
      </c>
      <c r="O23" s="302" t="str">
        <f>'5A B3'!T23</f>
        <v>A</v>
      </c>
      <c r="P23" s="302" t="str">
        <f>'5A B4'!V23</f>
        <v>AD</v>
      </c>
      <c r="Q23" s="302"/>
      <c r="R23" s="302" t="str">
        <f>'5A B1'!AV23</f>
        <v>A</v>
      </c>
      <c r="S23" s="302" t="str">
        <f>'5A B2'!AL23</f>
        <v>A</v>
      </c>
      <c r="T23" s="302" t="str">
        <f>'5A B3'!Z23</f>
        <v>A</v>
      </c>
      <c r="U23" s="688" t="str">
        <f>'5A B4'!AC23</f>
        <v>AD</v>
      </c>
      <c r="V23" s="302"/>
      <c r="W23" s="43"/>
      <c r="X23" s="314" t="s">
        <v>11</v>
      </c>
      <c r="Y23" s="315" t="s">
        <v>11</v>
      </c>
      <c r="Z23" s="315" t="s">
        <v>12</v>
      </c>
      <c r="AA23" s="316" t="s">
        <v>11</v>
      </c>
      <c r="AB23" s="637" t="s">
        <v>386</v>
      </c>
      <c r="AC23" s="637"/>
      <c r="AD23" s="301" t="str">
        <f>'5A B1'!BB23</f>
        <v>A</v>
      </c>
      <c r="AE23" s="302" t="str">
        <f>'5A B2'!AO23</f>
        <v>A</v>
      </c>
      <c r="AF23" s="302" t="str">
        <f>'5A B2'!AP23</f>
        <v>A</v>
      </c>
      <c r="AG23" s="90" t="s">
        <v>11</v>
      </c>
      <c r="AH23" s="735" t="str">
        <f>'5A B1'!BC23</f>
        <v>A</v>
      </c>
      <c r="AI23" s="302" t="str">
        <f>'5A B2'!AP23</f>
        <v>A</v>
      </c>
      <c r="AJ23" s="31" t="s">
        <v>11</v>
      </c>
      <c r="AK23" s="90" t="s">
        <v>11</v>
      </c>
      <c r="AM23" s="302" t="str">
        <f t="shared" si="5"/>
        <v>A</v>
      </c>
      <c r="AN23" s="302" t="str">
        <f t="shared" si="6"/>
        <v>A</v>
      </c>
      <c r="AO23" s="302" t="str">
        <f t="shared" si="7"/>
        <v>AD</v>
      </c>
      <c r="AP23" s="302" t="str">
        <f t="shared" si="8"/>
        <v>A</v>
      </c>
    </row>
    <row r="24" spans="1:43" ht="15" customHeight="1" x14ac:dyDescent="0.25">
      <c r="A24" s="640">
        <v>17</v>
      </c>
      <c r="B24" s="641" t="str">
        <f>'5ADiag'!C24</f>
        <v>Nieto Cornejo, Christopher Helaman</v>
      </c>
      <c r="C24" s="302" t="str">
        <f>'5A B1'!AS24</f>
        <v>C</v>
      </c>
      <c r="D24" s="302" t="str">
        <f>'5A B2'!H24</f>
        <v>B</v>
      </c>
      <c r="E24" s="302" t="str">
        <f>'5A B3'!G24</f>
        <v>B</v>
      </c>
      <c r="F24" s="302" t="str">
        <f>'5A B4'!G24</f>
        <v>A</v>
      </c>
      <c r="G24" s="302"/>
      <c r="H24" s="302" t="str">
        <f>'5A B1'!AT24</f>
        <v>C</v>
      </c>
      <c r="I24" s="302" t="str">
        <f>'5A B2'!R24</f>
        <v>B</v>
      </c>
      <c r="J24" s="302" t="str">
        <f>'5A B3'!M24</f>
        <v>B</v>
      </c>
      <c r="K24" s="302" t="str">
        <f>'5A B4'!M24</f>
        <v>B</v>
      </c>
      <c r="L24" s="302"/>
      <c r="M24" s="302" t="str">
        <f>'5A B1'!AU24</f>
        <v>B</v>
      </c>
      <c r="N24" s="302" t="str">
        <f>'5A B2'!AD24</f>
        <v>B</v>
      </c>
      <c r="O24" s="302" t="str">
        <f>'5A B3'!T24</f>
        <v>B</v>
      </c>
      <c r="P24" s="302" t="str">
        <f>'5A B4'!V24</f>
        <v>A</v>
      </c>
      <c r="Q24" s="734" t="s">
        <v>407</v>
      </c>
      <c r="R24" s="302" t="str">
        <f>'5A B1'!AV24</f>
        <v>C</v>
      </c>
      <c r="S24" s="302" t="str">
        <f>'5A B2'!AL24</f>
        <v>C</v>
      </c>
      <c r="T24" s="302" t="str">
        <f>'5A B3'!Z24</f>
        <v>A</v>
      </c>
      <c r="U24" s="688" t="str">
        <f>'5A B4'!AC24</f>
        <v>A</v>
      </c>
      <c r="V24" s="302"/>
      <c r="W24" s="43"/>
      <c r="X24" s="301" t="s">
        <v>13</v>
      </c>
      <c r="Y24" s="302" t="s">
        <v>13</v>
      </c>
      <c r="Z24" s="302" t="s">
        <v>11</v>
      </c>
      <c r="AA24" s="303" t="s">
        <v>11</v>
      </c>
      <c r="AB24" s="637" t="s">
        <v>386</v>
      </c>
      <c r="AC24" s="637"/>
      <c r="AD24" s="301" t="str">
        <f>'5A B1'!BB24</f>
        <v>B</v>
      </c>
      <c r="AE24" s="302" t="str">
        <f>'5A B2'!AO24</f>
        <v>B</v>
      </c>
      <c r="AF24" s="302" t="str">
        <f>'5A B2'!AP24</f>
        <v>B</v>
      </c>
      <c r="AG24" s="90" t="s">
        <v>11</v>
      </c>
      <c r="AH24" s="735" t="str">
        <f>'5A B1'!BC24</f>
        <v>C</v>
      </c>
      <c r="AI24" s="302" t="str">
        <f>'5A B2'!AP24</f>
        <v>B</v>
      </c>
      <c r="AJ24" s="31" t="s">
        <v>13</v>
      </c>
      <c r="AK24" s="90" t="s">
        <v>11</v>
      </c>
      <c r="AM24" s="302" t="str">
        <f t="shared" si="5"/>
        <v>B</v>
      </c>
      <c r="AN24" s="302" t="str">
        <f t="shared" si="6"/>
        <v>B</v>
      </c>
      <c r="AO24" s="302" t="str">
        <f t="shared" si="7"/>
        <v>A</v>
      </c>
      <c r="AP24" s="302" t="str">
        <f t="shared" si="8"/>
        <v>A</v>
      </c>
    </row>
    <row r="25" spans="1:43" ht="15" customHeight="1" x14ac:dyDescent="0.25">
      <c r="A25" s="640">
        <v>18</v>
      </c>
      <c r="B25" s="641" t="str">
        <f>'5ADiag'!C25</f>
        <v>Palomino Flores, Madeleine Nicole</v>
      </c>
      <c r="C25" s="302" t="str">
        <f>'5A B1'!AS25</f>
        <v>B</v>
      </c>
      <c r="D25" s="302" t="str">
        <f>'5A B2'!H25</f>
        <v>B</v>
      </c>
      <c r="E25" s="302" t="str">
        <f>'5A B3'!G25</f>
        <v>B</v>
      </c>
      <c r="F25" s="302" t="str">
        <f>'5A B4'!G25</f>
        <v>A</v>
      </c>
      <c r="G25" s="734" t="s">
        <v>407</v>
      </c>
      <c r="H25" s="302" t="str">
        <f>'5A B1'!AT25</f>
        <v>C</v>
      </c>
      <c r="I25" s="302" t="str">
        <f>'5A B2'!R25</f>
        <v>B</v>
      </c>
      <c r="J25" s="302" t="str">
        <f>'5A B3'!M25</f>
        <v>B</v>
      </c>
      <c r="K25" s="302" t="str">
        <f>'5A B4'!M25</f>
        <v>C</v>
      </c>
      <c r="L25" s="302" t="s">
        <v>365</v>
      </c>
      <c r="M25" s="302" t="str">
        <f>'5A B1'!AU25</f>
        <v>C</v>
      </c>
      <c r="N25" s="302" t="str">
        <f>'5A B2'!AD25</f>
        <v>B</v>
      </c>
      <c r="O25" s="302" t="str">
        <f>'5A B3'!T25</f>
        <v>B</v>
      </c>
      <c r="P25" s="302" t="str">
        <f>'5A B4'!V25</f>
        <v>B</v>
      </c>
      <c r="Q25" s="302"/>
      <c r="R25" s="302" t="str">
        <f>'5A B1'!AV25</f>
        <v>C</v>
      </c>
      <c r="S25" s="302" t="str">
        <f>'5A B2'!AL25</f>
        <v>C</v>
      </c>
      <c r="T25" s="302" t="str">
        <f>'5A B3'!Z25</f>
        <v>A</v>
      </c>
      <c r="U25" s="688" t="str">
        <f>'5A B4'!AC25</f>
        <v>C</v>
      </c>
      <c r="V25" s="302" t="s">
        <v>365</v>
      </c>
      <c r="W25" s="43"/>
      <c r="X25" s="301" t="s">
        <v>11</v>
      </c>
      <c r="Y25" s="302" t="s">
        <v>13</v>
      </c>
      <c r="Z25" s="302" t="s">
        <v>13</v>
      </c>
      <c r="AA25" s="303" t="s">
        <v>11</v>
      </c>
      <c r="AB25" s="637" t="s">
        <v>387</v>
      </c>
      <c r="AC25" s="637"/>
      <c r="AD25" s="301" t="str">
        <f>'5A B1'!BB25</f>
        <v>B</v>
      </c>
      <c r="AE25" s="302" t="str">
        <f>'5A B2'!AO25</f>
        <v>B</v>
      </c>
      <c r="AF25" s="302" t="str">
        <f>'5A B2'!AP25</f>
        <v>B</v>
      </c>
      <c r="AG25" s="90" t="s">
        <v>11</v>
      </c>
      <c r="AH25" s="735" t="str">
        <f>'5A B1'!BC25</f>
        <v>C</v>
      </c>
      <c r="AI25" s="302" t="str">
        <f>'5A B2'!AP25</f>
        <v>B</v>
      </c>
      <c r="AJ25" s="31" t="s">
        <v>13</v>
      </c>
      <c r="AK25" s="90" t="s">
        <v>11</v>
      </c>
      <c r="AM25" s="302" t="str">
        <f t="shared" si="5"/>
        <v>A</v>
      </c>
      <c r="AN25" s="302" t="str">
        <f t="shared" si="6"/>
        <v>B</v>
      </c>
      <c r="AO25" s="302" t="str">
        <f t="shared" si="7"/>
        <v>B</v>
      </c>
      <c r="AP25" s="302" t="str">
        <f t="shared" si="8"/>
        <v>A</v>
      </c>
    </row>
    <row r="26" spans="1:43" ht="15" customHeight="1" x14ac:dyDescent="0.25">
      <c r="A26" s="640">
        <v>19</v>
      </c>
      <c r="B26" s="641" t="str">
        <f>'5ADiag'!C26</f>
        <v>Pereleo Valdivia, Johan Favio</v>
      </c>
      <c r="C26" s="302" t="str">
        <f>'5A B1'!AS26</f>
        <v>A</v>
      </c>
      <c r="D26" s="302" t="str">
        <f>'5A B2'!H26</f>
        <v>A</v>
      </c>
      <c r="E26" s="302" t="str">
        <f>'5A B3'!G26</f>
        <v>A</v>
      </c>
      <c r="F26" s="302" t="str">
        <f>'5A B4'!G26</f>
        <v>AD</v>
      </c>
      <c r="G26" s="302"/>
      <c r="H26" s="302" t="str">
        <f>'5A B1'!AT26</f>
        <v>B</v>
      </c>
      <c r="I26" s="302" t="str">
        <f>'5A B2'!R26</f>
        <v>B</v>
      </c>
      <c r="J26" s="302" t="str">
        <f>'5A B3'!M26</f>
        <v>A</v>
      </c>
      <c r="K26" s="302" t="str">
        <f>'5A B4'!M26</f>
        <v>A</v>
      </c>
      <c r="L26" s="302"/>
      <c r="M26" s="302" t="str">
        <f>'5A B1'!AU26</f>
        <v>B</v>
      </c>
      <c r="N26" s="302" t="str">
        <f>'5A B2'!AD26</f>
        <v>B</v>
      </c>
      <c r="O26" s="302" t="str">
        <f>'5A B3'!T26</f>
        <v>B</v>
      </c>
      <c r="P26" s="302" t="str">
        <f>'5A B4'!V26</f>
        <v>A</v>
      </c>
      <c r="Q26" s="302"/>
      <c r="R26" s="302" t="str">
        <f>'5A B1'!AV26</f>
        <v>B</v>
      </c>
      <c r="S26" s="302" t="str">
        <f>'5A B2'!AL26</f>
        <v>B</v>
      </c>
      <c r="T26" s="302" t="str">
        <f>'5A B3'!Z26</f>
        <v>A</v>
      </c>
      <c r="U26" s="688" t="str">
        <f>'5A B4'!AC26</f>
        <v>A</v>
      </c>
      <c r="V26" s="302"/>
      <c r="W26" s="43"/>
      <c r="X26" s="301" t="s">
        <v>11</v>
      </c>
      <c r="Y26" s="302" t="s">
        <v>11</v>
      </c>
      <c r="Z26" s="302" t="s">
        <v>13</v>
      </c>
      <c r="AA26" s="303" t="s">
        <v>11</v>
      </c>
      <c r="AB26" s="637" t="s">
        <v>386</v>
      </c>
      <c r="AC26" s="637"/>
      <c r="AD26" s="301" t="str">
        <f>'5A B1'!BB26</f>
        <v>B</v>
      </c>
      <c r="AE26" s="302" t="str">
        <f>'5A B2'!AO26</f>
        <v>B</v>
      </c>
      <c r="AF26" s="302" t="s">
        <v>11</v>
      </c>
      <c r="AG26" s="90" t="s">
        <v>11</v>
      </c>
      <c r="AH26" s="735" t="str">
        <f>'5A B1'!BC26</f>
        <v>B</v>
      </c>
      <c r="AI26" s="302" t="str">
        <f>'5A B2'!AP26</f>
        <v>B</v>
      </c>
      <c r="AJ26" s="31" t="s">
        <v>11</v>
      </c>
      <c r="AK26" s="90" t="s">
        <v>11</v>
      </c>
      <c r="AM26" s="302" t="str">
        <f t="shared" si="5"/>
        <v>A</v>
      </c>
      <c r="AN26" s="302" t="str">
        <f t="shared" si="6"/>
        <v>A</v>
      </c>
      <c r="AO26" s="302" t="str">
        <f t="shared" si="7"/>
        <v>B</v>
      </c>
      <c r="AP26" s="302" t="str">
        <f t="shared" si="8"/>
        <v>A</v>
      </c>
    </row>
    <row r="27" spans="1:43" ht="15" customHeight="1" thickBot="1" x14ac:dyDescent="0.3">
      <c r="A27" s="644">
        <v>20</v>
      </c>
      <c r="B27" s="645" t="str">
        <f>'5ADiag'!C27</f>
        <v>Quispe Negrón, Cristhofer Alosno</v>
      </c>
      <c r="C27" s="302" t="str">
        <f>'5A B1'!AS27</f>
        <v>B</v>
      </c>
      <c r="D27" s="302" t="str">
        <f>'5A B2'!H27</f>
        <v>B</v>
      </c>
      <c r="E27" s="302" t="str">
        <f>'5A B3'!G27</f>
        <v>B</v>
      </c>
      <c r="F27" s="302" t="str">
        <f>'5A B4'!G27</f>
        <v>A</v>
      </c>
      <c r="G27" s="734" t="s">
        <v>407</v>
      </c>
      <c r="H27" s="302" t="str">
        <f>'5A B1'!AT27</f>
        <v>C</v>
      </c>
      <c r="I27" s="302" t="str">
        <f>'5A B2'!R27</f>
        <v>B</v>
      </c>
      <c r="J27" s="302" t="str">
        <f>'5A B3'!M27</f>
        <v>B</v>
      </c>
      <c r="K27" s="302" t="str">
        <f>'5A B4'!M27</f>
        <v>B</v>
      </c>
      <c r="L27" s="302"/>
      <c r="M27" s="302" t="str">
        <f>'5A B1'!AU27</f>
        <v>C</v>
      </c>
      <c r="N27" s="302" t="str">
        <f>'5A B2'!AD27</f>
        <v>B</v>
      </c>
      <c r="O27" s="302" t="str">
        <f>'5A B3'!T27</f>
        <v>B</v>
      </c>
      <c r="P27" s="302" t="str">
        <f>'5A B4'!V27</f>
        <v>A</v>
      </c>
      <c r="Q27" s="302"/>
      <c r="R27" s="302" t="str">
        <f>'5A B1'!AV27</f>
        <v>C</v>
      </c>
      <c r="S27" s="302" t="str">
        <f>'5A B2'!AL27</f>
        <v>B</v>
      </c>
      <c r="T27" s="302" t="str">
        <f>'5A B3'!Z27</f>
        <v>A</v>
      </c>
      <c r="U27" s="688" t="str">
        <f>'5A B4'!AC27</f>
        <v>A</v>
      </c>
      <c r="V27" s="302"/>
      <c r="W27" s="43"/>
      <c r="X27" s="304" t="s">
        <v>11</v>
      </c>
      <c r="Y27" s="305" t="s">
        <v>13</v>
      </c>
      <c r="Z27" s="305" t="s">
        <v>13</v>
      </c>
      <c r="AA27" s="306" t="s">
        <v>11</v>
      </c>
      <c r="AB27" s="637" t="s">
        <v>386</v>
      </c>
      <c r="AC27" s="637"/>
      <c r="AD27" s="301" t="str">
        <f>'5A B1'!BB27</f>
        <v>B</v>
      </c>
      <c r="AE27" s="302" t="str">
        <f>'5A B2'!AO27</f>
        <v>B</v>
      </c>
      <c r="AF27" s="302" t="str">
        <f>'5A B2'!AP27</f>
        <v>B</v>
      </c>
      <c r="AG27" s="90" t="s">
        <v>11</v>
      </c>
      <c r="AH27" s="735" t="str">
        <f>'5A B1'!BC27</f>
        <v>C</v>
      </c>
      <c r="AI27" s="302" t="str">
        <f>'5A B2'!AP27</f>
        <v>B</v>
      </c>
      <c r="AJ27" s="31" t="s">
        <v>13</v>
      </c>
      <c r="AK27" s="90" t="s">
        <v>11</v>
      </c>
      <c r="AM27" s="302" t="str">
        <f t="shared" si="5"/>
        <v>A</v>
      </c>
      <c r="AN27" s="302" t="str">
        <f t="shared" si="6"/>
        <v>B</v>
      </c>
      <c r="AO27" s="302" t="str">
        <f t="shared" si="7"/>
        <v>B</v>
      </c>
      <c r="AP27" s="302" t="str">
        <f t="shared" si="8"/>
        <v>A</v>
      </c>
    </row>
    <row r="28" spans="1:43" ht="15" customHeight="1" x14ac:dyDescent="0.25">
      <c r="A28" s="638">
        <v>21</v>
      </c>
      <c r="B28" s="639" t="str">
        <f>'5ADiag'!C28</f>
        <v>Ramos Davila, Dastin Andre</v>
      </c>
      <c r="C28" s="302" t="str">
        <f>'5A B1'!AS28</f>
        <v>C</v>
      </c>
      <c r="D28" s="302" t="str">
        <f>'5A B2'!H28</f>
        <v>B</v>
      </c>
      <c r="E28" s="302" t="str">
        <f>'5A B3'!G28</f>
        <v>A</v>
      </c>
      <c r="F28" s="302" t="str">
        <f>'5A B4'!G28</f>
        <v>AD</v>
      </c>
      <c r="G28" s="302"/>
      <c r="H28" s="302" t="str">
        <f>'5A B1'!AT28</f>
        <v>C</v>
      </c>
      <c r="I28" s="302" t="str">
        <f>'5A B2'!R28</f>
        <v>A</v>
      </c>
      <c r="J28" s="302" t="str">
        <f>'5A B3'!M28</f>
        <v>A</v>
      </c>
      <c r="K28" s="302" t="str">
        <f>'5A B4'!M28</f>
        <v>A</v>
      </c>
      <c r="L28" s="302"/>
      <c r="M28" s="302" t="str">
        <f>'5A B1'!AU28</f>
        <v>B</v>
      </c>
      <c r="N28" s="302" t="str">
        <f>'5A B2'!AD28</f>
        <v>A</v>
      </c>
      <c r="O28" s="302" t="str">
        <f>'5A B3'!T28</f>
        <v>B</v>
      </c>
      <c r="P28" s="302" t="str">
        <f>'5A B4'!V28</f>
        <v>A</v>
      </c>
      <c r="Q28" s="648"/>
      <c r="R28" s="302" t="str">
        <f>'5A B1'!AV28</f>
        <v>C</v>
      </c>
      <c r="S28" s="302" t="str">
        <f>'5A B2'!AL28</f>
        <v>B</v>
      </c>
      <c r="T28" s="302" t="str">
        <f>'5A B3'!Z28</f>
        <v>A</v>
      </c>
      <c r="U28" s="688" t="str">
        <f>'5A B4'!AC28</f>
        <v>A</v>
      </c>
      <c r="V28" s="302"/>
      <c r="W28" s="43"/>
      <c r="X28" s="314" t="s">
        <v>11</v>
      </c>
      <c r="Y28" s="315" t="s">
        <v>11</v>
      </c>
      <c r="Z28" s="315" t="s">
        <v>11</v>
      </c>
      <c r="AA28" s="316" t="s">
        <v>11</v>
      </c>
      <c r="AB28" s="637" t="s">
        <v>386</v>
      </c>
      <c r="AC28" s="637"/>
      <c r="AD28" s="301" t="str">
        <f>'5A B1'!BB28</f>
        <v>B</v>
      </c>
      <c r="AE28" s="302" t="str">
        <f>'5A B2'!AO28</f>
        <v>A</v>
      </c>
      <c r="AF28" s="302" t="str">
        <f>'5A B2'!AP28</f>
        <v>A</v>
      </c>
      <c r="AG28" s="90" t="s">
        <v>11</v>
      </c>
      <c r="AH28" s="735" t="str">
        <f>'5A B1'!BC28</f>
        <v>C</v>
      </c>
      <c r="AI28" s="302" t="str">
        <f>'5A B2'!AP28</f>
        <v>A</v>
      </c>
      <c r="AJ28" s="31" t="s">
        <v>11</v>
      </c>
      <c r="AK28" s="90" t="s">
        <v>11</v>
      </c>
      <c r="AM28" s="302" t="str">
        <f t="shared" si="5"/>
        <v>A</v>
      </c>
      <c r="AN28" s="302" t="str">
        <f t="shared" si="6"/>
        <v>A</v>
      </c>
      <c r="AO28" s="302" t="str">
        <f t="shared" si="7"/>
        <v>A</v>
      </c>
      <c r="AP28" s="302" t="str">
        <f t="shared" si="8"/>
        <v>A</v>
      </c>
    </row>
    <row r="29" spans="1:43" ht="15" customHeight="1" x14ac:dyDescent="0.25">
      <c r="A29" s="640">
        <v>22</v>
      </c>
      <c r="B29" s="641" t="str">
        <f>'5ADiag'!C29</f>
        <v>Supo Mamani, Piero Julian</v>
      </c>
      <c r="C29" s="302" t="str">
        <f>'5A B1'!AS29</f>
        <v>B</v>
      </c>
      <c r="D29" s="302" t="str">
        <f>'5A B2'!H29</f>
        <v>A</v>
      </c>
      <c r="E29" s="302" t="str">
        <f>'5A B3'!G29</f>
        <v>A</v>
      </c>
      <c r="F29" s="302" t="str">
        <f>'5A B4'!G29</f>
        <v>AD</v>
      </c>
      <c r="G29" s="302"/>
      <c r="H29" s="302" t="str">
        <f>'5A B1'!AT29</f>
        <v>A</v>
      </c>
      <c r="I29" s="302" t="str">
        <f>'5A B2'!R29</f>
        <v>AD</v>
      </c>
      <c r="J29" s="302" t="str">
        <f>'5A B3'!M29</f>
        <v>A</v>
      </c>
      <c r="K29" s="302" t="str">
        <f>'5A B4'!M29</f>
        <v>A</v>
      </c>
      <c r="L29" s="302"/>
      <c r="M29" s="302" t="str">
        <f>'5A B1'!AU29</f>
        <v>B</v>
      </c>
      <c r="N29" s="302" t="str">
        <f>'5A B2'!AD29</f>
        <v>A</v>
      </c>
      <c r="O29" s="302" t="str">
        <f>'5A B3'!T29</f>
        <v>A</v>
      </c>
      <c r="P29" s="302" t="str">
        <f>'5A B4'!V29</f>
        <v>AD</v>
      </c>
      <c r="Q29" s="302"/>
      <c r="R29" s="302" t="str">
        <f>'5A B1'!AV29</f>
        <v>B</v>
      </c>
      <c r="S29" s="302" t="str">
        <f>'5A B2'!AL29</f>
        <v>A</v>
      </c>
      <c r="T29" s="302" t="str">
        <f>'5A B3'!Z29</f>
        <v>A</v>
      </c>
      <c r="U29" s="688" t="str">
        <f>'5A B4'!AC29</f>
        <v>A</v>
      </c>
      <c r="V29" s="302"/>
      <c r="W29" s="43"/>
      <c r="X29" s="301" t="s">
        <v>11</v>
      </c>
      <c r="Y29" s="302" t="s">
        <v>11</v>
      </c>
      <c r="Z29" s="302" t="s">
        <v>11</v>
      </c>
      <c r="AA29" s="303" t="s">
        <v>11</v>
      </c>
      <c r="AB29" s="637" t="s">
        <v>386</v>
      </c>
      <c r="AC29" s="637"/>
      <c r="AD29" s="301" t="str">
        <f>'5A B1'!BB29</f>
        <v>B</v>
      </c>
      <c r="AE29" s="302" t="str">
        <f>'5A B2'!AO29</f>
        <v>A</v>
      </c>
      <c r="AF29" s="302" t="str">
        <f>'5A B2'!AP29</f>
        <v>A</v>
      </c>
      <c r="AG29" s="90" t="s">
        <v>11</v>
      </c>
      <c r="AH29" s="735" t="str">
        <f>'5A B1'!BC29</f>
        <v>B</v>
      </c>
      <c r="AI29" s="302" t="str">
        <f>'5A B2'!AP29</f>
        <v>A</v>
      </c>
      <c r="AJ29" s="31" t="s">
        <v>11</v>
      </c>
      <c r="AK29" s="90" t="s">
        <v>11</v>
      </c>
      <c r="AM29" s="302" t="str">
        <f t="shared" si="5"/>
        <v>A</v>
      </c>
      <c r="AN29" s="302" t="str">
        <f t="shared" si="6"/>
        <v>A</v>
      </c>
      <c r="AO29" s="302" t="str">
        <f t="shared" si="7"/>
        <v>A</v>
      </c>
      <c r="AP29" s="302" t="str">
        <f t="shared" si="8"/>
        <v>A</v>
      </c>
    </row>
    <row r="30" spans="1:43" ht="15" customHeight="1" x14ac:dyDescent="0.25">
      <c r="A30" s="640">
        <v>23</v>
      </c>
      <c r="B30" s="641" t="str">
        <f>'5ADiag'!C30</f>
        <v>Surco Chino, Juan Cristiano</v>
      </c>
      <c r="C30" s="302" t="str">
        <f>'5A B1'!AS30</f>
        <v>A</v>
      </c>
      <c r="D30" s="302" t="str">
        <f>'5A B2'!H30</f>
        <v>AD</v>
      </c>
      <c r="E30" s="302" t="str">
        <f>'5A B3'!G30</f>
        <v>A</v>
      </c>
      <c r="F30" s="302" t="str">
        <f>'5A B4'!G30</f>
        <v>A</v>
      </c>
      <c r="G30" s="302"/>
      <c r="H30" s="302" t="str">
        <f>'5A B1'!AT30</f>
        <v>B</v>
      </c>
      <c r="I30" s="302" t="str">
        <f>'5A B2'!R30</f>
        <v>AD</v>
      </c>
      <c r="J30" s="302" t="str">
        <f>'5A B3'!M30</f>
        <v>A</v>
      </c>
      <c r="K30" s="302" t="str">
        <f>'5A B4'!M30</f>
        <v>A</v>
      </c>
      <c r="L30" s="302"/>
      <c r="M30" s="302" t="str">
        <f>'5A B1'!AU30</f>
        <v>A</v>
      </c>
      <c r="N30" s="302" t="str">
        <f>'5A B2'!AD30</f>
        <v>AD</v>
      </c>
      <c r="O30" s="302" t="str">
        <f>'5A B3'!T30</f>
        <v>A</v>
      </c>
      <c r="P30" s="302" t="str">
        <f>'5A B4'!V30</f>
        <v>AD</v>
      </c>
      <c r="Q30" s="302"/>
      <c r="R30" s="302" t="str">
        <f>'5A B1'!AV30</f>
        <v>A</v>
      </c>
      <c r="S30" s="302" t="str">
        <f>'5A B2'!AL30</f>
        <v>A</v>
      </c>
      <c r="T30" s="302" t="str">
        <f>'5A B3'!Z30</f>
        <v>AD</v>
      </c>
      <c r="U30" s="688" t="str">
        <f>'5A B4'!AC30</f>
        <v>AD</v>
      </c>
      <c r="V30" s="302"/>
      <c r="W30" s="43"/>
      <c r="X30" s="301" t="s">
        <v>11</v>
      </c>
      <c r="Y30" s="302" t="s">
        <v>11</v>
      </c>
      <c r="Z30" s="302" t="s">
        <v>12</v>
      </c>
      <c r="AA30" s="303" t="s">
        <v>12</v>
      </c>
      <c r="AB30" s="637" t="s">
        <v>386</v>
      </c>
      <c r="AC30" s="637"/>
      <c r="AD30" s="301" t="str">
        <f>'5A B1'!BB30</f>
        <v>A</v>
      </c>
      <c r="AE30" s="302" t="str">
        <f>'5A B2'!AO30</f>
        <v>A</v>
      </c>
      <c r="AF30" s="302" t="str">
        <f>'5A B2'!AP30</f>
        <v>A</v>
      </c>
      <c r="AG30" s="90" t="s">
        <v>11</v>
      </c>
      <c r="AH30" s="735" t="str">
        <f>'5A B1'!BC30</f>
        <v>A</v>
      </c>
      <c r="AI30" s="302" t="str">
        <f>'5A B2'!AP30</f>
        <v>A</v>
      </c>
      <c r="AJ30" s="31" t="s">
        <v>11</v>
      </c>
      <c r="AK30" s="90" t="s">
        <v>11</v>
      </c>
      <c r="AM30" s="302" t="str">
        <f t="shared" si="5"/>
        <v>A</v>
      </c>
      <c r="AN30" s="302" t="str">
        <f t="shared" si="6"/>
        <v>A</v>
      </c>
      <c r="AO30" s="302" t="str">
        <f t="shared" si="7"/>
        <v>AD</v>
      </c>
      <c r="AP30" s="302" t="str">
        <f t="shared" si="8"/>
        <v>AD</v>
      </c>
    </row>
    <row r="31" spans="1:43" ht="15" customHeight="1" x14ac:dyDescent="0.25">
      <c r="A31" s="640">
        <v>24</v>
      </c>
      <c r="B31" s="641" t="str">
        <f>'5ADiag'!C31</f>
        <v>Vargas Llerena, Luis Miguel</v>
      </c>
      <c r="C31" s="302" t="str">
        <f>'5A B1'!AS31</f>
        <v>B</v>
      </c>
      <c r="D31" s="302" t="str">
        <f>'5A B2'!H31</f>
        <v>A</v>
      </c>
      <c r="E31" s="302" t="str">
        <f>'5A B3'!G31</f>
        <v>A</v>
      </c>
      <c r="F31" s="302" t="str">
        <f>'5A B4'!G31</f>
        <v>A</v>
      </c>
      <c r="G31" s="302"/>
      <c r="H31" s="302" t="str">
        <f>'5A B1'!AT31</f>
        <v>B</v>
      </c>
      <c r="I31" s="302" t="str">
        <f>'5A B2'!R31</f>
        <v>B</v>
      </c>
      <c r="J31" s="302" t="str">
        <f>'5A B3'!M31</f>
        <v>B</v>
      </c>
      <c r="K31" s="302" t="str">
        <f>'5A B4'!M31</f>
        <v>A</v>
      </c>
      <c r="L31" s="302"/>
      <c r="M31" s="302" t="str">
        <f>'5A B1'!AU31</f>
        <v>B</v>
      </c>
      <c r="N31" s="302" t="str">
        <f>'5A B2'!AD31</f>
        <v>B</v>
      </c>
      <c r="O31" s="302" t="str">
        <f>'5A B3'!T31</f>
        <v>B</v>
      </c>
      <c r="P31" s="302" t="str">
        <f>'5A B4'!V31</f>
        <v>A</v>
      </c>
      <c r="Q31" s="302"/>
      <c r="R31" s="302" t="str">
        <f>'5A B1'!AV31</f>
        <v>B</v>
      </c>
      <c r="S31" s="302" t="str">
        <f>'5A B2'!AL31</f>
        <v>B</v>
      </c>
      <c r="T31" s="302" t="str">
        <f>'5A B3'!Z31</f>
        <v>A</v>
      </c>
      <c r="U31" s="688" t="str">
        <f>'5A B4'!AC31</f>
        <v>A</v>
      </c>
      <c r="V31" s="302"/>
      <c r="W31" s="43"/>
      <c r="X31" s="301" t="s">
        <v>11</v>
      </c>
      <c r="Y31" s="302" t="s">
        <v>13</v>
      </c>
      <c r="Z31" s="302" t="s">
        <v>13</v>
      </c>
      <c r="AA31" s="303" t="s">
        <v>11</v>
      </c>
      <c r="AB31" s="637" t="s">
        <v>386</v>
      </c>
      <c r="AC31" s="637"/>
      <c r="AD31" s="301" t="str">
        <f>'5A B1'!BB31</f>
        <v>B</v>
      </c>
      <c r="AE31" s="302" t="str">
        <f>'5A B2'!AO31</f>
        <v>B</v>
      </c>
      <c r="AF31" s="302" t="s">
        <v>11</v>
      </c>
      <c r="AG31" s="90" t="s">
        <v>11</v>
      </c>
      <c r="AH31" s="735" t="str">
        <f>'5A B1'!BC31</f>
        <v>B</v>
      </c>
      <c r="AI31" s="302" t="str">
        <f>'5A B2'!AP31</f>
        <v>B</v>
      </c>
      <c r="AJ31" s="31" t="s">
        <v>11</v>
      </c>
      <c r="AK31" s="90" t="s">
        <v>11</v>
      </c>
      <c r="AM31" s="302" t="str">
        <f t="shared" si="5"/>
        <v>A</v>
      </c>
      <c r="AN31" s="302" t="str">
        <f t="shared" si="6"/>
        <v>B</v>
      </c>
      <c r="AO31" s="302" t="str">
        <f t="shared" si="7"/>
        <v>B</v>
      </c>
      <c r="AP31" s="302" t="str">
        <f t="shared" si="8"/>
        <v>A</v>
      </c>
    </row>
    <row r="32" spans="1:43" ht="15" customHeight="1" thickBot="1" x14ac:dyDescent="0.3">
      <c r="A32" s="644">
        <v>25</v>
      </c>
      <c r="B32" s="643" t="str">
        <f>'5ADiag'!C32</f>
        <v>Veliz Vilca, Fernando</v>
      </c>
      <c r="C32" s="302" t="str">
        <f>'5A B1'!AS32</f>
        <v>C</v>
      </c>
      <c r="D32" s="302" t="str">
        <f>'5A B2'!H32</f>
        <v>B</v>
      </c>
      <c r="E32" s="302" t="str">
        <f>'5A B3'!G32</f>
        <v>A</v>
      </c>
      <c r="F32" s="302" t="str">
        <f>'5A B4'!G32</f>
        <v>A</v>
      </c>
      <c r="G32" s="734" t="s">
        <v>407</v>
      </c>
      <c r="H32" s="302" t="str">
        <f>'5A B1'!AT32</f>
        <v>B</v>
      </c>
      <c r="I32" s="302" t="str">
        <f>'5A B2'!R32</f>
        <v>B</v>
      </c>
      <c r="J32" s="302" t="str">
        <f>'5A B3'!M32</f>
        <v>B</v>
      </c>
      <c r="K32" s="302" t="str">
        <f>'5A B4'!M32</f>
        <v>A</v>
      </c>
      <c r="L32" s="302"/>
      <c r="M32" s="302" t="str">
        <f>'5A B1'!AU32</f>
        <v>C</v>
      </c>
      <c r="N32" s="302" t="str">
        <f>'5A B2'!AD32</f>
        <v>B</v>
      </c>
      <c r="O32" s="302" t="str">
        <f>'5A B3'!T32</f>
        <v>C</v>
      </c>
      <c r="P32" s="302" t="str">
        <f>'5A B4'!V32</f>
        <v>B</v>
      </c>
      <c r="Q32" s="734" t="s">
        <v>407</v>
      </c>
      <c r="R32" s="302" t="str">
        <f>'5A B1'!AV32</f>
        <v>B</v>
      </c>
      <c r="S32" s="302" t="str">
        <f>'5A B2'!AL32</f>
        <v>B</v>
      </c>
      <c r="T32" s="302" t="str">
        <f>'5A B3'!Z32</f>
        <v>A</v>
      </c>
      <c r="U32" s="688" t="s">
        <v>11</v>
      </c>
      <c r="V32" s="734" t="s">
        <v>407</v>
      </c>
      <c r="W32" s="43"/>
      <c r="X32" s="304" t="s">
        <v>11</v>
      </c>
      <c r="Y32" s="305" t="s">
        <v>13</v>
      </c>
      <c r="Z32" s="305" t="s">
        <v>13</v>
      </c>
      <c r="AA32" s="306" t="s">
        <v>11</v>
      </c>
      <c r="AB32" s="637" t="s">
        <v>386</v>
      </c>
      <c r="AC32" s="637"/>
      <c r="AD32" s="301" t="str">
        <f>'5A B1'!BB32</f>
        <v>B</v>
      </c>
      <c r="AE32" s="302" t="str">
        <f>'5A B2'!AO32</f>
        <v>B</v>
      </c>
      <c r="AF32" s="302" t="str">
        <f>'5A B2'!AP32</f>
        <v>B</v>
      </c>
      <c r="AG32" s="90" t="s">
        <v>11</v>
      </c>
      <c r="AH32" s="735" t="str">
        <f>'5A B1'!BC32</f>
        <v>B</v>
      </c>
      <c r="AI32" s="302" t="str">
        <f>'5A B2'!AP32</f>
        <v>B</v>
      </c>
      <c r="AJ32" s="31" t="s">
        <v>13</v>
      </c>
      <c r="AK32" s="90" t="s">
        <v>11</v>
      </c>
      <c r="AM32" s="302" t="str">
        <f t="shared" si="5"/>
        <v>A</v>
      </c>
      <c r="AN32" s="302" t="str">
        <f t="shared" si="6"/>
        <v>B</v>
      </c>
      <c r="AO32" s="302" t="str">
        <f t="shared" si="7"/>
        <v>B</v>
      </c>
      <c r="AP32" s="302" t="str">
        <f t="shared" si="8"/>
        <v>A</v>
      </c>
    </row>
    <row r="33" spans="1:42" ht="15" customHeight="1" x14ac:dyDescent="0.25">
      <c r="A33" s="646">
        <v>26</v>
      </c>
      <c r="B33" s="639" t="str">
        <f>'5ADiag'!C33</f>
        <v>Zevallos Ponce, Enrique Aaron</v>
      </c>
      <c r="C33" s="302" t="str">
        <f>'5A B1'!AS33</f>
        <v>A</v>
      </c>
      <c r="D33" s="302" t="str">
        <f>'5A B2'!H33</f>
        <v>AD</v>
      </c>
      <c r="E33" s="302" t="str">
        <f>'5A B3'!G33</f>
        <v>A</v>
      </c>
      <c r="F33" s="302" t="str">
        <f>'5A B4'!G33</f>
        <v>A</v>
      </c>
      <c r="G33" s="302"/>
      <c r="H33" s="302" t="str">
        <f>'5A B1'!AT33</f>
        <v>A</v>
      </c>
      <c r="I33" s="302" t="str">
        <f>'5A B2'!R33</f>
        <v>AD</v>
      </c>
      <c r="J33" s="302" t="str">
        <f>'5A B3'!M33</f>
        <v>A</v>
      </c>
      <c r="K33" s="302" t="str">
        <f>'5A B4'!M33</f>
        <v>A</v>
      </c>
      <c r="L33" s="302"/>
      <c r="M33" s="302" t="str">
        <f>'5A B1'!AU33</f>
        <v>A</v>
      </c>
      <c r="N33" s="302" t="str">
        <f>'5A B2'!AD33</f>
        <v>AD</v>
      </c>
      <c r="O33" s="302" t="str">
        <f>'5A B3'!T33</f>
        <v>A</v>
      </c>
      <c r="P33" s="302" t="str">
        <f>'5A B4'!V33</f>
        <v>A</v>
      </c>
      <c r="Q33" s="302"/>
      <c r="R33" s="302" t="str">
        <f>'5A B1'!AV33</f>
        <v>B</v>
      </c>
      <c r="S33" s="302" t="str">
        <f>'5A B2'!AL33</f>
        <v>B</v>
      </c>
      <c r="T33" s="302" t="str">
        <f>'5A B3'!Z33</f>
        <v>A</v>
      </c>
      <c r="U33" s="688" t="str">
        <f>'5A B4'!AC33</f>
        <v>AD</v>
      </c>
      <c r="V33" s="302"/>
      <c r="W33" s="43"/>
      <c r="X33" s="301" t="s">
        <v>11</v>
      </c>
      <c r="Y33" s="302" t="s">
        <v>11</v>
      </c>
      <c r="Z33" s="302" t="s">
        <v>11</v>
      </c>
      <c r="AA33" s="303" t="s">
        <v>11</v>
      </c>
      <c r="AB33" s="637" t="s">
        <v>386</v>
      </c>
      <c r="AC33" s="637"/>
      <c r="AD33" s="301" t="str">
        <f>'5A B1'!BB33</f>
        <v>A</v>
      </c>
      <c r="AE33" s="302" t="str">
        <f>'5A B2'!AO33</f>
        <v>A</v>
      </c>
      <c r="AF33" s="302" t="str">
        <f>'5A B2'!AP33</f>
        <v>A</v>
      </c>
      <c r="AG33" s="90" t="s">
        <v>11</v>
      </c>
      <c r="AH33" s="735" t="str">
        <f>'5A B1'!BC33</f>
        <v>A</v>
      </c>
      <c r="AI33" s="302" t="str">
        <f>'5A B2'!AP33</f>
        <v>A</v>
      </c>
      <c r="AJ33" s="31" t="s">
        <v>11</v>
      </c>
      <c r="AK33" s="90" t="s">
        <v>11</v>
      </c>
      <c r="AM33" s="302" t="str">
        <f t="shared" si="5"/>
        <v>A</v>
      </c>
      <c r="AN33" s="302" t="str">
        <f t="shared" si="6"/>
        <v>A</v>
      </c>
      <c r="AO33" s="302" t="str">
        <f t="shared" si="7"/>
        <v>A</v>
      </c>
      <c r="AP33" s="302" t="str">
        <f t="shared" si="8"/>
        <v>A</v>
      </c>
    </row>
    <row r="34" spans="1:42" ht="12.75" customHeight="1" x14ac:dyDescent="0.25">
      <c r="B34" t="s">
        <v>404</v>
      </c>
      <c r="C34" s="302" t="s">
        <v>14</v>
      </c>
      <c r="D34" s="302" t="s">
        <v>13</v>
      </c>
      <c r="E34" s="302" t="s">
        <v>11</v>
      </c>
      <c r="F34" s="302" t="s">
        <v>11</v>
      </c>
      <c r="G34" s="302"/>
      <c r="H34" s="302" t="s">
        <v>14</v>
      </c>
      <c r="I34" s="302" t="s">
        <v>13</v>
      </c>
      <c r="J34" s="302" t="s">
        <v>13</v>
      </c>
      <c r="K34" s="302" t="s">
        <v>11</v>
      </c>
      <c r="L34" s="302"/>
      <c r="M34" s="302" t="s">
        <v>14</v>
      </c>
      <c r="N34" s="302" t="s">
        <v>14</v>
      </c>
      <c r="O34" s="302" t="s">
        <v>13</v>
      </c>
      <c r="P34" s="302" t="s">
        <v>14</v>
      </c>
      <c r="Q34" s="302"/>
      <c r="R34" s="302" t="s">
        <v>14</v>
      </c>
      <c r="S34" s="302" t="s">
        <v>14</v>
      </c>
      <c r="T34" s="302" t="s">
        <v>13</v>
      </c>
      <c r="U34" s="688" t="s">
        <v>11</v>
      </c>
      <c r="V34" s="302"/>
      <c r="X34" s="301" t="s">
        <v>11</v>
      </c>
      <c r="Y34" s="302" t="s">
        <v>13</v>
      </c>
      <c r="Z34" s="302" t="s">
        <v>13</v>
      </c>
      <c r="AA34" s="303" t="s">
        <v>13</v>
      </c>
      <c r="AB34" s="637" t="s">
        <v>387</v>
      </c>
      <c r="AM34" s="637"/>
      <c r="AN34" s="637"/>
      <c r="AO34" s="637"/>
      <c r="AP34" s="637"/>
    </row>
    <row r="35" spans="1:42" ht="7.5" customHeight="1" x14ac:dyDescent="0.25">
      <c r="W35" s="7"/>
    </row>
    <row r="36" spans="1:42" ht="12.75" customHeight="1" x14ac:dyDescent="0.25">
      <c r="W36" s="80" t="s">
        <v>12</v>
      </c>
      <c r="X36" s="725">
        <f>COUNTIF(X8:X33,"AD")</f>
        <v>3</v>
      </c>
      <c r="Y36" s="725">
        <f t="shared" ref="Y36:AA36" si="9">COUNTIF(Y8:Y33,"AD")</f>
        <v>3</v>
      </c>
      <c r="Z36" s="725">
        <f t="shared" si="9"/>
        <v>8</v>
      </c>
      <c r="AA36" s="725">
        <f t="shared" si="9"/>
        <v>5</v>
      </c>
    </row>
    <row r="37" spans="1:42" ht="12.75" customHeight="1" x14ac:dyDescent="0.25">
      <c r="W37" s="81" t="s">
        <v>11</v>
      </c>
      <c r="X37" s="277">
        <f>(COUNTIF(X8:X33,"=A"))</f>
        <v>21</v>
      </c>
      <c r="Y37" s="277">
        <f t="shared" ref="Y37:AA37" si="10">(COUNTIF(Y8:Y33,"=A"))</f>
        <v>14</v>
      </c>
      <c r="Z37" s="277">
        <f t="shared" si="10"/>
        <v>8</v>
      </c>
      <c r="AA37" s="277">
        <f t="shared" si="10"/>
        <v>19</v>
      </c>
    </row>
    <row r="38" spans="1:42" ht="12.75" customHeight="1" x14ac:dyDescent="0.25">
      <c r="W38" s="82" t="s">
        <v>13</v>
      </c>
      <c r="X38" s="726">
        <f>(COUNTIF(X8:X33,"=B"))</f>
        <v>2</v>
      </c>
      <c r="Y38" s="726">
        <f t="shared" ref="Y38:AA38" si="11">(COUNTIF(Y8:Y33,"=B"))</f>
        <v>9</v>
      </c>
      <c r="Z38" s="726">
        <f t="shared" si="11"/>
        <v>10</v>
      </c>
      <c r="AA38" s="726">
        <f t="shared" si="11"/>
        <v>1</v>
      </c>
    </row>
    <row r="39" spans="1:42" ht="12.75" customHeight="1" x14ac:dyDescent="0.25">
      <c r="W39" s="83" t="s">
        <v>14</v>
      </c>
      <c r="X39" s="727">
        <f>COUNTIF(X8:X33,"=C")</f>
        <v>0</v>
      </c>
      <c r="Y39" s="727">
        <f t="shared" ref="Y39:AA39" si="12">COUNTIF(Y8:Y33,"=C")</f>
        <v>0</v>
      </c>
      <c r="Z39" s="727">
        <f t="shared" si="12"/>
        <v>0</v>
      </c>
      <c r="AA39" s="727">
        <f t="shared" si="12"/>
        <v>1</v>
      </c>
    </row>
    <row r="40" spans="1:42" ht="12.75" customHeight="1" x14ac:dyDescent="0.25">
      <c r="W40" s="84" t="s">
        <v>0</v>
      </c>
      <c r="X40" s="200">
        <f>SUM(X36:X39)</f>
        <v>26</v>
      </c>
      <c r="Y40" s="200">
        <f t="shared" ref="Y40:AA40" si="13">SUM(Y36:Y39)</f>
        <v>26</v>
      </c>
      <c r="Z40" s="200">
        <f t="shared" si="13"/>
        <v>26</v>
      </c>
      <c r="AA40" s="200">
        <f t="shared" si="13"/>
        <v>26</v>
      </c>
    </row>
    <row r="41" spans="1:42" x14ac:dyDescent="0.25">
      <c r="W41" s="6"/>
    </row>
    <row r="42" spans="1:42" x14ac:dyDescent="0.25">
      <c r="W42" s="80" t="s">
        <v>12</v>
      </c>
      <c r="X42" s="282">
        <f t="shared" ref="X42:AA45" si="14">X36/X$40</f>
        <v>0.11538461538461539</v>
      </c>
      <c r="Y42" s="282">
        <f t="shared" si="14"/>
        <v>0.11538461538461539</v>
      </c>
      <c r="Z42" s="282">
        <f t="shared" si="14"/>
        <v>0.30769230769230771</v>
      </c>
      <c r="AA42" s="282">
        <f t="shared" si="14"/>
        <v>0.19230769230769232</v>
      </c>
    </row>
    <row r="43" spans="1:42" x14ac:dyDescent="0.25">
      <c r="W43" s="81" t="s">
        <v>11</v>
      </c>
      <c r="X43" s="281">
        <f t="shared" si="14"/>
        <v>0.80769230769230771</v>
      </c>
      <c r="Y43" s="281">
        <f t="shared" si="14"/>
        <v>0.53846153846153844</v>
      </c>
      <c r="Z43" s="281">
        <f t="shared" si="14"/>
        <v>0.30769230769230771</v>
      </c>
      <c r="AA43" s="281">
        <f t="shared" si="14"/>
        <v>0.73076923076923073</v>
      </c>
    </row>
    <row r="44" spans="1:42" x14ac:dyDescent="0.25">
      <c r="W44" s="82" t="s">
        <v>13</v>
      </c>
      <c r="X44" s="729">
        <f t="shared" si="14"/>
        <v>7.6923076923076927E-2</v>
      </c>
      <c r="Y44" s="729">
        <f t="shared" si="14"/>
        <v>0.34615384615384615</v>
      </c>
      <c r="Z44" s="729">
        <f t="shared" si="14"/>
        <v>0.38461538461538464</v>
      </c>
      <c r="AA44" s="729">
        <f t="shared" si="14"/>
        <v>3.8461538461538464E-2</v>
      </c>
    </row>
    <row r="45" spans="1:42" x14ac:dyDescent="0.25">
      <c r="W45" s="83" t="s">
        <v>14</v>
      </c>
      <c r="X45" s="728">
        <f t="shared" si="14"/>
        <v>0</v>
      </c>
      <c r="Y45" s="728">
        <f t="shared" si="14"/>
        <v>0</v>
      </c>
      <c r="Z45" s="728">
        <f t="shared" si="14"/>
        <v>0</v>
      </c>
      <c r="AA45" s="728">
        <f t="shared" si="14"/>
        <v>3.8461538461538464E-2</v>
      </c>
    </row>
    <row r="46" spans="1:42" x14ac:dyDescent="0.25">
      <c r="W46" s="84" t="s">
        <v>0</v>
      </c>
      <c r="X46" s="274">
        <f>SUM(X42:X45)</f>
        <v>1</v>
      </c>
      <c r="Y46" s="274">
        <f t="shared" ref="Y46:AA46" si="15">SUM(Y42:Y45)</f>
        <v>1</v>
      </c>
      <c r="Z46" s="274">
        <f t="shared" si="15"/>
        <v>1</v>
      </c>
      <c r="AA46" s="274">
        <f t="shared" si="15"/>
        <v>0.99999999999999989</v>
      </c>
    </row>
  </sheetData>
  <sortState xmlns:xlrd2="http://schemas.microsoft.com/office/spreadsheetml/2017/richdata2" ref="A8:W34">
    <sortCondition ref="A8:A34"/>
  </sortState>
  <mergeCells count="10">
    <mergeCell ref="X2:AA2"/>
    <mergeCell ref="X6:AA6"/>
    <mergeCell ref="A5:A7"/>
    <mergeCell ref="AD5:AK5"/>
    <mergeCell ref="AD6:AG6"/>
    <mergeCell ref="AH6:AK6"/>
    <mergeCell ref="C5:F5"/>
    <mergeCell ref="H5:K5"/>
    <mergeCell ref="M5:P5"/>
    <mergeCell ref="R5:U5"/>
  </mergeCells>
  <phoneticPr fontId="26" type="noConversion"/>
  <conditionalFormatting sqref="C8:V34">
    <cfRule type="cellIs" dxfId="34" priority="1" operator="equal">
      <formula>"AD"</formula>
    </cfRule>
    <cfRule type="cellIs" dxfId="33" priority="2" operator="equal">
      <formula>"A"</formula>
    </cfRule>
    <cfRule type="cellIs" dxfId="32" priority="3" operator="equal">
      <formula>"B"</formula>
    </cfRule>
    <cfRule type="cellIs" dxfId="31" priority="4" operator="equal">
      <formula>"C"</formula>
    </cfRule>
    <cfRule type="cellIs" dxfId="30" priority="5" operator="equal">
      <formula>"NP"</formula>
    </cfRule>
    <cfRule type="cellIs" dxfId="29" priority="6" operator="equal">
      <formula>"F"</formula>
    </cfRule>
    <cfRule type="cellIs" dxfId="28" priority="7" operator="equal">
      <formula>"AD"</formula>
    </cfRule>
    <cfRule type="cellIs" dxfId="27" priority="8" operator="equal">
      <formula>"A"</formula>
    </cfRule>
    <cfRule type="cellIs" dxfId="26" priority="9" operator="equal">
      <formula>"B"</formula>
    </cfRule>
    <cfRule type="cellIs" dxfId="25" priority="10" operator="equal">
      <formula>"C"</formula>
    </cfRule>
  </conditionalFormatting>
  <conditionalFormatting sqref="X8:AA34">
    <cfRule type="cellIs" dxfId="24" priority="55" operator="equal">
      <formula>"AD"</formula>
    </cfRule>
    <cfRule type="cellIs" dxfId="23" priority="56" operator="equal">
      <formula>"A"</formula>
    </cfRule>
    <cfRule type="cellIs" dxfId="22" priority="57" operator="equal">
      <formula>"B"</formula>
    </cfRule>
    <cfRule type="cellIs" dxfId="21" priority="58" operator="equal">
      <formula>"C"</formula>
    </cfRule>
    <cfRule type="cellIs" dxfId="20" priority="59" operator="equal">
      <formula>"NP"</formula>
    </cfRule>
    <cfRule type="cellIs" dxfId="19" priority="60" operator="equal">
      <formula>"F"</formula>
    </cfRule>
    <cfRule type="cellIs" dxfId="18" priority="61" operator="equal">
      <formula>"AD"</formula>
    </cfRule>
    <cfRule type="cellIs" dxfId="17" priority="62" operator="equal">
      <formula>"A"</formula>
    </cfRule>
    <cfRule type="cellIs" dxfId="16" priority="63" operator="equal">
      <formula>"B"</formula>
    </cfRule>
    <cfRule type="cellIs" dxfId="15" priority="64" operator="equal">
      <formula>"C"</formula>
    </cfRule>
  </conditionalFormatting>
  <conditionalFormatting sqref="AB8:AB34">
    <cfRule type="cellIs" dxfId="14" priority="51" operator="equal">
      <formula>"Recuperación"</formula>
    </cfRule>
    <cfRule type="cellIs" dxfId="13" priority="52" operator="equal">
      <formula>"Aprobado"</formula>
    </cfRule>
  </conditionalFormatting>
  <pageMargins left="0.9055118110236221" right="0.70866141732283472" top="1.5354330708661419" bottom="0.74803149606299213" header="0.31496062992125984" footer="0.31496062992125984"/>
  <pageSetup paperSize="9" scale="115" orientation="portrait" horizontalDpi="4294967292"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7"/>
  <sheetViews>
    <sheetView workbookViewId="0">
      <selection activeCell="C21" sqref="C21"/>
    </sheetView>
  </sheetViews>
  <sheetFormatPr baseColWidth="10" defaultRowHeight="15" x14ac:dyDescent="0.25"/>
  <cols>
    <col min="1" max="1" width="4.140625" style="513" customWidth="1"/>
    <col min="2" max="2" width="62.5703125" style="513" customWidth="1"/>
  </cols>
  <sheetData>
    <row r="1" spans="1:4" ht="20.25" customHeight="1" thickBot="1" x14ac:dyDescent="0.3">
      <c r="A1" s="514" t="s">
        <v>193</v>
      </c>
      <c r="B1" s="497"/>
    </row>
    <row r="2" spans="1:4" ht="17.100000000000001" customHeight="1" x14ac:dyDescent="0.25">
      <c r="A2" s="498">
        <v>1</v>
      </c>
      <c r="B2" s="499" t="s">
        <v>286</v>
      </c>
    </row>
    <row r="3" spans="1:4" ht="17.100000000000001" customHeight="1" x14ac:dyDescent="0.25">
      <c r="A3" s="500">
        <v>2</v>
      </c>
      <c r="B3" s="501" t="s">
        <v>287</v>
      </c>
    </row>
    <row r="4" spans="1:4" ht="17.100000000000001" customHeight="1" x14ac:dyDescent="0.25">
      <c r="A4" s="500">
        <v>3</v>
      </c>
      <c r="B4" s="501" t="s">
        <v>288</v>
      </c>
    </row>
    <row r="5" spans="1:4" ht="17.100000000000001" customHeight="1" x14ac:dyDescent="0.25">
      <c r="A5" s="500">
        <v>4</v>
      </c>
      <c r="B5" s="501" t="s">
        <v>289</v>
      </c>
    </row>
    <row r="6" spans="1:4" ht="17.100000000000001" customHeight="1" thickBot="1" x14ac:dyDescent="0.3">
      <c r="A6" s="502">
        <v>5</v>
      </c>
      <c r="B6" s="503" t="s">
        <v>290</v>
      </c>
    </row>
    <row r="7" spans="1:4" ht="17.100000000000001" customHeight="1" x14ac:dyDescent="0.25">
      <c r="A7" s="504">
        <v>6</v>
      </c>
      <c r="B7" s="505" t="s">
        <v>291</v>
      </c>
    </row>
    <row r="8" spans="1:4" ht="17.100000000000001" customHeight="1" x14ac:dyDescent="0.25">
      <c r="A8" s="506">
        <v>7</v>
      </c>
      <c r="B8" s="507" t="s">
        <v>292</v>
      </c>
    </row>
    <row r="9" spans="1:4" ht="17.100000000000001" customHeight="1" x14ac:dyDescent="0.25">
      <c r="A9" s="506">
        <v>8</v>
      </c>
      <c r="B9" s="507" t="s">
        <v>293</v>
      </c>
      <c r="D9" s="496"/>
    </row>
    <row r="10" spans="1:4" ht="17.100000000000001" customHeight="1" x14ac:dyDescent="0.25">
      <c r="A10" s="506">
        <v>9</v>
      </c>
      <c r="B10" s="507" t="s">
        <v>294</v>
      </c>
    </row>
    <row r="11" spans="1:4" ht="17.100000000000001" customHeight="1" thickBot="1" x14ac:dyDescent="0.3">
      <c r="A11" s="508">
        <v>10</v>
      </c>
      <c r="B11" s="509" t="s">
        <v>295</v>
      </c>
    </row>
    <row r="12" spans="1:4" ht="17.100000000000001" customHeight="1" x14ac:dyDescent="0.25">
      <c r="A12" s="498">
        <v>11</v>
      </c>
      <c r="B12" s="499" t="s">
        <v>296</v>
      </c>
    </row>
    <row r="13" spans="1:4" ht="17.100000000000001" customHeight="1" x14ac:dyDescent="0.25">
      <c r="A13" s="500">
        <v>12</v>
      </c>
      <c r="B13" s="501" t="s">
        <v>297</v>
      </c>
    </row>
    <row r="14" spans="1:4" ht="17.100000000000001" customHeight="1" x14ac:dyDescent="0.25">
      <c r="A14" s="500">
        <v>13</v>
      </c>
      <c r="B14" s="501" t="s">
        <v>298</v>
      </c>
    </row>
    <row r="15" spans="1:4" ht="17.100000000000001" customHeight="1" x14ac:dyDescent="0.25">
      <c r="A15" s="500">
        <v>14</v>
      </c>
      <c r="B15" s="501" t="s">
        <v>299</v>
      </c>
    </row>
    <row r="16" spans="1:4" ht="17.100000000000001" customHeight="1" thickBot="1" x14ac:dyDescent="0.3">
      <c r="A16" s="502">
        <v>15</v>
      </c>
      <c r="B16" s="510" t="s">
        <v>300</v>
      </c>
    </row>
    <row r="17" spans="1:2" ht="17.100000000000001" customHeight="1" x14ac:dyDescent="0.25">
      <c r="A17" s="498">
        <v>16</v>
      </c>
      <c r="B17" s="499" t="s">
        <v>301</v>
      </c>
    </row>
    <row r="18" spans="1:2" ht="17.100000000000001" customHeight="1" x14ac:dyDescent="0.25">
      <c r="A18" s="500">
        <v>17</v>
      </c>
      <c r="B18" s="501" t="s">
        <v>302</v>
      </c>
    </row>
    <row r="19" spans="1:2" ht="17.100000000000001" customHeight="1" x14ac:dyDescent="0.25">
      <c r="A19" s="511">
        <v>18</v>
      </c>
      <c r="B19" s="501" t="s">
        <v>303</v>
      </c>
    </row>
    <row r="20" spans="1:2" ht="17.100000000000001" customHeight="1" x14ac:dyDescent="0.25">
      <c r="A20" s="500">
        <v>19</v>
      </c>
      <c r="B20" s="501" t="s">
        <v>304</v>
      </c>
    </row>
    <row r="21" spans="1:2" ht="17.100000000000001" customHeight="1" thickBot="1" x14ac:dyDescent="0.3">
      <c r="A21" s="512">
        <v>20</v>
      </c>
      <c r="B21" s="510" t="s">
        <v>305</v>
      </c>
    </row>
    <row r="22" spans="1:2" ht="17.100000000000001" customHeight="1" x14ac:dyDescent="0.25">
      <c r="A22" s="498">
        <v>21</v>
      </c>
      <c r="B22" s="499" t="s">
        <v>306</v>
      </c>
    </row>
    <row r="23" spans="1:2" ht="17.100000000000001" customHeight="1" x14ac:dyDescent="0.25">
      <c r="A23" s="500">
        <v>22</v>
      </c>
      <c r="B23" s="501" t="s">
        <v>307</v>
      </c>
    </row>
    <row r="24" spans="1:2" ht="17.100000000000001" customHeight="1" x14ac:dyDescent="0.25">
      <c r="A24" s="511">
        <v>23</v>
      </c>
      <c r="B24" s="501" t="s">
        <v>308</v>
      </c>
    </row>
    <row r="25" spans="1:2" ht="17.100000000000001" customHeight="1" x14ac:dyDescent="0.25">
      <c r="A25" s="500">
        <v>24</v>
      </c>
      <c r="B25" s="501" t="s">
        <v>309</v>
      </c>
    </row>
    <row r="26" spans="1:2" ht="17.100000000000001" customHeight="1" thickBot="1" x14ac:dyDescent="0.3">
      <c r="A26" s="512">
        <v>25</v>
      </c>
      <c r="B26" s="510" t="s">
        <v>310</v>
      </c>
    </row>
    <row r="27" spans="1:2" ht="17.100000000000001" customHeight="1" x14ac:dyDescent="0.25">
      <c r="A27" s="498">
        <v>26</v>
      </c>
      <c r="B27" s="499" t="s">
        <v>311</v>
      </c>
    </row>
  </sheetData>
  <pageMargins left="0.70866141732283472" right="0.11811023622047245" top="1.3385826771653544" bottom="0.74803149606299213" header="0.31496062992125984" footer="0.31496062992125984"/>
  <pageSetup paperSize="9" scale="130" orientation="portrait" horizontalDpi="4294967294"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T37"/>
  <sheetViews>
    <sheetView showGridLines="0" topLeftCell="A4" zoomScaleNormal="100" workbookViewId="0">
      <selection activeCell="W26" sqref="W26"/>
    </sheetView>
  </sheetViews>
  <sheetFormatPr baseColWidth="10" defaultRowHeight="15" x14ac:dyDescent="0.25"/>
  <cols>
    <col min="1" max="1" width="2.42578125" customWidth="1"/>
    <col min="2" max="2" width="2.7109375" bestFit="1" customWidth="1"/>
    <col min="3" max="3" width="15.85546875" customWidth="1"/>
    <col min="4" max="20" width="3.42578125" customWidth="1"/>
  </cols>
  <sheetData>
    <row r="1" spans="2:20" ht="13.5" customHeight="1" x14ac:dyDescent="0.25"/>
    <row r="2" spans="2:20" ht="11.25" customHeight="1" x14ac:dyDescent="0.25">
      <c r="D2" s="901" t="s">
        <v>315</v>
      </c>
      <c r="E2" s="902"/>
      <c r="F2" s="902"/>
      <c r="G2" s="903"/>
      <c r="H2" s="901" t="s">
        <v>316</v>
      </c>
      <c r="I2" s="902"/>
      <c r="J2" s="902"/>
      <c r="K2" s="903"/>
      <c r="L2" s="901" t="s">
        <v>317</v>
      </c>
      <c r="M2" s="902"/>
      <c r="N2" s="902"/>
      <c r="O2" s="903"/>
      <c r="P2" s="901" t="s">
        <v>318</v>
      </c>
      <c r="Q2" s="902"/>
      <c r="R2" s="902"/>
      <c r="S2" s="903"/>
      <c r="T2" s="242"/>
    </row>
    <row r="3" spans="2:20" ht="11.25" customHeight="1" x14ac:dyDescent="0.25">
      <c r="B3" s="904" t="s">
        <v>2</v>
      </c>
      <c r="C3" s="905" t="s">
        <v>193</v>
      </c>
      <c r="D3" s="515" t="s">
        <v>92</v>
      </c>
      <c r="E3" s="516" t="s">
        <v>93</v>
      </c>
      <c r="F3" s="517" t="s">
        <v>94</v>
      </c>
      <c r="G3" s="518" t="s">
        <v>95</v>
      </c>
      <c r="H3" s="515" t="s">
        <v>92</v>
      </c>
      <c r="I3" s="516" t="s">
        <v>93</v>
      </c>
      <c r="J3" s="517" t="s">
        <v>94</v>
      </c>
      <c r="K3" s="518" t="s">
        <v>95</v>
      </c>
      <c r="L3" s="515" t="s">
        <v>92</v>
      </c>
      <c r="M3" s="516" t="s">
        <v>93</v>
      </c>
      <c r="N3" s="517" t="s">
        <v>94</v>
      </c>
      <c r="O3" s="518" t="s">
        <v>95</v>
      </c>
      <c r="P3" s="515" t="s">
        <v>92</v>
      </c>
      <c r="Q3" s="516" t="s">
        <v>93</v>
      </c>
      <c r="R3" s="517" t="s">
        <v>94</v>
      </c>
      <c r="S3" s="518" t="s">
        <v>95</v>
      </c>
      <c r="T3" s="242"/>
    </row>
    <row r="4" spans="2:20" ht="50.25" customHeight="1" x14ac:dyDescent="0.25">
      <c r="B4" s="904"/>
      <c r="C4" s="905"/>
      <c r="D4" s="39" t="s">
        <v>312</v>
      </c>
      <c r="E4" s="40" t="s">
        <v>314</v>
      </c>
      <c r="F4" s="41" t="s">
        <v>143</v>
      </c>
      <c r="G4" s="42" t="s">
        <v>145</v>
      </c>
      <c r="H4" s="39" t="s">
        <v>313</v>
      </c>
      <c r="I4" s="40" t="s">
        <v>142</v>
      </c>
      <c r="J4" s="41" t="s">
        <v>144</v>
      </c>
      <c r="K4" s="42" t="s">
        <v>146</v>
      </c>
      <c r="L4" s="39"/>
      <c r="M4" s="40" t="s">
        <v>147</v>
      </c>
      <c r="N4" s="41" t="s">
        <v>148</v>
      </c>
      <c r="O4" s="42" t="s">
        <v>149</v>
      </c>
      <c r="P4" s="39"/>
      <c r="Q4" s="40"/>
      <c r="R4" s="41"/>
      <c r="S4" s="42"/>
      <c r="T4" s="243"/>
    </row>
    <row r="5" spans="2:20" ht="12.6" customHeight="1" x14ac:dyDescent="0.25">
      <c r="B5" s="45">
        <v>1</v>
      </c>
      <c r="C5" s="284" t="s">
        <v>286</v>
      </c>
      <c r="D5" s="314" t="s">
        <v>11</v>
      </c>
      <c r="E5" s="315" t="s">
        <v>11</v>
      </c>
      <c r="F5" s="315" t="s">
        <v>11</v>
      </c>
      <c r="G5" s="316" t="s">
        <v>11</v>
      </c>
      <c r="H5" s="314"/>
      <c r="I5" s="315"/>
      <c r="J5" s="519"/>
      <c r="K5" s="316"/>
      <c r="L5" s="314"/>
      <c r="M5" s="315"/>
      <c r="N5" s="520"/>
      <c r="O5" s="98"/>
      <c r="P5" s="314"/>
      <c r="Q5" s="315"/>
      <c r="R5" s="419"/>
      <c r="S5" s="98"/>
      <c r="T5" s="43"/>
    </row>
    <row r="6" spans="2:20" ht="12.6" customHeight="1" x14ac:dyDescent="0.25">
      <c r="B6" s="32">
        <v>2</v>
      </c>
      <c r="C6" s="268" t="s">
        <v>287</v>
      </c>
      <c r="D6" s="301" t="s">
        <v>13</v>
      </c>
      <c r="E6" s="302" t="s">
        <v>14</v>
      </c>
      <c r="F6" s="302" t="s">
        <v>13</v>
      </c>
      <c r="G6" s="303" t="s">
        <v>14</v>
      </c>
      <c r="H6" s="301"/>
      <c r="I6" s="302"/>
      <c r="J6" s="521"/>
      <c r="K6" s="303"/>
      <c r="L6" s="301"/>
      <c r="M6" s="302"/>
      <c r="N6" s="522"/>
      <c r="O6" s="90"/>
      <c r="P6" s="301"/>
      <c r="Q6" s="302"/>
      <c r="R6" s="417"/>
      <c r="S6" s="90"/>
      <c r="T6" s="43"/>
    </row>
    <row r="7" spans="2:20" ht="12.6" customHeight="1" x14ac:dyDescent="0.25">
      <c r="B7" s="32">
        <v>3</v>
      </c>
      <c r="C7" s="268" t="s">
        <v>288</v>
      </c>
      <c r="D7" s="301" t="s">
        <v>11</v>
      </c>
      <c r="E7" s="302" t="s">
        <v>11</v>
      </c>
      <c r="F7" s="302" t="s">
        <v>14</v>
      </c>
      <c r="G7" s="303" t="s">
        <v>13</v>
      </c>
      <c r="H7" s="301"/>
      <c r="I7" s="302"/>
      <c r="J7" s="521"/>
      <c r="K7" s="303"/>
      <c r="L7" s="301"/>
      <c r="M7" s="302"/>
      <c r="N7" s="522"/>
      <c r="O7" s="90"/>
      <c r="P7" s="301"/>
      <c r="Q7" s="302"/>
      <c r="R7" s="417"/>
      <c r="S7" s="90"/>
      <c r="T7" s="43"/>
    </row>
    <row r="8" spans="2:20" ht="12.6" customHeight="1" x14ac:dyDescent="0.25">
      <c r="B8" s="32">
        <v>4</v>
      </c>
      <c r="C8" s="268" t="s">
        <v>289</v>
      </c>
      <c r="D8" s="301" t="s">
        <v>14</v>
      </c>
      <c r="E8" s="302" t="s">
        <v>14</v>
      </c>
      <c r="F8" s="302" t="s">
        <v>13</v>
      </c>
      <c r="G8" s="303" t="s">
        <v>14</v>
      </c>
      <c r="H8" s="301"/>
      <c r="I8" s="302"/>
      <c r="J8" s="521"/>
      <c r="K8" s="303"/>
      <c r="L8" s="301"/>
      <c r="M8" s="302"/>
      <c r="N8" s="522"/>
      <c r="O8" s="90"/>
      <c r="P8" s="301"/>
      <c r="Q8" s="302"/>
      <c r="R8" s="417"/>
      <c r="S8" s="90"/>
      <c r="T8" s="43"/>
    </row>
    <row r="9" spans="2:20" ht="12.6" customHeight="1" thickBot="1" x14ac:dyDescent="0.3">
      <c r="B9" s="33">
        <v>5</v>
      </c>
      <c r="C9" s="283" t="s">
        <v>290</v>
      </c>
      <c r="D9" s="310" t="s">
        <v>13</v>
      </c>
      <c r="E9" s="311" t="s">
        <v>14</v>
      </c>
      <c r="F9" s="311" t="s">
        <v>13</v>
      </c>
      <c r="G9" s="312" t="s">
        <v>14</v>
      </c>
      <c r="H9" s="310"/>
      <c r="I9" s="311"/>
      <c r="J9" s="523"/>
      <c r="K9" s="312"/>
      <c r="L9" s="310"/>
      <c r="M9" s="311"/>
      <c r="N9" s="524"/>
      <c r="O9" s="96"/>
      <c r="P9" s="310"/>
      <c r="Q9" s="311"/>
      <c r="R9" s="418"/>
      <c r="S9" s="96"/>
      <c r="T9" s="43"/>
    </row>
    <row r="10" spans="2:20" ht="12.6" customHeight="1" x14ac:dyDescent="0.25">
      <c r="B10" s="36">
        <v>6</v>
      </c>
      <c r="C10" s="267" t="s">
        <v>291</v>
      </c>
      <c r="D10" s="298" t="s">
        <v>11</v>
      </c>
      <c r="E10" s="299" t="s">
        <v>13</v>
      </c>
      <c r="F10" s="299" t="s">
        <v>12</v>
      </c>
      <c r="G10" s="300" t="s">
        <v>12</v>
      </c>
      <c r="H10" s="298"/>
      <c r="I10" s="299"/>
      <c r="J10" s="525"/>
      <c r="K10" s="300"/>
      <c r="L10" s="298"/>
      <c r="M10" s="299"/>
      <c r="N10" s="526"/>
      <c r="O10" s="88"/>
      <c r="P10" s="298"/>
      <c r="Q10" s="299"/>
      <c r="R10" s="416"/>
      <c r="S10" s="88"/>
      <c r="T10" s="43"/>
    </row>
    <row r="11" spans="2:20" ht="12.6" customHeight="1" x14ac:dyDescent="0.25">
      <c r="B11" s="32">
        <v>7</v>
      </c>
      <c r="C11" s="268" t="s">
        <v>292</v>
      </c>
      <c r="D11" s="301" t="s">
        <v>11</v>
      </c>
      <c r="E11" s="302" t="s">
        <v>11</v>
      </c>
      <c r="F11" s="302" t="s">
        <v>12</v>
      </c>
      <c r="G11" s="303" t="s">
        <v>12</v>
      </c>
      <c r="H11" s="301"/>
      <c r="I11" s="302"/>
      <c r="J11" s="521"/>
      <c r="K11" s="303"/>
      <c r="L11" s="301"/>
      <c r="M11" s="302"/>
      <c r="N11" s="522"/>
      <c r="O11" s="90"/>
      <c r="P11" s="301"/>
      <c r="Q11" s="302"/>
      <c r="R11" s="417"/>
      <c r="S11" s="90"/>
      <c r="T11" s="43"/>
    </row>
    <row r="12" spans="2:20" ht="12.6" customHeight="1" x14ac:dyDescent="0.25">
      <c r="B12" s="32">
        <v>8</v>
      </c>
      <c r="C12" s="268" t="s">
        <v>293</v>
      </c>
      <c r="D12" s="301" t="s">
        <v>12</v>
      </c>
      <c r="E12" s="302" t="s">
        <v>12</v>
      </c>
      <c r="F12" s="302" t="s">
        <v>12</v>
      </c>
      <c r="G12" s="303" t="s">
        <v>12</v>
      </c>
      <c r="H12" s="301"/>
      <c r="I12" s="302"/>
      <c r="J12" s="521"/>
      <c r="K12" s="303"/>
      <c r="L12" s="301"/>
      <c r="M12" s="302"/>
      <c r="N12" s="522"/>
      <c r="O12" s="90"/>
      <c r="P12" s="301"/>
      <c r="Q12" s="302"/>
      <c r="R12" s="417"/>
      <c r="S12" s="90"/>
      <c r="T12" s="43"/>
    </row>
    <row r="13" spans="2:20" ht="12.6" customHeight="1" x14ac:dyDescent="0.25">
      <c r="B13" s="32">
        <v>9</v>
      </c>
      <c r="C13" s="268" t="s">
        <v>294</v>
      </c>
      <c r="D13" s="301" t="s">
        <v>11</v>
      </c>
      <c r="E13" s="302" t="s">
        <v>11</v>
      </c>
      <c r="F13" s="302" t="s">
        <v>11</v>
      </c>
      <c r="G13" s="303" t="s">
        <v>11</v>
      </c>
      <c r="H13" s="301"/>
      <c r="I13" s="302"/>
      <c r="J13" s="521"/>
      <c r="K13" s="303"/>
      <c r="L13" s="301"/>
      <c r="M13" s="302"/>
      <c r="N13" s="522"/>
      <c r="O13" s="90"/>
      <c r="P13" s="301"/>
      <c r="Q13" s="302"/>
      <c r="R13" s="417"/>
      <c r="S13" s="90"/>
      <c r="T13" s="43"/>
    </row>
    <row r="14" spans="2:20" ht="12.6" customHeight="1" thickBot="1" x14ac:dyDescent="0.3">
      <c r="B14" s="285">
        <v>10</v>
      </c>
      <c r="C14" s="286" t="s">
        <v>295</v>
      </c>
      <c r="D14" s="310" t="s">
        <v>11</v>
      </c>
      <c r="E14" s="311" t="s">
        <v>11</v>
      </c>
      <c r="F14" s="311" t="s">
        <v>11</v>
      </c>
      <c r="G14" s="312" t="s">
        <v>12</v>
      </c>
      <c r="H14" s="527"/>
      <c r="I14" s="528"/>
      <c r="J14" s="523"/>
      <c r="K14" s="529"/>
      <c r="L14" s="527"/>
      <c r="M14" s="528"/>
      <c r="N14" s="524"/>
      <c r="O14" s="530"/>
      <c r="P14" s="527"/>
      <c r="Q14" s="528"/>
      <c r="R14" s="418"/>
      <c r="S14" s="96"/>
      <c r="T14" s="43"/>
    </row>
    <row r="15" spans="2:20" ht="12.6" customHeight="1" x14ac:dyDescent="0.25">
      <c r="B15" s="36">
        <v>11</v>
      </c>
      <c r="C15" s="267" t="s">
        <v>296</v>
      </c>
      <c r="D15" s="298" t="s">
        <v>12</v>
      </c>
      <c r="E15" s="299" t="s">
        <v>12</v>
      </c>
      <c r="F15" s="299" t="s">
        <v>12</v>
      </c>
      <c r="G15" s="300" t="s">
        <v>11</v>
      </c>
      <c r="H15" s="298"/>
      <c r="I15" s="299"/>
      <c r="J15" s="525"/>
      <c r="K15" s="300"/>
      <c r="L15" s="298"/>
      <c r="M15" s="299"/>
      <c r="N15" s="526"/>
      <c r="O15" s="88"/>
      <c r="P15" s="298"/>
      <c r="Q15" s="299"/>
      <c r="R15" s="416"/>
      <c r="S15" s="88"/>
      <c r="T15" s="43"/>
    </row>
    <row r="16" spans="2:20" ht="12.6" customHeight="1" x14ac:dyDescent="0.25">
      <c r="B16" s="45">
        <v>12</v>
      </c>
      <c r="C16" s="268" t="s">
        <v>297</v>
      </c>
      <c r="D16" s="301" t="s">
        <v>11</v>
      </c>
      <c r="E16" s="302" t="s">
        <v>14</v>
      </c>
      <c r="F16" s="302" t="s">
        <v>13</v>
      </c>
      <c r="G16" s="303" t="s">
        <v>14</v>
      </c>
      <c r="H16" s="301"/>
      <c r="I16" s="302"/>
      <c r="J16" s="521"/>
      <c r="K16" s="303"/>
      <c r="L16" s="301"/>
      <c r="M16" s="302"/>
      <c r="N16" s="522"/>
      <c r="O16" s="90"/>
      <c r="P16" s="301"/>
      <c r="Q16" s="302"/>
      <c r="R16" s="417"/>
      <c r="S16" s="90"/>
      <c r="T16" s="43"/>
    </row>
    <row r="17" spans="2:20" ht="12.6" customHeight="1" x14ac:dyDescent="0.25">
      <c r="B17" s="32">
        <v>13</v>
      </c>
      <c r="C17" s="268" t="s">
        <v>298</v>
      </c>
      <c r="D17" s="301" t="s">
        <v>13</v>
      </c>
      <c r="E17" s="302" t="s">
        <v>14</v>
      </c>
      <c r="F17" s="302" t="s">
        <v>14</v>
      </c>
      <c r="G17" s="303" t="s">
        <v>14</v>
      </c>
      <c r="H17" s="301"/>
      <c r="I17" s="302"/>
      <c r="J17" s="521"/>
      <c r="K17" s="303"/>
      <c r="L17" s="301"/>
      <c r="M17" s="302"/>
      <c r="N17" s="522"/>
      <c r="O17" s="90"/>
      <c r="P17" s="301"/>
      <c r="Q17" s="302"/>
      <c r="R17" s="417"/>
      <c r="S17" s="90"/>
      <c r="T17" s="43"/>
    </row>
    <row r="18" spans="2:20" ht="12.6" customHeight="1" x14ac:dyDescent="0.25">
      <c r="B18" s="45">
        <v>14</v>
      </c>
      <c r="C18" s="268" t="s">
        <v>299</v>
      </c>
      <c r="D18" s="301" t="s">
        <v>11</v>
      </c>
      <c r="E18" s="302" t="s">
        <v>12</v>
      </c>
      <c r="F18" s="302" t="s">
        <v>11</v>
      </c>
      <c r="G18" s="303" t="s">
        <v>11</v>
      </c>
      <c r="H18" s="301"/>
      <c r="I18" s="302"/>
      <c r="J18" s="521"/>
      <c r="K18" s="303"/>
      <c r="L18" s="301"/>
      <c r="M18" s="302"/>
      <c r="N18" s="522"/>
      <c r="O18" s="90"/>
      <c r="P18" s="301"/>
      <c r="Q18" s="302"/>
      <c r="R18" s="417"/>
      <c r="S18" s="90"/>
      <c r="T18" s="43"/>
    </row>
    <row r="19" spans="2:20" ht="12.6" customHeight="1" thickBot="1" x14ac:dyDescent="0.3">
      <c r="B19" s="33">
        <v>15</v>
      </c>
      <c r="C19" s="287" t="s">
        <v>300</v>
      </c>
      <c r="D19" s="304" t="s">
        <v>14</v>
      </c>
      <c r="E19" s="305" t="s">
        <v>13</v>
      </c>
      <c r="F19" s="305" t="s">
        <v>13</v>
      </c>
      <c r="G19" s="306" t="s">
        <v>13</v>
      </c>
      <c r="H19" s="531"/>
      <c r="I19" s="532"/>
      <c r="J19" s="533"/>
      <c r="K19" s="534"/>
      <c r="L19" s="531"/>
      <c r="M19" s="532"/>
      <c r="N19" s="535"/>
      <c r="O19" s="536"/>
      <c r="P19" s="531"/>
      <c r="Q19" s="532"/>
      <c r="R19" s="385"/>
      <c r="S19" s="93"/>
      <c r="T19" s="43"/>
    </row>
    <row r="20" spans="2:20" ht="12.6" customHeight="1" x14ac:dyDescent="0.25">
      <c r="B20" s="45">
        <v>16</v>
      </c>
      <c r="C20" s="284" t="s">
        <v>301</v>
      </c>
      <c r="D20" s="314" t="s">
        <v>11</v>
      </c>
      <c r="E20" s="315" t="s">
        <v>13</v>
      </c>
      <c r="F20" s="315" t="s">
        <v>11</v>
      </c>
      <c r="G20" s="316" t="s">
        <v>11</v>
      </c>
      <c r="H20" s="314"/>
      <c r="I20" s="315"/>
      <c r="J20" s="519"/>
      <c r="K20" s="316"/>
      <c r="L20" s="314"/>
      <c r="M20" s="315"/>
      <c r="N20" s="520"/>
      <c r="O20" s="98"/>
      <c r="P20" s="314"/>
      <c r="Q20" s="315"/>
      <c r="R20" s="419"/>
      <c r="S20" s="98"/>
      <c r="T20" s="43"/>
    </row>
    <row r="21" spans="2:20" ht="12.6" customHeight="1" x14ac:dyDescent="0.25">
      <c r="B21" s="32">
        <v>17</v>
      </c>
      <c r="C21" s="268" t="s">
        <v>302</v>
      </c>
      <c r="D21" s="301" t="s">
        <v>14</v>
      </c>
      <c r="E21" s="302" t="s">
        <v>14</v>
      </c>
      <c r="F21" s="302" t="s">
        <v>13</v>
      </c>
      <c r="G21" s="303" t="s">
        <v>14</v>
      </c>
      <c r="H21" s="301"/>
      <c r="I21" s="302"/>
      <c r="J21" s="521"/>
      <c r="K21" s="303"/>
      <c r="L21" s="301"/>
      <c r="M21" s="302"/>
      <c r="N21" s="522"/>
      <c r="O21" s="90"/>
      <c r="P21" s="301"/>
      <c r="Q21" s="302"/>
      <c r="R21" s="417"/>
      <c r="S21" s="90"/>
      <c r="T21" s="43"/>
    </row>
    <row r="22" spans="2:20" ht="12.6" customHeight="1" x14ac:dyDescent="0.25">
      <c r="B22" s="45">
        <v>18</v>
      </c>
      <c r="C22" s="268" t="s">
        <v>303</v>
      </c>
      <c r="D22" s="301" t="s">
        <v>13</v>
      </c>
      <c r="E22" s="302" t="s">
        <v>14</v>
      </c>
      <c r="F22" s="302" t="s">
        <v>14</v>
      </c>
      <c r="G22" s="303" t="s">
        <v>14</v>
      </c>
      <c r="H22" s="301"/>
      <c r="I22" s="302"/>
      <c r="J22" s="521"/>
      <c r="K22" s="303"/>
      <c r="L22" s="301"/>
      <c r="M22" s="302"/>
      <c r="N22" s="522"/>
      <c r="O22" s="90"/>
      <c r="P22" s="301"/>
      <c r="Q22" s="302"/>
      <c r="R22" s="417"/>
      <c r="S22" s="90"/>
      <c r="T22" s="43"/>
    </row>
    <row r="23" spans="2:20" ht="12.6" customHeight="1" x14ac:dyDescent="0.25">
      <c r="B23" s="32">
        <v>19</v>
      </c>
      <c r="C23" s="268" t="s">
        <v>304</v>
      </c>
      <c r="D23" s="301" t="s">
        <v>11</v>
      </c>
      <c r="E23" s="302" t="s">
        <v>13</v>
      </c>
      <c r="F23" s="302" t="s">
        <v>13</v>
      </c>
      <c r="G23" s="303" t="s">
        <v>13</v>
      </c>
      <c r="H23" s="301"/>
      <c r="I23" s="302"/>
      <c r="J23" s="521"/>
      <c r="K23" s="303"/>
      <c r="L23" s="301"/>
      <c r="M23" s="302"/>
      <c r="N23" s="522"/>
      <c r="O23" s="90"/>
      <c r="P23" s="301"/>
      <c r="Q23" s="302"/>
      <c r="R23" s="417"/>
      <c r="S23" s="90"/>
      <c r="T23" s="43"/>
    </row>
    <row r="24" spans="2:20" ht="12.6" customHeight="1" thickBot="1" x14ac:dyDescent="0.3">
      <c r="B24" s="285">
        <v>20</v>
      </c>
      <c r="C24" s="286" t="s">
        <v>305</v>
      </c>
      <c r="D24" s="304" t="s">
        <v>13</v>
      </c>
      <c r="E24" s="305" t="s">
        <v>14</v>
      </c>
      <c r="F24" s="305" t="s">
        <v>14</v>
      </c>
      <c r="G24" s="306" t="s">
        <v>14</v>
      </c>
      <c r="H24" s="531"/>
      <c r="I24" s="532"/>
      <c r="J24" s="533"/>
      <c r="K24" s="534"/>
      <c r="L24" s="531"/>
      <c r="M24" s="532"/>
      <c r="N24" s="535"/>
      <c r="O24" s="536"/>
      <c r="P24" s="531"/>
      <c r="Q24" s="532"/>
      <c r="R24" s="385"/>
      <c r="S24" s="93"/>
      <c r="T24" s="43"/>
    </row>
    <row r="25" spans="2:20" ht="12.6" customHeight="1" x14ac:dyDescent="0.25">
      <c r="B25" s="36">
        <v>21</v>
      </c>
      <c r="C25" s="267" t="s">
        <v>306</v>
      </c>
      <c r="D25" s="314" t="s">
        <v>14</v>
      </c>
      <c r="E25" s="315" t="s">
        <v>14</v>
      </c>
      <c r="F25" s="315" t="s">
        <v>13</v>
      </c>
      <c r="G25" s="316" t="s">
        <v>14</v>
      </c>
      <c r="H25" s="314"/>
      <c r="I25" s="315"/>
      <c r="J25" s="519"/>
      <c r="K25" s="316"/>
      <c r="L25" s="314"/>
      <c r="M25" s="315"/>
      <c r="N25" s="520"/>
      <c r="O25" s="98"/>
      <c r="P25" s="314"/>
      <c r="Q25" s="315"/>
      <c r="R25" s="419"/>
      <c r="S25" s="98"/>
      <c r="T25" s="43"/>
    </row>
    <row r="26" spans="2:20" ht="12.6" customHeight="1" x14ac:dyDescent="0.25">
      <c r="B26" s="45">
        <v>22</v>
      </c>
      <c r="C26" s="284" t="s">
        <v>307</v>
      </c>
      <c r="D26" s="301" t="s">
        <v>13</v>
      </c>
      <c r="E26" s="302" t="s">
        <v>11</v>
      </c>
      <c r="F26" s="302" t="s">
        <v>13</v>
      </c>
      <c r="G26" s="303" t="s">
        <v>13</v>
      </c>
      <c r="H26" s="314"/>
      <c r="I26" s="315"/>
      <c r="J26" s="519"/>
      <c r="K26" s="316"/>
      <c r="L26" s="314"/>
      <c r="M26" s="315"/>
      <c r="N26" s="520"/>
      <c r="O26" s="98"/>
      <c r="P26" s="314"/>
      <c r="Q26" s="315"/>
      <c r="R26" s="419"/>
      <c r="S26" s="98"/>
      <c r="T26" s="43"/>
    </row>
    <row r="27" spans="2:20" ht="12.6" customHeight="1" x14ac:dyDescent="0.25">
      <c r="B27" s="32">
        <v>23</v>
      </c>
      <c r="C27" s="268" t="s">
        <v>308</v>
      </c>
      <c r="D27" s="301" t="s">
        <v>11</v>
      </c>
      <c r="E27" s="302" t="s">
        <v>13</v>
      </c>
      <c r="F27" s="302" t="s">
        <v>11</v>
      </c>
      <c r="G27" s="303" t="s">
        <v>11</v>
      </c>
      <c r="H27" s="301"/>
      <c r="I27" s="302"/>
      <c r="J27" s="521"/>
      <c r="K27" s="303"/>
      <c r="L27" s="301"/>
      <c r="M27" s="302"/>
      <c r="N27" s="522"/>
      <c r="O27" s="90"/>
      <c r="P27" s="301"/>
      <c r="Q27" s="302"/>
      <c r="R27" s="417"/>
      <c r="S27" s="90"/>
      <c r="T27" s="43"/>
    </row>
    <row r="28" spans="2:20" ht="12.6" customHeight="1" x14ac:dyDescent="0.25">
      <c r="B28" s="45">
        <v>24</v>
      </c>
      <c r="C28" s="268" t="s">
        <v>309</v>
      </c>
      <c r="D28" s="301" t="s">
        <v>13</v>
      </c>
      <c r="E28" s="302" t="s">
        <v>13</v>
      </c>
      <c r="F28" s="302" t="s">
        <v>13</v>
      </c>
      <c r="G28" s="303" t="s">
        <v>13</v>
      </c>
      <c r="H28" s="301"/>
      <c r="I28" s="302"/>
      <c r="J28" s="521"/>
      <c r="K28" s="303"/>
      <c r="L28" s="301"/>
      <c r="M28" s="302"/>
      <c r="N28" s="522"/>
      <c r="O28" s="90"/>
      <c r="P28" s="301"/>
      <c r="Q28" s="302"/>
      <c r="R28" s="417"/>
      <c r="S28" s="90"/>
      <c r="T28" s="43"/>
    </row>
    <row r="29" spans="2:20" ht="12.6" customHeight="1" thickBot="1" x14ac:dyDescent="0.3">
      <c r="B29" s="285">
        <v>25</v>
      </c>
      <c r="C29" s="286" t="s">
        <v>310</v>
      </c>
      <c r="D29" s="304" t="s">
        <v>14</v>
      </c>
      <c r="E29" s="305" t="s">
        <v>13</v>
      </c>
      <c r="F29" s="305" t="s">
        <v>14</v>
      </c>
      <c r="G29" s="306" t="s">
        <v>13</v>
      </c>
      <c r="H29" s="531"/>
      <c r="I29" s="532"/>
      <c r="J29" s="533"/>
      <c r="K29" s="534"/>
      <c r="L29" s="531"/>
      <c r="M29" s="532"/>
      <c r="N29" s="535"/>
      <c r="O29" s="536"/>
      <c r="P29" s="531"/>
      <c r="Q29" s="532"/>
      <c r="R29" s="385"/>
      <c r="S29" s="93"/>
      <c r="T29" s="43"/>
    </row>
    <row r="30" spans="2:20" ht="12.6" customHeight="1" x14ac:dyDescent="0.25">
      <c r="B30" s="36">
        <v>26</v>
      </c>
      <c r="C30" s="267" t="s">
        <v>311</v>
      </c>
      <c r="D30" s="301" t="s">
        <v>11</v>
      </c>
      <c r="E30" s="302" t="s">
        <v>11</v>
      </c>
      <c r="F30" s="302" t="s">
        <v>11</v>
      </c>
      <c r="G30" s="303" t="s">
        <v>13</v>
      </c>
      <c r="H30" s="314"/>
      <c r="I30" s="315"/>
      <c r="J30" s="519"/>
      <c r="K30" s="316"/>
      <c r="L30" s="314"/>
      <c r="M30" s="315"/>
      <c r="N30" s="520"/>
      <c r="O30" s="98"/>
      <c r="P30" s="314"/>
      <c r="Q30" s="315"/>
      <c r="R30" s="419"/>
      <c r="S30" s="98"/>
      <c r="T30" s="43"/>
    </row>
    <row r="31" spans="2:20" ht="12.75" customHeight="1" x14ac:dyDescent="0.25"/>
    <row r="32" spans="2:20" ht="12.75" customHeight="1" x14ac:dyDescent="0.25"/>
    <row r="33" ht="12.75" customHeight="1" x14ac:dyDescent="0.25"/>
    <row r="34" ht="12.75" customHeight="1" x14ac:dyDescent="0.25"/>
    <row r="35" ht="12.75" customHeight="1" x14ac:dyDescent="0.25"/>
    <row r="36" ht="12.75" customHeight="1" x14ac:dyDescent="0.25"/>
    <row r="37" ht="12.75" customHeight="1" x14ac:dyDescent="0.25"/>
  </sheetData>
  <mergeCells count="6">
    <mergeCell ref="P2:S2"/>
    <mergeCell ref="B3:B4"/>
    <mergeCell ref="C3:C4"/>
    <mergeCell ref="D2:G2"/>
    <mergeCell ref="H2:K2"/>
    <mergeCell ref="L2:O2"/>
  </mergeCells>
  <conditionalFormatting sqref="D5:G30">
    <cfRule type="cellIs" dxfId="12" priority="1" operator="equal">
      <formula>"AD"</formula>
    </cfRule>
    <cfRule type="cellIs" dxfId="11" priority="2" operator="equal">
      <formula>"A"</formula>
    </cfRule>
    <cfRule type="cellIs" dxfId="10" priority="3" operator="equal">
      <formula>"B"</formula>
    </cfRule>
    <cfRule type="cellIs" dxfId="9" priority="4" operator="equal">
      <formula>"C"</formula>
    </cfRule>
    <cfRule type="cellIs" dxfId="8" priority="5" operator="equal">
      <formula>"NP"</formula>
    </cfRule>
    <cfRule type="cellIs" dxfId="7" priority="6" operator="equal">
      <formula>"F"</formula>
    </cfRule>
    <cfRule type="cellIs" dxfId="6" priority="7" operator="equal">
      <formula>"AD"</formula>
    </cfRule>
    <cfRule type="cellIs" dxfId="5" priority="8" operator="equal">
      <formula>"A"</formula>
    </cfRule>
    <cfRule type="cellIs" dxfId="4" priority="9" operator="equal">
      <formula>"B"</formula>
    </cfRule>
    <cfRule type="cellIs" dxfId="3" priority="10" operator="equal">
      <formula>"C"</formula>
    </cfRule>
  </conditionalFormatting>
  <conditionalFormatting sqref="H5:T30">
    <cfRule type="cellIs" dxfId="2" priority="14" operator="greaterThan">
      <formula>13</formula>
    </cfRule>
    <cfRule type="cellIs" dxfId="1" priority="15" operator="between">
      <formula>10.5</formula>
      <formula>13.49999</formula>
    </cfRule>
    <cfRule type="cellIs" dxfId="0" priority="16" operator="lessThanOrEqual">
      <formula>10.5</formula>
    </cfRule>
  </conditionalFormatting>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5ADiag</vt:lpstr>
      <vt:lpstr>5AKitSalida</vt:lpstr>
      <vt:lpstr>5A B1</vt:lpstr>
      <vt:lpstr>5A B2</vt:lpstr>
      <vt:lpstr>5A B3</vt:lpstr>
      <vt:lpstr>5A B4</vt:lpstr>
      <vt:lpstr>ANUAL</vt:lpstr>
      <vt:lpstr>Reg Aux</vt:lpstr>
      <vt:lpstr>Resumen</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Rocío</dc:creator>
  <cp:lastModifiedBy>Rocío Monroy Falcón</cp:lastModifiedBy>
  <cp:lastPrinted>2023-12-28T01:59:46Z</cp:lastPrinted>
  <dcterms:created xsi:type="dcterms:W3CDTF">2008-04-13T12:57:46Z</dcterms:created>
  <dcterms:modified xsi:type="dcterms:W3CDTF">2023-12-28T02:00:55Z</dcterms:modified>
</cp:coreProperties>
</file>