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kawamura/"/>
    </mc:Choice>
  </mc:AlternateContent>
  <xr:revisionPtr revIDLastSave="0" documentId="13_ncr:1_{98EC852C-5437-AA48-82D6-C377D275EF08}" xr6:coauthVersionLast="45" xr6:coauthVersionMax="45" xr10:uidLastSave="{00000000-0000-0000-0000-000000000000}"/>
  <bookViews>
    <workbookView xWindow="0" yWindow="460" windowWidth="28800" windowHeight="16400" xr2:uid="{91C84BA5-CB83-C04F-B101-47459AFC6130}"/>
  </bookViews>
  <sheets>
    <sheet name="Sheet2" sheetId="2" r:id="rId1"/>
  </sheets>
  <definedNames>
    <definedName name="solver_adj" localSheetId="0" hidden="1">Sheet2!$A$1:$A$4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Sheet2!$F$1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Sheet2!$F$1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 xml:space="preserve"> 10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2" l="1"/>
  <c r="I7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G6" i="2" l="1"/>
  <c r="J6" i="2"/>
  <c r="K6" i="2"/>
  <c r="H6" i="2" l="1"/>
  <c r="I6" i="2" s="1"/>
  <c r="G8" i="2"/>
  <c r="J7" i="2"/>
  <c r="K7" i="2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6" i="2"/>
  <c r="G9" i="2" l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L7" i="2"/>
  <c r="L6" i="2"/>
  <c r="J8" i="2"/>
  <c r="H7" i="2"/>
  <c r="L8" i="2" l="1"/>
  <c r="J9" i="2"/>
  <c r="J10" i="2" s="1"/>
  <c r="H8" i="2"/>
  <c r="I8" i="2" s="1"/>
  <c r="L10" i="2" l="1"/>
  <c r="L9" i="2"/>
  <c r="H9" i="2"/>
  <c r="I9" i="2" s="1"/>
  <c r="J11" i="2" l="1"/>
  <c r="J12" i="2" s="1"/>
  <c r="H11" i="2"/>
  <c r="I11" i="2" s="1"/>
  <c r="H10" i="2"/>
  <c r="I10" i="2" s="1"/>
  <c r="L11" i="2" l="1"/>
  <c r="J13" i="2"/>
  <c r="L12" i="2"/>
  <c r="H12" i="2"/>
  <c r="I12" i="2" s="1"/>
  <c r="J14" i="2" l="1"/>
  <c r="L13" i="2"/>
  <c r="H13" i="2"/>
  <c r="I13" i="2" s="1"/>
  <c r="J15" i="2" l="1"/>
  <c r="L14" i="2"/>
  <c r="H14" i="2"/>
  <c r="I14" i="2" s="1"/>
  <c r="J16" i="2" l="1"/>
  <c r="L15" i="2"/>
  <c r="H15" i="2"/>
  <c r="I15" i="2" s="1"/>
  <c r="J17" i="2" l="1"/>
  <c r="L16" i="2"/>
  <c r="H16" i="2"/>
  <c r="I16" i="2" s="1"/>
  <c r="J18" i="2" l="1"/>
  <c r="L17" i="2"/>
  <c r="H17" i="2"/>
  <c r="I17" i="2" s="1"/>
  <c r="J19" i="2" l="1"/>
  <c r="L18" i="2"/>
  <c r="H18" i="2"/>
  <c r="I18" i="2" s="1"/>
  <c r="J20" i="2" l="1"/>
  <c r="L19" i="2"/>
  <c r="H19" i="2"/>
  <c r="I19" i="2" s="1"/>
  <c r="J21" i="2" l="1"/>
  <c r="L20" i="2"/>
  <c r="H20" i="2"/>
  <c r="I20" i="2" s="1"/>
  <c r="J22" i="2" l="1"/>
  <c r="L21" i="2"/>
  <c r="H21" i="2"/>
  <c r="I21" i="2" s="1"/>
  <c r="J23" i="2" l="1"/>
  <c r="L22" i="2"/>
  <c r="H22" i="2"/>
  <c r="I22" i="2" s="1"/>
  <c r="J24" i="2" l="1"/>
  <c r="L23" i="2"/>
  <c r="H23" i="2"/>
  <c r="I23" i="2" s="1"/>
  <c r="J25" i="2" l="1"/>
  <c r="L24" i="2"/>
  <c r="H24" i="2"/>
  <c r="I24" i="2" s="1"/>
  <c r="J26" i="2" l="1"/>
  <c r="L25" i="2"/>
  <c r="H25" i="2"/>
  <c r="I25" i="2" s="1"/>
  <c r="J27" i="2" l="1"/>
  <c r="L26" i="2"/>
  <c r="H26" i="2"/>
  <c r="I26" i="2" s="1"/>
  <c r="J28" i="2" l="1"/>
  <c r="L27" i="2"/>
  <c r="H27" i="2"/>
  <c r="I27" i="2" s="1"/>
  <c r="J29" i="2" l="1"/>
  <c r="L28" i="2"/>
  <c r="H28" i="2"/>
  <c r="I28" i="2" s="1"/>
  <c r="J30" i="2" l="1"/>
  <c r="L29" i="2"/>
  <c r="H30" i="2"/>
  <c r="I30" i="2" s="1"/>
  <c r="H29" i="2"/>
  <c r="I29" i="2" s="1"/>
  <c r="F1" i="2" l="1"/>
  <c r="L30" i="2"/>
  <c r="L31" i="2" s="1"/>
</calcChain>
</file>

<file path=xl/sharedStrings.xml><?xml version="1.0" encoding="utf-8"?>
<sst xmlns="http://schemas.openxmlformats.org/spreadsheetml/2006/main" count="22" uniqueCount="22">
  <si>
    <t>K</t>
    <phoneticPr fontId="1"/>
  </si>
  <si>
    <t>r</t>
    <phoneticPr fontId="1"/>
  </si>
  <si>
    <t>B0</t>
    <phoneticPr fontId="1"/>
  </si>
  <si>
    <t>Year</t>
  </si>
  <si>
    <t>q</t>
    <phoneticPr fontId="1"/>
  </si>
  <si>
    <t>CPUEt</t>
    <phoneticPr fontId="1"/>
  </si>
  <si>
    <t>qBt</t>
    <phoneticPr fontId="1"/>
  </si>
  <si>
    <t>(qBt-CPUEt)^2</t>
    <phoneticPr fontId="1"/>
  </si>
  <si>
    <t>SUM(qBt-CPUEt)^2</t>
    <phoneticPr fontId="1"/>
  </si>
  <si>
    <t>操業日数(全漁業種含)</t>
    <rPh sb="0" eb="4">
      <t>ソウギョウ</t>
    </rPh>
    <rPh sb="5" eb="9">
      <t>ゼンギョグ</t>
    </rPh>
    <rPh sb="9" eb="10">
      <t>フクム</t>
    </rPh>
    <phoneticPr fontId="1"/>
  </si>
  <si>
    <t>操業日数/10000</t>
    <rPh sb="0" eb="4">
      <t>ソウギョウ</t>
    </rPh>
    <phoneticPr fontId="1"/>
  </si>
  <si>
    <t>年間漁獲量(t)</t>
    <rPh sb="0" eb="5">
      <t>ネンカn</t>
    </rPh>
    <phoneticPr fontId="1"/>
  </si>
  <si>
    <t>年間漁獲量(t)/10000</t>
    <rPh sb="0" eb="5">
      <t>ネn</t>
    </rPh>
    <phoneticPr fontId="1"/>
  </si>
  <si>
    <t>Bt(1/10000t)</t>
    <phoneticPr fontId="1"/>
  </si>
  <si>
    <t>K(10000倍)</t>
    <rPh sb="7" eb="8">
      <t>バイ</t>
    </rPh>
    <phoneticPr fontId="1"/>
  </si>
  <si>
    <t>B0(10000倍)</t>
    <rPh sb="8" eb="9">
      <t>バイ</t>
    </rPh>
    <phoneticPr fontId="1"/>
  </si>
  <si>
    <t>q(1/10000倍)</t>
    <rPh sb="9" eb="10">
      <t>バイ</t>
    </rPh>
    <phoneticPr fontId="1"/>
  </si>
  <si>
    <t>残差</t>
    <rPh sb="0" eb="2">
      <t>ザンサ</t>
    </rPh>
    <phoneticPr fontId="1"/>
  </si>
  <si>
    <t>残差合計</t>
    <rPh sb="0" eb="4">
      <t>ザンサ</t>
    </rPh>
    <phoneticPr fontId="1"/>
  </si>
  <si>
    <t>Bt(実測漁獲量使用)</t>
    <rPh sb="3" eb="8">
      <t>ジッソク</t>
    </rPh>
    <rPh sb="8" eb="10">
      <t xml:space="preserve">シヨウ </t>
    </rPh>
    <phoneticPr fontId="1"/>
  </si>
  <si>
    <t>Bt(推定パラメーターq使用)</t>
    <rPh sb="3" eb="5">
      <t>スイテイ</t>
    </rPh>
    <rPh sb="12" eb="14">
      <t>シヨウ</t>
    </rPh>
    <phoneticPr fontId="1"/>
  </si>
  <si>
    <t>操業日数を1/10000にしているので、元の単位に戻すにはq,K,Bはそれぞれ1/10000,10000倍,10000倍する必要があるとのこと。</t>
    <rPh sb="0" eb="4">
      <t>ソウギョウ</t>
    </rPh>
    <rPh sb="20" eb="21">
      <t>モト</t>
    </rPh>
    <rPh sb="52" eb="53">
      <t>バイ</t>
    </rPh>
    <rPh sb="59" eb="60">
      <t>バイ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</si>
</sst>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CPUEt</a:t>
            </a:r>
            <a:r>
              <a:rPr lang="en-US" altLang="ja-JP" baseline="0"/>
              <a:t> vs predicted qBt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Sheet2!$F$5</c:f>
              <c:strCache>
                <c:ptCount val="1"/>
                <c:pt idx="0">
                  <c:v>CPUEt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Sheet2!$F$6:$F$30</c:f>
              <c:numCache>
                <c:formatCode>General</c:formatCode>
                <c:ptCount val="25"/>
                <c:pt idx="0">
                  <c:v>1.4710476190476189</c:v>
                </c:pt>
                <c:pt idx="1">
                  <c:v>2.8227935533384496</c:v>
                </c:pt>
                <c:pt idx="2">
                  <c:v>2.1116520351157222</c:v>
                </c:pt>
                <c:pt idx="3">
                  <c:v>2.6667826086956521</c:v>
                </c:pt>
                <c:pt idx="4">
                  <c:v>1.9208078335373315</c:v>
                </c:pt>
                <c:pt idx="5">
                  <c:v>2.7269441903019218</c:v>
                </c:pt>
                <c:pt idx="6">
                  <c:v>2.1688498402555911</c:v>
                </c:pt>
                <c:pt idx="7">
                  <c:v>1.4827411167512692</c:v>
                </c:pt>
                <c:pt idx="8">
                  <c:v>1.2643617021276596</c:v>
                </c:pt>
                <c:pt idx="9">
                  <c:v>1.5936685288640597</c:v>
                </c:pt>
                <c:pt idx="10">
                  <c:v>3.5514739229024945</c:v>
                </c:pt>
                <c:pt idx="11">
                  <c:v>2.5302969300452944</c:v>
                </c:pt>
                <c:pt idx="12">
                  <c:v>2.8348325837081463</c:v>
                </c:pt>
                <c:pt idx="13">
                  <c:v>2.332095369096745</c:v>
                </c:pt>
                <c:pt idx="14">
                  <c:v>1.6576948264571056</c:v>
                </c:pt>
                <c:pt idx="15">
                  <c:v>1.8280889621087317</c:v>
                </c:pt>
                <c:pt idx="16">
                  <c:v>2.0793388429752069</c:v>
                </c:pt>
                <c:pt idx="17">
                  <c:v>2.661548387096774</c:v>
                </c:pt>
                <c:pt idx="18">
                  <c:v>2.2110162254483345</c:v>
                </c:pt>
                <c:pt idx="19">
                  <c:v>3.2785078713210125</c:v>
                </c:pt>
                <c:pt idx="20">
                  <c:v>3.5761056105610565</c:v>
                </c:pt>
                <c:pt idx="21">
                  <c:v>2.7365676167374171</c:v>
                </c:pt>
                <c:pt idx="22">
                  <c:v>3.7392876416621696</c:v>
                </c:pt>
                <c:pt idx="23">
                  <c:v>2.4463932107496467</c:v>
                </c:pt>
                <c:pt idx="24">
                  <c:v>2.0483091787439616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4-6E49-9412-A464C2076439}"/>
            </c:ext>
          </c:extLst>
        </c:ser>
        <c:ser>
          <c:idx val="1"/>
          <c:order val="1"/>
          <c:tx>
            <c:strRef>
              <c:f>Sheet2!$H$5</c:f>
              <c:strCache>
                <c:ptCount val="1"/>
                <c:pt idx="0">
                  <c:v>qBt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Sheet2!$H$6:$H$30</c:f>
              <c:numCache>
                <c:formatCode>General</c:formatCode>
                <c:ptCount val="25"/>
                <c:pt idx="0">
                  <c:v>0.1</c:v>
                </c:pt>
                <c:pt idx="1">
                  <c:v>0.27994750000000002</c:v>
                </c:pt>
                <c:pt idx="2">
                  <c:v>0.57385851522187503</c:v>
                </c:pt>
                <c:pt idx="3">
                  <c:v>0.98886583404197614</c:v>
                </c:pt>
                <c:pt idx="4">
                  <c:v>1.0053087763446329</c:v>
                </c:pt>
                <c:pt idx="5">
                  <c:v>0.99377193346726489</c:v>
                </c:pt>
                <c:pt idx="6">
                  <c:v>1.0021213201447037</c:v>
                </c:pt>
                <c:pt idx="7">
                  <c:v>0.99662544206091019</c:v>
                </c:pt>
                <c:pt idx="8">
                  <c:v>1.0009684850825777</c:v>
                </c:pt>
                <c:pt idx="9">
                  <c:v>0.99800319137812321</c:v>
                </c:pt>
                <c:pt idx="10">
                  <c:v>0.99978320457806047</c:v>
                </c:pt>
                <c:pt idx="11">
                  <c:v>0.99838805932204866</c:v>
                </c:pt>
                <c:pt idx="12">
                  <c:v>0.99914014420101938</c:v>
                </c:pt>
                <c:pt idx="13">
                  <c:v>0.99860136273234856</c:v>
                </c:pt>
                <c:pt idx="14">
                  <c:v>0.99879777099868583</c:v>
                </c:pt>
                <c:pt idx="15">
                  <c:v>0.99931393900183341</c:v>
                </c:pt>
                <c:pt idx="16">
                  <c:v>0.99926627542128987</c:v>
                </c:pt>
                <c:pt idx="17">
                  <c:v>0.99894084615587175</c:v>
                </c:pt>
                <c:pt idx="18">
                  <c:v>0.99996532146344752</c:v>
                </c:pt>
                <c:pt idx="19">
                  <c:v>0.9988533135397315</c:v>
                </c:pt>
                <c:pt idx="20">
                  <c:v>0.99934112051838153</c:v>
                </c:pt>
                <c:pt idx="21">
                  <c:v>0.99894647583185636</c:v>
                </c:pt>
                <c:pt idx="22">
                  <c:v>0.99908831732666004</c:v>
                </c:pt>
                <c:pt idx="23">
                  <c:v>0.99878545423832688</c:v>
                </c:pt>
                <c:pt idx="24">
                  <c:v>0.99943539169448603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4-6E49-9412-A464C2076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482912"/>
        <c:axId val="2063027952"/>
      </c:lineChart>
      <c:catAx>
        <c:axId val="2063482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027952"/>
        <c:crosses val="autoZero"/>
        <c:auto val="1"/>
        <c:lblAlgn val="ctr"/>
        <c:lblOffset val="100"/>
        <c:noMultiLvlLbl val="0"/>
      </c:catAx>
      <c:valAx>
        <c:axId val="20630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34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資源量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Sheet2!$J$5</c:f>
              <c:strCache>
                <c:ptCount val="1"/>
                <c:pt idx="0">
                  <c:v>Bt(推定パラメーターq使用)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Sheet2!$A$6:$A$30</c:f>
              <c:numCache>
                <c:formatCode>General</c:formatCode>
                <c:ptCount val="2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</c:numCache>
            </c:numRef>
          </c:cat>
          <c:val>
            <c:numRef>
              <c:f>Sheet2!$J$6:$J$30</c:f>
              <c:numCache>
                <c:formatCode>General</c:formatCode>
                <c:ptCount val="25"/>
                <c:pt idx="0">
                  <c:v>100000</c:v>
                </c:pt>
                <c:pt idx="1">
                  <c:v>-5249747000</c:v>
                </c:pt>
                <c:pt idx="2">
                  <c:v>637176125724284.75</c:v>
                </c:pt>
                <c:pt idx="3">
                  <c:v>-6.9026864227629387E+23</c:v>
                </c:pt>
                <c:pt idx="4">
                  <c:v>-8.1000035746677017E+41</c:v>
                </c:pt>
                <c:pt idx="5">
                  <c:v>-1.1153709844637023E+78</c:v>
                </c:pt>
                <c:pt idx="6">
                  <c:v>-2.114889136071998E+150</c:v>
                </c:pt>
                <c:pt idx="7">
                  <c:v>-7.6036852983881165E+294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4-A64A-9D8E-2E90D4F39BB8}"/>
            </c:ext>
          </c:extLst>
        </c:ser>
        <c:ser>
          <c:idx val="1"/>
          <c:order val="1"/>
          <c:tx>
            <c:strRef>
              <c:f>Sheet2!$K$5</c:f>
              <c:strCache>
                <c:ptCount val="1"/>
                <c:pt idx="0">
                  <c:v>Bt(実測漁獲量使用)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Sheet2!$K$6:$K$30</c:f>
              <c:numCache>
                <c:formatCode>General</c:formatCode>
                <c:ptCount val="25"/>
                <c:pt idx="0">
                  <c:v>100000</c:v>
                </c:pt>
                <c:pt idx="1">
                  <c:v>252227.7</c:v>
                </c:pt>
                <c:pt idx="2">
                  <c:v>569184.70849960705</c:v>
                </c:pt>
                <c:pt idx="3">
                  <c:v>983401.71788630856</c:v>
                </c:pt>
                <c:pt idx="4">
                  <c:v>1005016.8424320703</c:v>
                </c:pt>
                <c:pt idx="5">
                  <c:v>991737.52349397086</c:v>
                </c:pt>
                <c:pt idx="6">
                  <c:v>999706.57707359898</c:v>
                </c:pt>
                <c:pt idx="7">
                  <c:v>996132.14968355733</c:v>
                </c:pt>
                <c:pt idx="8">
                  <c:v>1000637.3627691902</c:v>
                </c:pt>
                <c:pt idx="9">
                  <c:v>997889.25546835759</c:v>
                </c:pt>
                <c:pt idx="10">
                  <c:v>998902.54725993727</c:v>
                </c:pt>
                <c:pt idx="11">
                  <c:v>994501.36943376542</c:v>
                </c:pt>
                <c:pt idx="12">
                  <c:v>998769.94200158759</c:v>
                </c:pt>
                <c:pt idx="13">
                  <c:v>995185.96842633351</c:v>
                </c:pt>
                <c:pt idx="14">
                  <c:v>998244.12477157963</c:v>
                </c:pt>
                <c:pt idx="15">
                  <c:v>998692.57139360392</c:v>
                </c:pt>
                <c:pt idx="16">
                  <c:v>998692.99409622385</c:v>
                </c:pt>
                <c:pt idx="17">
                  <c:v>997641.20008310804</c:v>
                </c:pt>
                <c:pt idx="18">
                  <c:v>999579.00124884292</c:v>
                </c:pt>
                <c:pt idx="19">
                  <c:v>997705.29781789763</c:v>
                </c:pt>
                <c:pt idx="20">
                  <c:v>996807.43990869389</c:v>
                </c:pt>
                <c:pt idx="21">
                  <c:v>996799.66491602198</c:v>
                </c:pt>
                <c:pt idx="22">
                  <c:v>997710.22291288001</c:v>
                </c:pt>
                <c:pt idx="23">
                  <c:v>994665.03072649916</c:v>
                </c:pt>
                <c:pt idx="24">
                  <c:v>1000226.8932662971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4-A64A-9D8E-2E90D4F3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901216"/>
        <c:axId val="1381864816"/>
      </c:lineChart>
      <c:catAx>
        <c:axId val="13819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1864816"/>
        <c:crosses val="autoZero"/>
        <c:auto val="1"/>
        <c:lblAlgn val="ctr"/>
        <c:lblOffset val="100"/>
        <c:noMultiLvlLbl val="0"/>
      </c:catAx>
      <c:valAx>
        <c:axId val="138186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190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1</xdr:row>
      <xdr:rowOff>133350</xdr:rowOff>
    </xdr:from>
    <xdr:to>
      <xdr:col>18</xdr:col>
      <xdr:colOff>88900</xdr:colOff>
      <xdr:row>12</xdr:row>
      <xdr:rowOff>82550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C9A3D58-2832-214A-AFC1-6CC7CA43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393700</xdr:colOff>
      <xdr:row>19</xdr:row>
      <xdr:rowOff>114300</xdr:rowOff>
    </xdr:from>
    <xdr:to>
      <xdr:col>18</xdr:col>
      <xdr:colOff>609600</xdr:colOff>
      <xdr:row>32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23AF3C-2794-8746-BF1C-95D7B95F2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E2E01-2A92-0446-B6B2-20680C7FB39C}">
  <dimension ref="A1:S31"/>
  <sheetViews>
    <sheetView tabSelected="1" workbookViewId="0">
      <selection activeCell="B3" sqref="B3"/>
    </sheetView>
  </sheetViews>
  <sheetFormatPr baseColWidth="10" defaultRowHeight="20"/>
  <cols>
    <col min="4" max="4" width="13" bestFit="1" customWidth="1"/>
    <col min="7" max="7" width="13.85546875" bestFit="1" customWidth="1"/>
  </cols>
  <sheetData>
    <row r="1" spans="1:19">
      <c r="A1" s="3" t="s">
        <v>1</v>
      </c>
      <c r="B1" s="3">
        <v>1.7</v>
      </c>
      <c r="D1">
        <v>0</v>
      </c>
      <c r="E1" t="s">
        <v>8</v>
      </c>
      <c r="F1">
        <f>SUM(I6:I30)</f>
        <v>65.474418601569369</v>
      </c>
    </row>
    <row r="2" spans="1:19">
      <c r="A2" s="3" t="s">
        <v>0</v>
      </c>
      <c r="B2" s="3">
        <v>100</v>
      </c>
      <c r="C2" t="s">
        <v>14</v>
      </c>
      <c r="D2">
        <v>1000000</v>
      </c>
    </row>
    <row r="3" spans="1:19">
      <c r="A3" s="3" t="s">
        <v>2</v>
      </c>
      <c r="B3" s="3">
        <v>10</v>
      </c>
      <c r="C3" t="s">
        <v>15</v>
      </c>
      <c r="D3">
        <v>100000</v>
      </c>
    </row>
    <row r="4" spans="1:19">
      <c r="A4" s="3" t="s">
        <v>4</v>
      </c>
      <c r="B4" s="3">
        <v>0.01</v>
      </c>
      <c r="C4" t="s">
        <v>16</v>
      </c>
      <c r="D4">
        <v>100</v>
      </c>
    </row>
    <row r="5" spans="1:19">
      <c r="A5" s="4" t="s">
        <v>3</v>
      </c>
      <c r="B5" s="4" t="s">
        <v>9</v>
      </c>
      <c r="C5" s="4" t="s">
        <v>11</v>
      </c>
      <c r="D5" t="s">
        <v>10</v>
      </c>
      <c r="E5" t="s">
        <v>12</v>
      </c>
      <c r="F5" t="s">
        <v>5</v>
      </c>
      <c r="G5" t="s">
        <v>13</v>
      </c>
      <c r="H5" t="s">
        <v>6</v>
      </c>
      <c r="I5" t="s">
        <v>7</v>
      </c>
      <c r="J5" t="s">
        <v>20</v>
      </c>
      <c r="K5" t="s">
        <v>19</v>
      </c>
      <c r="L5" t="s">
        <v>17</v>
      </c>
    </row>
    <row r="6" spans="1:19">
      <c r="A6" s="4">
        <v>1994</v>
      </c>
      <c r="B6" s="4">
        <v>525</v>
      </c>
      <c r="C6" s="4">
        <v>772.3</v>
      </c>
      <c r="D6">
        <f>B6/10000</f>
        <v>5.2499999999999998E-2</v>
      </c>
      <c r="E6">
        <f>C6/10000</f>
        <v>7.7229999999999993E-2</v>
      </c>
      <c r="F6">
        <f>E6/D6</f>
        <v>1.4710476190476189</v>
      </c>
      <c r="G6" s="2">
        <f>B3</f>
        <v>10</v>
      </c>
      <c r="H6">
        <f>$B$4*G6</f>
        <v>0.1</v>
      </c>
      <c r="I6">
        <f>(H6-F6)^2</f>
        <v>1.8797715736961447</v>
      </c>
      <c r="J6">
        <f>D3</f>
        <v>100000</v>
      </c>
      <c r="K6">
        <f>D3</f>
        <v>100000</v>
      </c>
      <c r="L6">
        <f>(J6-K6)^2</f>
        <v>0</v>
      </c>
    </row>
    <row r="7" spans="1:19">
      <c r="A7" s="4">
        <v>1995</v>
      </c>
      <c r="B7" s="4">
        <v>1303</v>
      </c>
      <c r="C7" s="4">
        <v>3678.1</v>
      </c>
      <c r="D7">
        <f t="shared" ref="D7:D30" si="0">B7/10000</f>
        <v>0.1303</v>
      </c>
      <c r="E7">
        <f t="shared" ref="E7:E30" si="1">C7/10000</f>
        <v>0.36780999999999997</v>
      </c>
      <c r="F7">
        <f t="shared" ref="F7:F30" si="2">E7/D7</f>
        <v>2.8227935533384496</v>
      </c>
      <c r="G7">
        <f>G6+$B$1*G6*(1-(G6/$B$2))-$B$4*G6*D6</f>
        <v>25.294750000000001</v>
      </c>
      <c r="H7">
        <f t="shared" ref="H7:H30" si="3">$B$4*G7</f>
        <v>0.27994750000000002</v>
      </c>
      <c r="I7">
        <f>(H7-F7)^2</f>
        <v>6.4660660509789292</v>
      </c>
      <c r="J7">
        <f>J6+J6*$B$1*(1-J6/$D$2)-$D$4*J6*B6</f>
        <v>-5249747000</v>
      </c>
      <c r="K7">
        <f>K6+K6*$B$1*(1-K6/$D$2)-C6</f>
        <v>252227.7</v>
      </c>
      <c r="L7">
        <f>(J7-K7)^2</f>
        <v>2.7562491890850595E+19</v>
      </c>
    </row>
    <row r="8" spans="1:19">
      <c r="A8" s="4">
        <v>1996</v>
      </c>
      <c r="B8" s="4">
        <v>1253</v>
      </c>
      <c r="C8" s="4">
        <v>2645.9</v>
      </c>
      <c r="D8">
        <f t="shared" si="0"/>
        <v>0.12529999999999999</v>
      </c>
      <c r="E8">
        <f t="shared" si="1"/>
        <v>0.26458999999999999</v>
      </c>
      <c r="F8">
        <f t="shared" si="2"/>
        <v>2.1116520351157222</v>
      </c>
      <c r="G8">
        <f>G7+$B$1*G7*(1-(G7/$B$2))-$B$4*G7*D7</f>
        <v>57.385851522187501</v>
      </c>
      <c r="H8">
        <f t="shared" si="3"/>
        <v>0.57385851522187503</v>
      </c>
      <c r="I8">
        <f t="shared" ref="I7:I30" si="4">(H8-F8)^2</f>
        <v>2.3648089098275085</v>
      </c>
      <c r="J8">
        <f t="shared" ref="J8:J30" si="5">J7+J7*$B$1*(1-J7/$D$2)-$D$4*J7*B7</f>
        <v>637176125724284.75</v>
      </c>
      <c r="K8">
        <f t="shared" ref="K8:K30" si="6">K7+K7*$B$1*(1-K7/$D$2)-C7</f>
        <v>569184.70849960705</v>
      </c>
      <c r="L8">
        <f t="shared" ref="L8:L30" si="7">(J8-K8)^2</f>
        <v>4.0599341446766763E+29</v>
      </c>
    </row>
    <row r="9" spans="1:19">
      <c r="A9" s="4">
        <v>1997</v>
      </c>
      <c r="B9" s="4">
        <v>2300</v>
      </c>
      <c r="C9" s="4">
        <v>6133.6</v>
      </c>
      <c r="D9">
        <f t="shared" si="0"/>
        <v>0.23</v>
      </c>
      <c r="E9">
        <f t="shared" si="1"/>
        <v>0.61336000000000002</v>
      </c>
      <c r="F9">
        <f t="shared" si="2"/>
        <v>2.6667826086956521</v>
      </c>
      <c r="G9">
        <f>G8+$B$1*G8*(1-(G8/$B$2))-$B$4*G8*D8</f>
        <v>98.886583404197609</v>
      </c>
      <c r="H9">
        <f t="shared" si="3"/>
        <v>0.98886583404197614</v>
      </c>
      <c r="I9">
        <f t="shared" si="4"/>
        <v>2.8154047026641953</v>
      </c>
      <c r="J9">
        <f t="shared" si="5"/>
        <v>-6.9026864227629387E+23</v>
      </c>
      <c r="K9">
        <f t="shared" si="6"/>
        <v>983401.71788630856</v>
      </c>
      <c r="L9">
        <f t="shared" si="7"/>
        <v>4.7647079850995818E+47</v>
      </c>
    </row>
    <row r="10" spans="1:19">
      <c r="A10" s="4">
        <v>1998</v>
      </c>
      <c r="B10" s="4">
        <v>2451</v>
      </c>
      <c r="C10" s="4">
        <v>4707.8999999999996</v>
      </c>
      <c r="D10">
        <f t="shared" si="0"/>
        <v>0.24510000000000001</v>
      </c>
      <c r="E10">
        <f t="shared" si="1"/>
        <v>0.47078999999999999</v>
      </c>
      <c r="F10">
        <f t="shared" si="2"/>
        <v>1.9208078335373315</v>
      </c>
      <c r="G10">
        <f t="shared" ref="G9:G30" si="8">G9+$B$1*G9*(1-(G9/$B$2))-$B$4*G9*D9</f>
        <v>100.53087763446329</v>
      </c>
      <c r="H10">
        <f t="shared" si="3"/>
        <v>1.0053087763446329</v>
      </c>
      <c r="I10">
        <f t="shared" si="4"/>
        <v>0.83813852372072006</v>
      </c>
      <c r="J10">
        <f>J9+J9*$B$1*(1-J9/$D$2)-$D$4*J9*B9</f>
        <v>-8.1000035746677017E+41</v>
      </c>
      <c r="K10">
        <f t="shared" si="6"/>
        <v>1005016.8424320703</v>
      </c>
      <c r="L10">
        <f t="shared" si="7"/>
        <v>6.5610057909629542E+83</v>
      </c>
    </row>
    <row r="11" spans="1:19">
      <c r="A11" s="4">
        <v>1999</v>
      </c>
      <c r="B11" s="4">
        <v>2186</v>
      </c>
      <c r="C11" s="4">
        <v>5961.1</v>
      </c>
      <c r="D11">
        <f t="shared" si="0"/>
        <v>0.21859999999999999</v>
      </c>
      <c r="E11">
        <f t="shared" si="1"/>
        <v>0.59611000000000003</v>
      </c>
      <c r="F11">
        <f t="shared" si="2"/>
        <v>2.7269441903019218</v>
      </c>
      <c r="G11">
        <f t="shared" si="8"/>
        <v>99.377193346726486</v>
      </c>
      <c r="H11">
        <f t="shared" si="3"/>
        <v>0.99377193346726489</v>
      </c>
      <c r="I11">
        <f t="shared" si="4"/>
        <v>3.0038860718613374</v>
      </c>
      <c r="J11">
        <f t="shared" si="5"/>
        <v>-1.1153709844637023E+78</v>
      </c>
      <c r="K11">
        <f t="shared" si="6"/>
        <v>991737.52349397086</v>
      </c>
      <c r="L11">
        <f t="shared" si="7"/>
        <v>1.2440524329835283E+156</v>
      </c>
    </row>
    <row r="12" spans="1:19">
      <c r="A12" s="4">
        <v>2000</v>
      </c>
      <c r="B12" s="4">
        <v>1878</v>
      </c>
      <c r="C12" s="4">
        <v>4073.1</v>
      </c>
      <c r="D12">
        <f t="shared" si="0"/>
        <v>0.18779999999999999</v>
      </c>
      <c r="E12">
        <f t="shared" si="1"/>
        <v>0.40731000000000001</v>
      </c>
      <c r="F12">
        <f t="shared" si="2"/>
        <v>2.1688498402555911</v>
      </c>
      <c r="G12">
        <f t="shared" si="8"/>
        <v>100.21213201447036</v>
      </c>
      <c r="H12">
        <f t="shared" si="3"/>
        <v>1.0021213201447037</v>
      </c>
      <c r="I12">
        <f t="shared" si="4"/>
        <v>1.3612554396401415</v>
      </c>
      <c r="J12">
        <f t="shared" si="5"/>
        <v>-2.114889136071998E+150</v>
      </c>
      <c r="K12">
        <f t="shared" si="6"/>
        <v>999706.57707359898</v>
      </c>
      <c r="L12">
        <f t="shared" si="7"/>
        <v>4.4727560578753619E+300</v>
      </c>
    </row>
    <row r="13" spans="1:19">
      <c r="A13" s="4">
        <v>2001</v>
      </c>
      <c r="B13" s="4">
        <v>1379</v>
      </c>
      <c r="C13" s="4">
        <v>2044.7</v>
      </c>
      <c r="D13">
        <f t="shared" si="0"/>
        <v>0.13789999999999999</v>
      </c>
      <c r="E13">
        <f t="shared" si="1"/>
        <v>0.20447000000000001</v>
      </c>
      <c r="F13">
        <f t="shared" si="2"/>
        <v>1.4827411167512692</v>
      </c>
      <c r="G13">
        <f t="shared" si="8"/>
        <v>99.662544206091013</v>
      </c>
      <c r="H13">
        <f t="shared" si="3"/>
        <v>0.99662544206091019</v>
      </c>
      <c r="I13">
        <f t="shared" si="4"/>
        <v>0.23630844917966293</v>
      </c>
      <c r="J13">
        <f t="shared" si="5"/>
        <v>-7.6036852983881165E+294</v>
      </c>
      <c r="K13">
        <f t="shared" si="6"/>
        <v>996132.14968355733</v>
      </c>
      <c r="L13" t="e">
        <f t="shared" si="7"/>
        <v>#NUM!</v>
      </c>
    </row>
    <row r="14" spans="1:19">
      <c r="A14" s="4">
        <v>2002</v>
      </c>
      <c r="B14" s="4">
        <v>1316</v>
      </c>
      <c r="C14" s="4">
        <v>1663.9</v>
      </c>
      <c r="D14">
        <f t="shared" si="0"/>
        <v>0.13159999999999999</v>
      </c>
      <c r="E14">
        <f t="shared" si="1"/>
        <v>0.16639000000000001</v>
      </c>
      <c r="F14">
        <f t="shared" si="2"/>
        <v>1.2643617021276596</v>
      </c>
      <c r="G14">
        <f t="shared" si="8"/>
        <v>100.09684850825778</v>
      </c>
      <c r="H14">
        <f t="shared" si="3"/>
        <v>1.0009684850825777</v>
      </c>
      <c r="I14">
        <f t="shared" si="4"/>
        <v>6.9375986785357627E-2</v>
      </c>
      <c r="J14" t="e">
        <f t="shared" si="5"/>
        <v>#NUM!</v>
      </c>
      <c r="K14">
        <f t="shared" si="6"/>
        <v>1000637.3627691902</v>
      </c>
      <c r="L14" t="e">
        <f t="shared" si="7"/>
        <v>#NUM!</v>
      </c>
    </row>
    <row r="15" spans="1:19" ht="20" customHeight="1">
      <c r="A15" s="4">
        <v>2003</v>
      </c>
      <c r="B15" s="4">
        <v>1611</v>
      </c>
      <c r="C15" s="4">
        <v>2567.4</v>
      </c>
      <c r="D15">
        <f t="shared" si="0"/>
        <v>0.16109999999999999</v>
      </c>
      <c r="E15">
        <f t="shared" si="1"/>
        <v>0.25674000000000002</v>
      </c>
      <c r="F15">
        <f t="shared" si="2"/>
        <v>1.5936685288640597</v>
      </c>
      <c r="G15">
        <f t="shared" si="8"/>
        <v>99.800319137812323</v>
      </c>
      <c r="H15">
        <f t="shared" si="3"/>
        <v>0.99800319137812321</v>
      </c>
      <c r="I15">
        <f t="shared" si="4"/>
        <v>0.35481719428223468</v>
      </c>
      <c r="J15" t="e">
        <f t="shared" si="5"/>
        <v>#NUM!</v>
      </c>
      <c r="K15">
        <f t="shared" si="6"/>
        <v>997889.25546835759</v>
      </c>
      <c r="L15" t="e">
        <f t="shared" si="7"/>
        <v>#NUM!</v>
      </c>
      <c r="P15" s="1" t="s">
        <v>21</v>
      </c>
      <c r="Q15" s="1"/>
      <c r="R15" s="1"/>
      <c r="S15" s="1"/>
    </row>
    <row r="16" spans="1:19">
      <c r="A16" s="4">
        <v>2004</v>
      </c>
      <c r="B16" s="4">
        <v>1764</v>
      </c>
      <c r="C16" s="4">
        <v>6264.8</v>
      </c>
      <c r="D16">
        <f t="shared" si="0"/>
        <v>0.1764</v>
      </c>
      <c r="E16">
        <f t="shared" si="1"/>
        <v>0.62648000000000004</v>
      </c>
      <c r="F16">
        <f t="shared" si="2"/>
        <v>3.5514739229024945</v>
      </c>
      <c r="G16">
        <f t="shared" si="8"/>
        <v>99.978320457806049</v>
      </c>
      <c r="H16">
        <f t="shared" si="3"/>
        <v>0.99978320457806047</v>
      </c>
      <c r="I16">
        <f t="shared" si="4"/>
        <v>6.5111255219830655</v>
      </c>
      <c r="J16" t="e">
        <f t="shared" si="5"/>
        <v>#NUM!</v>
      </c>
      <c r="K16">
        <f t="shared" si="6"/>
        <v>998902.54725993727</v>
      </c>
      <c r="L16" t="e">
        <f t="shared" si="7"/>
        <v>#NUM!</v>
      </c>
      <c r="P16" s="1"/>
      <c r="Q16" s="1"/>
      <c r="R16" s="1"/>
      <c r="S16" s="1"/>
    </row>
    <row r="17" spans="1:19">
      <c r="A17" s="4">
        <v>2005</v>
      </c>
      <c r="B17" s="4">
        <v>1987</v>
      </c>
      <c r="C17" s="4">
        <v>5027.7</v>
      </c>
      <c r="D17">
        <f t="shared" si="0"/>
        <v>0.19869999999999999</v>
      </c>
      <c r="E17">
        <f t="shared" si="1"/>
        <v>0.50276999999999994</v>
      </c>
      <c r="F17">
        <f t="shared" si="2"/>
        <v>2.5302969300452944</v>
      </c>
      <c r="G17">
        <f t="shared" si="8"/>
        <v>99.838805932204863</v>
      </c>
      <c r="H17">
        <f t="shared" si="3"/>
        <v>0.99838805932204866</v>
      </c>
      <c r="I17">
        <f t="shared" si="4"/>
        <v>2.3467447882005703</v>
      </c>
      <c r="J17" t="e">
        <f t="shared" si="5"/>
        <v>#NUM!</v>
      </c>
      <c r="K17">
        <f t="shared" si="6"/>
        <v>994501.36943376542</v>
      </c>
      <c r="L17" t="e">
        <f t="shared" si="7"/>
        <v>#NUM!</v>
      </c>
      <c r="P17" s="1"/>
      <c r="Q17" s="1"/>
      <c r="R17" s="1"/>
      <c r="S17" s="1"/>
    </row>
    <row r="18" spans="1:19">
      <c r="A18" s="4">
        <v>2006</v>
      </c>
      <c r="B18" s="4">
        <v>2001</v>
      </c>
      <c r="C18" s="4">
        <v>5672.5</v>
      </c>
      <c r="D18">
        <f t="shared" si="0"/>
        <v>0.2001</v>
      </c>
      <c r="E18">
        <f t="shared" si="1"/>
        <v>0.56725000000000003</v>
      </c>
      <c r="F18">
        <f t="shared" si="2"/>
        <v>2.8348325837081463</v>
      </c>
      <c r="G18">
        <f t="shared" si="8"/>
        <v>99.914014420101935</v>
      </c>
      <c r="H18">
        <f t="shared" si="3"/>
        <v>0.99914014420101938</v>
      </c>
      <c r="I18">
        <f t="shared" si="4"/>
        <v>3.3697667324636273</v>
      </c>
      <c r="J18" t="e">
        <f t="shared" si="5"/>
        <v>#NUM!</v>
      </c>
      <c r="K18">
        <f t="shared" si="6"/>
        <v>998769.94200158759</v>
      </c>
      <c r="L18" t="e">
        <f t="shared" si="7"/>
        <v>#NUM!</v>
      </c>
      <c r="P18" s="1"/>
      <c r="Q18" s="1"/>
      <c r="R18" s="1"/>
      <c r="S18" s="1"/>
    </row>
    <row r="19" spans="1:19">
      <c r="A19" s="4">
        <v>2007</v>
      </c>
      <c r="B19" s="4">
        <v>2181</v>
      </c>
      <c r="C19" s="4">
        <v>5086.3</v>
      </c>
      <c r="D19">
        <f t="shared" si="0"/>
        <v>0.21809999999999999</v>
      </c>
      <c r="E19">
        <f t="shared" si="1"/>
        <v>0.50863000000000003</v>
      </c>
      <c r="F19">
        <f t="shared" si="2"/>
        <v>2.332095369096745</v>
      </c>
      <c r="G19">
        <f t="shared" si="8"/>
        <v>99.860136273234858</v>
      </c>
      <c r="H19">
        <f t="shared" si="3"/>
        <v>0.99860136273234856</v>
      </c>
      <c r="I19">
        <f t="shared" si="4"/>
        <v>1.7782062650097692</v>
      </c>
      <c r="J19" t="e">
        <f t="shared" si="5"/>
        <v>#NUM!</v>
      </c>
      <c r="K19">
        <f t="shared" si="6"/>
        <v>995185.96842633351</v>
      </c>
      <c r="L19" t="e">
        <f t="shared" si="7"/>
        <v>#NUM!</v>
      </c>
    </row>
    <row r="20" spans="1:19">
      <c r="A20" s="4">
        <v>2008</v>
      </c>
      <c r="B20" s="4">
        <v>1527</v>
      </c>
      <c r="C20" s="4">
        <v>2531.3000000000002</v>
      </c>
      <c r="D20">
        <f t="shared" si="0"/>
        <v>0.1527</v>
      </c>
      <c r="E20">
        <f t="shared" si="1"/>
        <v>0.25313000000000002</v>
      </c>
      <c r="F20">
        <f t="shared" si="2"/>
        <v>1.6576948264571056</v>
      </c>
      <c r="G20">
        <f t="shared" si="8"/>
        <v>99.879777099868576</v>
      </c>
      <c r="H20">
        <f t="shared" si="3"/>
        <v>0.99879777099868583</v>
      </c>
      <c r="I20">
        <f t="shared" si="4"/>
        <v>0.43414532969177594</v>
      </c>
      <c r="J20" t="e">
        <f t="shared" si="5"/>
        <v>#NUM!</v>
      </c>
      <c r="K20">
        <f t="shared" si="6"/>
        <v>998244.12477157963</v>
      </c>
      <c r="L20" t="e">
        <f t="shared" si="7"/>
        <v>#NUM!</v>
      </c>
    </row>
    <row r="21" spans="1:19">
      <c r="A21" s="4">
        <v>2009</v>
      </c>
      <c r="B21" s="4">
        <v>1214</v>
      </c>
      <c r="C21" s="4">
        <v>2219.3000000000002</v>
      </c>
      <c r="D21">
        <f t="shared" si="0"/>
        <v>0.12139999999999999</v>
      </c>
      <c r="E21">
        <f t="shared" si="1"/>
        <v>0.22193000000000002</v>
      </c>
      <c r="F21">
        <f t="shared" si="2"/>
        <v>1.8280889621087317</v>
      </c>
      <c r="G21">
        <f t="shared" si="8"/>
        <v>99.931393900183338</v>
      </c>
      <c r="H21">
        <f t="shared" si="3"/>
        <v>0.99931393900183341</v>
      </c>
      <c r="I21">
        <f t="shared" si="4"/>
        <v>0.68686803892583981</v>
      </c>
      <c r="J21" t="e">
        <f t="shared" si="5"/>
        <v>#NUM!</v>
      </c>
      <c r="K21">
        <f t="shared" si="6"/>
        <v>998692.57139360392</v>
      </c>
      <c r="L21" t="e">
        <f t="shared" si="7"/>
        <v>#NUM!</v>
      </c>
    </row>
    <row r="22" spans="1:19">
      <c r="A22" s="4">
        <v>2010</v>
      </c>
      <c r="B22" s="4">
        <v>1573</v>
      </c>
      <c r="C22" s="4">
        <v>3270.8</v>
      </c>
      <c r="D22">
        <f t="shared" si="0"/>
        <v>0.1573</v>
      </c>
      <c r="E22">
        <f t="shared" si="1"/>
        <v>0.32708000000000004</v>
      </c>
      <c r="F22">
        <f t="shared" si="2"/>
        <v>2.0793388429752069</v>
      </c>
      <c r="G22">
        <f t="shared" si="8"/>
        <v>99.926627542128983</v>
      </c>
      <c r="H22">
        <f t="shared" si="3"/>
        <v>0.99926627542128987</v>
      </c>
      <c r="I22">
        <f t="shared" si="4"/>
        <v>1.1665567511825108</v>
      </c>
      <c r="J22" t="e">
        <f t="shared" si="5"/>
        <v>#NUM!</v>
      </c>
      <c r="K22">
        <f t="shared" si="6"/>
        <v>998692.99409622385</v>
      </c>
      <c r="L22" t="e">
        <f t="shared" si="7"/>
        <v>#NUM!</v>
      </c>
    </row>
    <row r="23" spans="1:19">
      <c r="A23" s="4">
        <v>2011</v>
      </c>
      <c r="B23" s="4">
        <v>775</v>
      </c>
      <c r="C23" s="4">
        <v>2062.6999999999998</v>
      </c>
      <c r="D23">
        <f t="shared" si="0"/>
        <v>7.7499999999999999E-2</v>
      </c>
      <c r="E23">
        <f t="shared" si="1"/>
        <v>0.20626999999999998</v>
      </c>
      <c r="F23">
        <f t="shared" si="2"/>
        <v>2.661548387096774</v>
      </c>
      <c r="G23">
        <f t="shared" si="8"/>
        <v>99.894084615587175</v>
      </c>
      <c r="H23">
        <f t="shared" si="3"/>
        <v>0.99894084615587175</v>
      </c>
      <c r="I23">
        <f t="shared" si="4"/>
        <v>2.764263835193554</v>
      </c>
      <c r="J23" t="e">
        <f t="shared" si="5"/>
        <v>#NUM!</v>
      </c>
      <c r="K23">
        <f t="shared" si="6"/>
        <v>997641.20008310804</v>
      </c>
      <c r="L23" t="e">
        <f t="shared" si="7"/>
        <v>#NUM!</v>
      </c>
    </row>
    <row r="24" spans="1:19">
      <c r="A24" s="4">
        <v>2012</v>
      </c>
      <c r="B24" s="4">
        <v>1171</v>
      </c>
      <c r="C24" s="4">
        <v>2589.1</v>
      </c>
      <c r="D24">
        <f t="shared" si="0"/>
        <v>0.1171</v>
      </c>
      <c r="E24">
        <f t="shared" si="1"/>
        <v>0.25890999999999997</v>
      </c>
      <c r="F24">
        <f t="shared" si="2"/>
        <v>2.2110162254483345</v>
      </c>
      <c r="G24">
        <f t="shared" si="8"/>
        <v>99.996532146344748</v>
      </c>
      <c r="H24">
        <f t="shared" si="3"/>
        <v>0.99996532146344752</v>
      </c>
      <c r="I24">
        <f t="shared" si="4"/>
        <v>1.4666442920426124</v>
      </c>
      <c r="J24" t="e">
        <f t="shared" si="5"/>
        <v>#NUM!</v>
      </c>
      <c r="K24">
        <f t="shared" si="6"/>
        <v>999579.00124884292</v>
      </c>
      <c r="L24" t="e">
        <f t="shared" si="7"/>
        <v>#NUM!</v>
      </c>
    </row>
    <row r="25" spans="1:19">
      <c r="A25" s="4">
        <v>2013</v>
      </c>
      <c r="B25" s="4">
        <v>1461</v>
      </c>
      <c r="C25" s="4">
        <v>4789.8999999999996</v>
      </c>
      <c r="D25">
        <f t="shared" si="0"/>
        <v>0.14610000000000001</v>
      </c>
      <c r="E25">
        <f t="shared" si="1"/>
        <v>0.47898999999999997</v>
      </c>
      <c r="F25">
        <f t="shared" si="2"/>
        <v>3.2785078713210125</v>
      </c>
      <c r="G25">
        <f t="shared" si="8"/>
        <v>99.885331353973143</v>
      </c>
      <c r="H25">
        <f t="shared" si="3"/>
        <v>0.9988533135397315</v>
      </c>
      <c r="I25">
        <f t="shared" si="4"/>
        <v>5.1968249028129678</v>
      </c>
      <c r="J25" t="e">
        <f t="shared" si="5"/>
        <v>#NUM!</v>
      </c>
      <c r="K25">
        <f t="shared" si="6"/>
        <v>997705.29781789763</v>
      </c>
      <c r="L25" t="e">
        <f t="shared" si="7"/>
        <v>#NUM!</v>
      </c>
    </row>
    <row r="26" spans="1:19">
      <c r="A26" s="4">
        <v>2014</v>
      </c>
      <c r="B26" s="4">
        <v>1515</v>
      </c>
      <c r="C26" s="4">
        <v>5417.8</v>
      </c>
      <c r="D26">
        <f t="shared" si="0"/>
        <v>0.1515</v>
      </c>
      <c r="E26">
        <f t="shared" si="1"/>
        <v>0.54178000000000004</v>
      </c>
      <c r="F26">
        <f t="shared" si="2"/>
        <v>3.5761056105610565</v>
      </c>
      <c r="G26">
        <f t="shared" si="8"/>
        <v>99.934112051838156</v>
      </c>
      <c r="H26">
        <f t="shared" si="3"/>
        <v>0.99934112051838153</v>
      </c>
      <c r="I26">
        <f t="shared" si="4"/>
        <v>6.6397152371448858</v>
      </c>
      <c r="J26" t="e">
        <f t="shared" si="5"/>
        <v>#NUM!</v>
      </c>
      <c r="K26">
        <f t="shared" si="6"/>
        <v>996807.43990869389</v>
      </c>
      <c r="L26" t="e">
        <f t="shared" si="7"/>
        <v>#NUM!</v>
      </c>
    </row>
    <row r="27" spans="1:19">
      <c r="A27" s="4">
        <v>2015</v>
      </c>
      <c r="B27" s="4">
        <v>1649</v>
      </c>
      <c r="C27" s="4">
        <v>4512.6000000000004</v>
      </c>
      <c r="D27">
        <f t="shared" si="0"/>
        <v>0.16489999999999999</v>
      </c>
      <c r="E27">
        <f t="shared" si="1"/>
        <v>0.45126000000000005</v>
      </c>
      <c r="F27">
        <f t="shared" si="2"/>
        <v>2.7365676167374171</v>
      </c>
      <c r="G27">
        <f t="shared" si="8"/>
        <v>99.89464758318563</v>
      </c>
      <c r="H27">
        <f t="shared" si="3"/>
        <v>0.99894647583185636</v>
      </c>
      <c r="I27">
        <f t="shared" si="4"/>
        <v>3.0193272293219429</v>
      </c>
      <c r="J27" t="e">
        <f t="shared" si="5"/>
        <v>#NUM!</v>
      </c>
      <c r="K27">
        <f t="shared" si="6"/>
        <v>996799.66491602198</v>
      </c>
      <c r="L27" t="e">
        <f t="shared" si="7"/>
        <v>#NUM!</v>
      </c>
    </row>
    <row r="28" spans="1:19">
      <c r="A28" s="4">
        <v>2016</v>
      </c>
      <c r="B28" s="4">
        <v>1853</v>
      </c>
      <c r="C28" s="4">
        <v>6928.9</v>
      </c>
      <c r="D28">
        <f t="shared" si="0"/>
        <v>0.18529999999999999</v>
      </c>
      <c r="E28">
        <f t="shared" si="1"/>
        <v>0.69289000000000001</v>
      </c>
      <c r="F28">
        <f t="shared" si="2"/>
        <v>3.7392876416621696</v>
      </c>
      <c r="G28">
        <f t="shared" si="8"/>
        <v>99.908831732666002</v>
      </c>
      <c r="H28">
        <f t="shared" si="3"/>
        <v>0.99908831732666004</v>
      </c>
      <c r="I28">
        <f t="shared" si="4"/>
        <v>7.5086923370887835</v>
      </c>
      <c r="J28" t="e">
        <f t="shared" si="5"/>
        <v>#NUM!</v>
      </c>
      <c r="K28">
        <f t="shared" si="6"/>
        <v>997710.22291288001</v>
      </c>
      <c r="L28" t="e">
        <f t="shared" si="7"/>
        <v>#NUM!</v>
      </c>
    </row>
    <row r="29" spans="1:19">
      <c r="A29" s="4">
        <v>2017</v>
      </c>
      <c r="B29" s="4">
        <v>1414</v>
      </c>
      <c r="C29" s="4">
        <v>3459.2</v>
      </c>
      <c r="D29">
        <f t="shared" si="0"/>
        <v>0.1414</v>
      </c>
      <c r="E29">
        <f t="shared" si="1"/>
        <v>0.34592000000000001</v>
      </c>
      <c r="F29">
        <f t="shared" si="2"/>
        <v>2.4463932107496467</v>
      </c>
      <c r="G29">
        <f t="shared" si="8"/>
        <v>99.878545423832691</v>
      </c>
      <c r="H29">
        <f t="shared" si="3"/>
        <v>0.99878545423832688</v>
      </c>
      <c r="I29">
        <f t="shared" si="4"/>
        <v>2.0955682167117367</v>
      </c>
      <c r="J29" t="e">
        <f t="shared" si="5"/>
        <v>#NUM!</v>
      </c>
      <c r="K29">
        <f t="shared" si="6"/>
        <v>994665.03072649916</v>
      </c>
      <c r="L29" t="e">
        <f t="shared" si="7"/>
        <v>#NUM!</v>
      </c>
    </row>
    <row r="30" spans="1:19">
      <c r="A30" s="4">
        <v>2018</v>
      </c>
      <c r="B30" s="4">
        <v>1242</v>
      </c>
      <c r="C30" s="4">
        <v>2544</v>
      </c>
      <c r="D30">
        <f t="shared" si="0"/>
        <v>0.1242</v>
      </c>
      <c r="E30">
        <f t="shared" si="1"/>
        <v>0.25440000000000002</v>
      </c>
      <c r="F30">
        <f t="shared" si="2"/>
        <v>2.0483091787439616</v>
      </c>
      <c r="G30">
        <f t="shared" si="8"/>
        <v>99.943539169448599</v>
      </c>
      <c r="H30">
        <f t="shared" si="3"/>
        <v>0.99943539169448603</v>
      </c>
      <c r="I30">
        <f t="shared" si="4"/>
        <v>1.1001362211595085</v>
      </c>
      <c r="J30" t="e">
        <f t="shared" si="5"/>
        <v>#NUM!</v>
      </c>
      <c r="K30">
        <f t="shared" si="6"/>
        <v>1000226.8932662971</v>
      </c>
      <c r="L30" t="e">
        <f t="shared" si="7"/>
        <v>#NUM!</v>
      </c>
    </row>
    <row r="31" spans="1:19">
      <c r="K31" t="s">
        <v>18</v>
      </c>
      <c r="L31" t="e">
        <f>SUM(L6:L30)</f>
        <v>#NUM!</v>
      </c>
    </row>
  </sheetData>
  <mergeCells count="1">
    <mergeCell ref="P15:S1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川村 慧</dc:creator>
  <cp:lastModifiedBy>川村 慧</cp:lastModifiedBy>
  <dcterms:created xsi:type="dcterms:W3CDTF">2020-02-24T04:24:33Z</dcterms:created>
  <dcterms:modified xsi:type="dcterms:W3CDTF">2020-02-27T08:43:42Z</dcterms:modified>
</cp:coreProperties>
</file>