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k\Documents\My Dropbox\"/>
    </mc:Choice>
  </mc:AlternateContent>
  <bookViews>
    <workbookView xWindow="0" yWindow="120" windowWidth="19155" windowHeight="8475" activeTab="1"/>
  </bookViews>
  <sheets>
    <sheet name="lit values" sheetId="1" r:id="rId1"/>
    <sheet name="our values" sheetId="2" r:id="rId2"/>
    <sheet name="Raw %mol for our samples" sheetId="3" r:id="rId3"/>
  </sheets>
  <calcPr calcId="152511"/>
</workbook>
</file>

<file path=xl/calcChain.xml><?xml version="1.0" encoding="utf-8"?>
<calcChain xmlns="http://schemas.openxmlformats.org/spreadsheetml/2006/main">
  <c r="D31" i="2" l="1"/>
  <c r="D32" i="2"/>
  <c r="D33" i="2"/>
  <c r="D34" i="2"/>
  <c r="D35" i="2"/>
  <c r="D36" i="2"/>
  <c r="D37" i="2"/>
  <c r="D38" i="2"/>
  <c r="D39" i="2"/>
  <c r="D40" i="2"/>
  <c r="D30" i="2"/>
  <c r="C31" i="2"/>
  <c r="C32" i="2"/>
  <c r="C33" i="2"/>
  <c r="C34" i="2"/>
  <c r="C35" i="2"/>
  <c r="C36" i="2"/>
  <c r="C37" i="2"/>
  <c r="C38" i="2"/>
  <c r="C39" i="2"/>
  <c r="C30" i="2"/>
  <c r="L23" i="2"/>
  <c r="L24" i="2"/>
  <c r="O16" i="1"/>
  <c r="K23" i="2"/>
  <c r="I24" i="2"/>
  <c r="J24" i="2"/>
  <c r="K24" i="2"/>
  <c r="H24" i="2"/>
  <c r="H16" i="1"/>
  <c r="H23" i="2" s="1"/>
  <c r="I16" i="1"/>
  <c r="I23" i="2" s="1"/>
  <c r="J16" i="1"/>
  <c r="J23" i="2" s="1"/>
  <c r="C24" i="2"/>
  <c r="D24" i="2"/>
  <c r="E24" i="2"/>
  <c r="F24" i="2"/>
  <c r="G24" i="2"/>
  <c r="A24" i="2"/>
  <c r="B24" i="2"/>
  <c r="A23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2" i="2"/>
  <c r="AF3" i="2"/>
  <c r="J3" i="2" s="1"/>
  <c r="AF4" i="2"/>
  <c r="Y4" i="2" s="1"/>
  <c r="AF5" i="2"/>
  <c r="D5" i="2" s="1"/>
  <c r="AF6" i="2"/>
  <c r="P6" i="2" s="1"/>
  <c r="AF7" i="2"/>
  <c r="AE7" i="2" s="1"/>
  <c r="AF8" i="2"/>
  <c r="V8" i="2" s="1"/>
  <c r="AF9" i="2"/>
  <c r="M9" i="2" s="1"/>
  <c r="AF10" i="2"/>
  <c r="AB10" i="2" s="1"/>
  <c r="AF11" i="2"/>
  <c r="S11" i="2" s="1"/>
  <c r="AF12" i="2"/>
  <c r="J12" i="2" s="1"/>
  <c r="AF13" i="2"/>
  <c r="Y13" i="2" s="1"/>
  <c r="AF14" i="2"/>
  <c r="P14" i="2" s="1"/>
  <c r="AF15" i="2"/>
  <c r="AE15" i="2" s="1"/>
  <c r="AF2" i="2"/>
  <c r="V2" i="2" s="1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C2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H20" i="2"/>
  <c r="J20" i="2"/>
  <c r="I20" i="2"/>
  <c r="G20" i="2"/>
  <c r="F20" i="2"/>
  <c r="D20" i="2"/>
  <c r="E20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C20" i="2" s="1"/>
  <c r="C16" i="1"/>
  <c r="C23" i="2" s="1"/>
  <c r="D16" i="1"/>
  <c r="D23" i="2" s="1"/>
  <c r="E16" i="1"/>
  <c r="E23" i="2" s="1"/>
  <c r="F16" i="1"/>
  <c r="F23" i="2" s="1"/>
  <c r="G16" i="1"/>
  <c r="G23" i="2" s="1"/>
  <c r="B16" i="1"/>
  <c r="B23" i="2" s="1"/>
  <c r="D9" i="2" l="1"/>
  <c r="G14" i="2"/>
  <c r="G6" i="2"/>
  <c r="J11" i="2"/>
  <c r="M2" i="2"/>
  <c r="M8" i="2"/>
  <c r="P13" i="2"/>
  <c r="F21" i="2" s="1"/>
  <c r="F22" i="2" s="1"/>
  <c r="P4" i="2"/>
  <c r="S10" i="2"/>
  <c r="V15" i="2"/>
  <c r="V7" i="2"/>
  <c r="Y12" i="2"/>
  <c r="Y3" i="2"/>
  <c r="AB9" i="2"/>
  <c r="AE14" i="2"/>
  <c r="AE6" i="2"/>
  <c r="B20" i="2"/>
  <c r="D2" i="2"/>
  <c r="D8" i="2"/>
  <c r="G13" i="2"/>
  <c r="G4" i="2"/>
  <c r="J10" i="2"/>
  <c r="M15" i="2"/>
  <c r="M7" i="2"/>
  <c r="P12" i="2"/>
  <c r="P3" i="2"/>
  <c r="S9" i="2"/>
  <c r="V14" i="2"/>
  <c r="V6" i="2"/>
  <c r="Y11" i="2"/>
  <c r="AB2" i="2"/>
  <c r="AB8" i="2"/>
  <c r="AE13" i="2"/>
  <c r="AE4" i="2"/>
  <c r="D15" i="2"/>
  <c r="D7" i="2"/>
  <c r="G12" i="2"/>
  <c r="G3" i="2"/>
  <c r="J9" i="2"/>
  <c r="M14" i="2"/>
  <c r="M6" i="2"/>
  <c r="P11" i="2"/>
  <c r="S2" i="2"/>
  <c r="S8" i="2"/>
  <c r="V13" i="2"/>
  <c r="V4" i="2"/>
  <c r="Y10" i="2"/>
  <c r="AB15" i="2"/>
  <c r="AB7" i="2"/>
  <c r="AE12" i="2"/>
  <c r="AE3" i="2"/>
  <c r="D14" i="2"/>
  <c r="D6" i="2"/>
  <c r="G11" i="2"/>
  <c r="J2" i="2"/>
  <c r="J8" i="2"/>
  <c r="M13" i="2"/>
  <c r="M4" i="2"/>
  <c r="P10" i="2"/>
  <c r="S15" i="2"/>
  <c r="S7" i="2"/>
  <c r="V12" i="2"/>
  <c r="V3" i="2"/>
  <c r="Y9" i="2"/>
  <c r="AB14" i="2"/>
  <c r="AB6" i="2"/>
  <c r="AE11" i="2"/>
  <c r="D13" i="2"/>
  <c r="D4" i="2"/>
  <c r="G10" i="2"/>
  <c r="J15" i="2"/>
  <c r="J7" i="2"/>
  <c r="M12" i="2"/>
  <c r="M3" i="2"/>
  <c r="P9" i="2"/>
  <c r="S14" i="2"/>
  <c r="S6" i="2"/>
  <c r="V11" i="2"/>
  <c r="Y2" i="2"/>
  <c r="Y8" i="2"/>
  <c r="AB13" i="2"/>
  <c r="AB4" i="2"/>
  <c r="AE10" i="2"/>
  <c r="D12" i="2"/>
  <c r="D3" i="2"/>
  <c r="B21" i="2" s="1"/>
  <c r="B22" i="2" s="1"/>
  <c r="G9" i="2"/>
  <c r="J14" i="2"/>
  <c r="J6" i="2"/>
  <c r="M11" i="2"/>
  <c r="P2" i="2"/>
  <c r="P8" i="2"/>
  <c r="S13" i="2"/>
  <c r="S4" i="2"/>
  <c r="V10" i="2"/>
  <c r="Y15" i="2"/>
  <c r="Y7" i="2"/>
  <c r="AB12" i="2"/>
  <c r="AB3" i="2"/>
  <c r="AE9" i="2"/>
  <c r="P5" i="2"/>
  <c r="D11" i="2"/>
  <c r="G2" i="2"/>
  <c r="G8" i="2"/>
  <c r="J13" i="2"/>
  <c r="J4" i="2"/>
  <c r="M10" i="2"/>
  <c r="P15" i="2"/>
  <c r="P7" i="2"/>
  <c r="S12" i="2"/>
  <c r="S3" i="2"/>
  <c r="V9" i="2"/>
  <c r="Y14" i="2"/>
  <c r="Y6" i="2"/>
  <c r="AB11" i="2"/>
  <c r="AE2" i="2"/>
  <c r="AE8" i="2"/>
  <c r="K20" i="2"/>
  <c r="D10" i="2"/>
  <c r="G15" i="2"/>
  <c r="G7" i="2"/>
  <c r="AE5" i="2"/>
  <c r="G5" i="2"/>
  <c r="Y5" i="2"/>
  <c r="S5" i="2"/>
  <c r="AB5" i="2"/>
  <c r="J5" i="2"/>
  <c r="V5" i="2"/>
  <c r="H21" i="2" s="1"/>
  <c r="H22" i="2" s="1"/>
  <c r="M5" i="2"/>
  <c r="E21" i="2" s="1"/>
  <c r="E22" i="2" s="1"/>
  <c r="N22" i="2" l="1"/>
  <c r="D21" i="2"/>
  <c r="D22" i="2" s="1"/>
  <c r="G21" i="2"/>
  <c r="G22" i="2" s="1"/>
  <c r="I21" i="2"/>
  <c r="I22" i="2" s="1"/>
  <c r="C21" i="2"/>
  <c r="C22" i="2" s="1"/>
  <c r="M22" i="2" s="1"/>
  <c r="J21" i="2"/>
  <c r="J22" i="2" s="1"/>
  <c r="K21" i="2"/>
  <c r="K22" i="2" s="1"/>
</calcChain>
</file>

<file path=xl/sharedStrings.xml><?xml version="1.0" encoding="utf-8"?>
<sst xmlns="http://schemas.openxmlformats.org/spreadsheetml/2006/main" count="162" uniqueCount="99">
  <si>
    <t>AA</t>
  </si>
  <si>
    <t>Mol % lee et al 2000</t>
  </si>
  <si>
    <t>thr</t>
  </si>
  <si>
    <t>arg</t>
  </si>
  <si>
    <t>asp</t>
  </si>
  <si>
    <t>gly</t>
  </si>
  <si>
    <t>val</t>
  </si>
  <si>
    <t>ala</t>
  </si>
  <si>
    <t>ser</t>
  </si>
  <si>
    <t>glu</t>
  </si>
  <si>
    <t>met</t>
  </si>
  <si>
    <t>phe</t>
  </si>
  <si>
    <t>ile</t>
  </si>
  <si>
    <t>his</t>
  </si>
  <si>
    <t>leu</t>
  </si>
  <si>
    <t>tyr</t>
  </si>
  <si>
    <t>4 155m</t>
  </si>
  <si>
    <t>4 740 m</t>
  </si>
  <si>
    <t>3 740 m</t>
  </si>
  <si>
    <t xml:space="preserve">3 60 m </t>
  </si>
  <si>
    <t xml:space="preserve">1 105 m </t>
  </si>
  <si>
    <t>7 740</t>
  </si>
  <si>
    <t>5 265</t>
  </si>
  <si>
    <t>5 155 m</t>
  </si>
  <si>
    <t>7 155 m</t>
  </si>
  <si>
    <t>1 155</t>
  </si>
  <si>
    <t>DI</t>
  </si>
  <si>
    <t>Sample</t>
  </si>
  <si>
    <t>mol % ala</t>
  </si>
  <si>
    <t>mol % arg</t>
  </si>
  <si>
    <t>mol % asp</t>
  </si>
  <si>
    <t>mol % glu</t>
  </si>
  <si>
    <t>mol % gly</t>
  </si>
  <si>
    <t>mol % his</t>
  </si>
  <si>
    <t>mol % ile</t>
  </si>
  <si>
    <t>mol % leu</t>
  </si>
  <si>
    <t>mol % lys</t>
  </si>
  <si>
    <t>mol % met</t>
  </si>
  <si>
    <t>mol% phe</t>
  </si>
  <si>
    <t>mol% pro</t>
  </si>
  <si>
    <t>mol% ser</t>
  </si>
  <si>
    <t>mol% thr</t>
  </si>
  <si>
    <t>mol% tyr</t>
  </si>
  <si>
    <t>mol% val</t>
  </si>
  <si>
    <t>7 155m</t>
  </si>
  <si>
    <t>1 155m</t>
  </si>
  <si>
    <t>3 60m</t>
  </si>
  <si>
    <t>4 740m</t>
  </si>
  <si>
    <t>Factor coefficient MUST STAY IN THIS COLUMN FOR CALCULATIONS</t>
  </si>
  <si>
    <t>"Our" DI</t>
  </si>
  <si>
    <t>Station</t>
  </si>
  <si>
    <t>partial DI  1 105</t>
  </si>
  <si>
    <t>OUR VAR partial DI 1 105</t>
  </si>
  <si>
    <t>partial DI  1 155</t>
  </si>
  <si>
    <t>OUR VAR partial DI 1 155</t>
  </si>
  <si>
    <t>partial DI 3 60</t>
  </si>
  <si>
    <t>OUR VAR partial DI 3 60</t>
  </si>
  <si>
    <t>partial DI 3 740</t>
  </si>
  <si>
    <t>OUR VAR partial DI 3 740</t>
  </si>
  <si>
    <t>partial DI  4 155</t>
  </si>
  <si>
    <t>OUR VAR partial DI 4 155</t>
  </si>
  <si>
    <t>OUR Var partial DI 4 740</t>
  </si>
  <si>
    <t>partial DI  4 740</t>
  </si>
  <si>
    <t>partial DI  5 155</t>
  </si>
  <si>
    <t>our var partial DI 5 155</t>
  </si>
  <si>
    <t>partial DI  5 265</t>
  </si>
  <si>
    <t>our var partial DI 5 265</t>
  </si>
  <si>
    <t>our var partial di 7 155</t>
  </si>
  <si>
    <t>partial DI  7 155</t>
  </si>
  <si>
    <t>partial DI 7 740</t>
  </si>
  <si>
    <t>our var partial di 7 740</t>
  </si>
  <si>
    <t>AVERAGE</t>
  </si>
  <si>
    <t>STD</t>
  </si>
  <si>
    <t>1 105 m mol %</t>
  </si>
  <si>
    <t>1 155 mol %</t>
  </si>
  <si>
    <t>3 60 m mol %</t>
  </si>
  <si>
    <t>3 740 m mol %</t>
  </si>
  <si>
    <t>4 155m mol %</t>
  </si>
  <si>
    <t>4 740 m mol %</t>
  </si>
  <si>
    <t>5 155 m mol %</t>
  </si>
  <si>
    <t>5 265 mol %</t>
  </si>
  <si>
    <t>7 155 m mol %</t>
  </si>
  <si>
    <t>7 740 mol %</t>
  </si>
  <si>
    <t>Unger Moored traps @ 750mz</t>
  </si>
  <si>
    <t>fall</t>
  </si>
  <si>
    <t>Depth</t>
  </si>
  <si>
    <t>Z</t>
  </si>
  <si>
    <t>Mol % lee et al 2001</t>
  </si>
  <si>
    <t>Mol % lee et al 2002</t>
  </si>
  <si>
    <t>Pasqual 300</t>
  </si>
  <si>
    <t>Pasqual 1000</t>
  </si>
  <si>
    <t>AVG of both</t>
  </si>
  <si>
    <t>AVGS</t>
  </si>
  <si>
    <t>Haake 1992 Arab Sea</t>
  </si>
  <si>
    <t>Ittekkott 1984 Sargasso Sea</t>
  </si>
  <si>
    <t>Gupta 2007 enso eqpac</t>
  </si>
  <si>
    <t>Salter Martha et 2010 L&amp;O 300m</t>
  </si>
  <si>
    <t>Transposed to take into Sigmaplot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</si>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</sst>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1"/>
            <c:spPr>
              <a:noFill/>
              <a:ln w="25400"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6.5972003499562559E-2"/>
                  <c:y val="6.3233783756570078E-4"/>
                </c:manualLayout>
              </c:layout>
              <c:numFmt formatCode="General" sourceLinked="0"/>
            </c:trendlineLbl>
          </c:trendline>
          <c:xVal>
            <c:numRef>
              <c:f>'our values'!$B$20:$K$20</c:f>
              <c:numCache>
                <c:formatCode>General</c:formatCode>
                <c:ptCount val="10"/>
                <c:pt idx="0">
                  <c:v>2.3946228865189889</c:v>
                </c:pt>
                <c:pt idx="1">
                  <c:v>2.580618140736072</c:v>
                </c:pt>
                <c:pt idx="2">
                  <c:v>1.802665524297107</c:v>
                </c:pt>
                <c:pt idx="3">
                  <c:v>1.2885246971061468</c:v>
                </c:pt>
                <c:pt idx="4">
                  <c:v>1.7323570368952179</c:v>
                </c:pt>
                <c:pt idx="5">
                  <c:v>1.65201770372239</c:v>
                </c:pt>
                <c:pt idx="6">
                  <c:v>2.2543531440933022</c:v>
                </c:pt>
                <c:pt idx="7">
                  <c:v>2.4886043146279309</c:v>
                </c:pt>
                <c:pt idx="8">
                  <c:v>2.3992121216151254</c:v>
                </c:pt>
                <c:pt idx="9">
                  <c:v>1.9669634658476598</c:v>
                </c:pt>
              </c:numCache>
            </c:numRef>
          </c:xVal>
          <c:yVal>
            <c:numRef>
              <c:f>'our values'!$B$21:$K$21</c:f>
              <c:numCache>
                <c:formatCode>General</c:formatCode>
                <c:ptCount val="10"/>
                <c:pt idx="0">
                  <c:v>0.58931609314984579</c:v>
                </c:pt>
                <c:pt idx="1">
                  <c:v>0.76907093843707452</c:v>
                </c:pt>
                <c:pt idx="2">
                  <c:v>-0.51144865544698759</c:v>
                </c:pt>
                <c:pt idx="3">
                  <c:v>-0.94027436635474437</c:v>
                </c:pt>
                <c:pt idx="4">
                  <c:v>-0.38104684697147684</c:v>
                </c:pt>
                <c:pt idx="5">
                  <c:v>-0.69981350443822044</c:v>
                </c:pt>
                <c:pt idx="6">
                  <c:v>0.31963287354275305</c:v>
                </c:pt>
                <c:pt idx="7">
                  <c:v>0.7111618725444202</c:v>
                </c:pt>
                <c:pt idx="8">
                  <c:v>0.4148574606461376</c:v>
                </c:pt>
                <c:pt idx="9">
                  <c:v>-0.27145586510880237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0663712"/>
        <c:axId val="-1640666432"/>
      </c:scatterChart>
      <c:valAx>
        <c:axId val="-164066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DI using Dauwe variability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40666432"/>
        <c:crosses val="autoZero"/>
        <c:crossBetween val="midCat"/>
      </c:valAx>
      <c:valAx>
        <c:axId val="-16406664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DI using only our data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4066371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Our DI</c:v>
          </c:tx>
          <c:spPr>
            <a:ln w="28575">
              <a:noFill/>
            </a:ln>
          </c:spPr>
          <c:xVal>
            <c:numRef>
              <c:f>'our values'!$B$22:$K$22</c:f>
              <c:numCache>
                <c:formatCode>General</c:formatCode>
                <c:ptCount val="10"/>
                <c:pt idx="0">
                  <c:v>1.4919694898344174</c:v>
                </c:pt>
                <c:pt idx="1">
                  <c:v>1.6748445395865732</c:v>
                </c:pt>
                <c:pt idx="2">
                  <c:v>0.64560843442505966</c:v>
                </c:pt>
                <c:pt idx="3">
                  <c:v>0.17412516537570122</c:v>
                </c:pt>
                <c:pt idx="4">
                  <c:v>0.67565509496187048</c:v>
                </c:pt>
                <c:pt idx="5">
                  <c:v>0.47610209964208478</c:v>
                </c:pt>
                <c:pt idx="6">
                  <c:v>1.2869930088180277</c:v>
                </c:pt>
                <c:pt idx="7">
                  <c:v>1.5998830935861754</c:v>
                </c:pt>
                <c:pt idx="8">
                  <c:v>1.4070347911306316</c:v>
                </c:pt>
                <c:pt idx="9">
                  <c:v>0.84775380036942871</c:v>
                </c:pt>
              </c:numCache>
            </c:numRef>
          </c:xVal>
          <c:yVal>
            <c:numRef>
              <c:f>'our values'!$B$18:$K$18</c:f>
              <c:numCache>
                <c:formatCode>General</c:formatCode>
                <c:ptCount val="10"/>
                <c:pt idx="0">
                  <c:v>105</c:v>
                </c:pt>
                <c:pt idx="1">
                  <c:v>105</c:v>
                </c:pt>
                <c:pt idx="2">
                  <c:v>60</c:v>
                </c:pt>
                <c:pt idx="3">
                  <c:v>740</c:v>
                </c:pt>
                <c:pt idx="4">
                  <c:v>155</c:v>
                </c:pt>
                <c:pt idx="5">
                  <c:v>740</c:v>
                </c:pt>
                <c:pt idx="6">
                  <c:v>155</c:v>
                </c:pt>
                <c:pt idx="7">
                  <c:v>265</c:v>
                </c:pt>
                <c:pt idx="8">
                  <c:v>155</c:v>
                </c:pt>
                <c:pt idx="9">
                  <c:v>740</c:v>
                </c:pt>
              </c:numCache>
            </c:numRef>
          </c:yVal>
          <c:smooth val="0"/>
        </c:ser>
        <c:ser>
          <c:idx val="2"/>
          <c:order val="1"/>
          <c:tx>
            <c:v>Literature</c:v>
          </c:tx>
          <c:spPr>
            <a:ln w="28575">
              <a:noFill/>
            </a:ln>
          </c:spPr>
          <c:xVal>
            <c:numRef>
              <c:f>'our values'!$B$23:$L$23</c:f>
              <c:numCache>
                <c:formatCode>General</c:formatCode>
                <c:ptCount val="11"/>
                <c:pt idx="0">
                  <c:v>0.58880814263920689</c:v>
                </c:pt>
                <c:pt idx="1">
                  <c:v>0.93280775489448275</c:v>
                </c:pt>
                <c:pt idx="2">
                  <c:v>0.9954259026188661</c:v>
                </c:pt>
                <c:pt idx="3">
                  <c:v>1.0052548245614035</c:v>
                </c:pt>
                <c:pt idx="4">
                  <c:v>0.60443616831934899</c:v>
                </c:pt>
                <c:pt idx="5">
                  <c:v>0.20009700928044752</c:v>
                </c:pt>
                <c:pt idx="6">
                  <c:v>0.57838777205695413</c:v>
                </c:pt>
                <c:pt idx="7">
                  <c:v>0.65554666285278418</c:v>
                </c:pt>
                <c:pt idx="8">
                  <c:v>-7.4093643529112685E-2</c:v>
                </c:pt>
                <c:pt idx="9">
                  <c:v>0.01</c:v>
                </c:pt>
                <c:pt idx="10">
                  <c:v>0.7</c:v>
                </c:pt>
              </c:numCache>
            </c:numRef>
          </c:xVal>
          <c:yVal>
            <c:numRef>
              <c:f>'our values'!$B$24:$L$24</c:f>
              <c:numCache>
                <c:formatCode>General</c:formatCode>
                <c:ptCount val="11"/>
                <c:pt idx="0">
                  <c:v>800</c:v>
                </c:pt>
                <c:pt idx="1">
                  <c:v>200</c:v>
                </c:pt>
                <c:pt idx="2">
                  <c:v>125</c:v>
                </c:pt>
                <c:pt idx="3">
                  <c:v>100</c:v>
                </c:pt>
                <c:pt idx="4">
                  <c:v>300</c:v>
                </c:pt>
                <c:pt idx="5">
                  <c:v>1000</c:v>
                </c:pt>
                <c:pt idx="6">
                  <c:v>300</c:v>
                </c:pt>
                <c:pt idx="7">
                  <c:v>850</c:v>
                </c:pt>
                <c:pt idx="8">
                  <c:v>3400</c:v>
                </c:pt>
                <c:pt idx="9">
                  <c:v>3000</c:v>
                </c:pt>
                <c:pt idx="10">
                  <c:v>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0663168"/>
        <c:axId val="-1640669696"/>
      </c:scatterChart>
      <c:valAx>
        <c:axId val="-164066316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-1640669696"/>
        <c:crosses val="autoZero"/>
        <c:crossBetween val="midCat"/>
      </c:valAx>
      <c:valAx>
        <c:axId val="-16406696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-164066316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409575</xdr:colOff>
      <xdr:row>16</xdr:row>
      <xdr:rowOff>19049</xdr:rowOff>
    </xdr:from>
    <xdr:to>
      <xdr:col>22</xdr:col>
      <xdr:colOff>552450</xdr:colOff>
      <xdr:row>35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495300</xdr:colOff>
      <xdr:row>27</xdr:row>
      <xdr:rowOff>57150</xdr:rowOff>
    </xdr:from>
    <xdr:to>
      <xdr:col>19</xdr:col>
      <xdr:colOff>152400</xdr:colOff>
      <xdr:row>49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B16" sqref="B16"/>
    </sheetView>
  </sheetViews>
  <sheetFormatPr defaultRowHeight="15" x14ac:dyDescent="0.25"/>
  <cols>
    <col min="2" max="3" width="20.28515625" customWidth="1"/>
    <col min="4" max="5" width="24.5703125" customWidth="1"/>
    <col min="6" max="6" width="21.7109375" customWidth="1"/>
    <col min="7" max="7" width="22.140625" customWidth="1"/>
  </cols>
  <sheetData>
    <row r="1" spans="1:15" x14ac:dyDescent="0.25">
      <c r="A1" t="s">
        <v>0</v>
      </c>
      <c r="B1" t="s">
        <v>1</v>
      </c>
      <c r="C1" t="s">
        <v>1</v>
      </c>
      <c r="D1" t="s">
        <v>87</v>
      </c>
      <c r="E1" t="s">
        <v>88</v>
      </c>
      <c r="F1" t="s">
        <v>89</v>
      </c>
      <c r="G1" t="s">
        <v>90</v>
      </c>
      <c r="H1" t="s">
        <v>89</v>
      </c>
      <c r="I1" t="s">
        <v>95</v>
      </c>
      <c r="J1" t="s">
        <v>94</v>
      </c>
      <c r="K1" t="s">
        <v>96</v>
      </c>
      <c r="O1" t="s">
        <v>93</v>
      </c>
    </row>
    <row r="2" spans="1:15" x14ac:dyDescent="0.25">
      <c r="A2" t="s">
        <v>2</v>
      </c>
      <c r="B2">
        <v>7</v>
      </c>
      <c r="C2">
        <v>7</v>
      </c>
      <c r="D2">
        <v>7</v>
      </c>
      <c r="E2">
        <v>7</v>
      </c>
      <c r="F2">
        <v>7.7</v>
      </c>
      <c r="G2">
        <v>7.77</v>
      </c>
      <c r="H2">
        <v>8.1999999999999993</v>
      </c>
      <c r="I2">
        <v>5.5</v>
      </c>
      <c r="J2">
        <v>8</v>
      </c>
      <c r="O2">
        <v>5.6</v>
      </c>
    </row>
    <row r="3" spans="1:15" x14ac:dyDescent="0.25">
      <c r="A3" t="s">
        <v>3</v>
      </c>
      <c r="B3">
        <v>4.75</v>
      </c>
      <c r="C3">
        <v>5.6</v>
      </c>
      <c r="D3">
        <v>6</v>
      </c>
      <c r="E3">
        <v>4.8</v>
      </c>
      <c r="F3">
        <v>5.26</v>
      </c>
      <c r="G3">
        <v>5.35</v>
      </c>
      <c r="H3">
        <v>5.01</v>
      </c>
      <c r="I3">
        <v>4</v>
      </c>
      <c r="J3">
        <v>5.5</v>
      </c>
      <c r="O3">
        <v>6.6</v>
      </c>
    </row>
    <row r="4" spans="1:15" x14ac:dyDescent="0.25">
      <c r="A4" t="s">
        <v>4</v>
      </c>
      <c r="B4">
        <v>11</v>
      </c>
      <c r="C4">
        <v>11.8</v>
      </c>
      <c r="D4">
        <v>13.5</v>
      </c>
      <c r="E4">
        <v>11</v>
      </c>
      <c r="F4">
        <v>9.91</v>
      </c>
      <c r="G4">
        <v>8.5</v>
      </c>
      <c r="H4">
        <v>8.77</v>
      </c>
      <c r="I4">
        <v>11</v>
      </c>
      <c r="J4">
        <v>12.3</v>
      </c>
      <c r="O4">
        <v>13.6</v>
      </c>
    </row>
    <row r="5" spans="1:15" x14ac:dyDescent="0.25">
      <c r="A5" t="s">
        <v>5</v>
      </c>
      <c r="B5">
        <v>15</v>
      </c>
      <c r="C5">
        <v>15.9</v>
      </c>
      <c r="D5">
        <v>10.5</v>
      </c>
      <c r="E5">
        <v>15.6</v>
      </c>
      <c r="F5">
        <v>14.11</v>
      </c>
      <c r="G5">
        <v>16.690000000000001</v>
      </c>
      <c r="H5">
        <v>14.01</v>
      </c>
      <c r="I5">
        <v>15.7</v>
      </c>
      <c r="J5">
        <v>16</v>
      </c>
      <c r="O5">
        <v>11.1</v>
      </c>
    </row>
    <row r="6" spans="1:15" x14ac:dyDescent="0.25">
      <c r="A6" t="s">
        <v>6</v>
      </c>
      <c r="B6">
        <v>6.3</v>
      </c>
      <c r="C6">
        <v>6.3</v>
      </c>
      <c r="D6">
        <v>6.8</v>
      </c>
      <c r="E6">
        <v>6.1</v>
      </c>
      <c r="F6">
        <v>6.48</v>
      </c>
      <c r="G6">
        <v>5.79</v>
      </c>
      <c r="H6">
        <v>6.52</v>
      </c>
      <c r="I6">
        <v>5.6</v>
      </c>
      <c r="J6">
        <v>5.5</v>
      </c>
      <c r="O6">
        <v>6</v>
      </c>
    </row>
    <row r="7" spans="1:15" x14ac:dyDescent="0.25">
      <c r="A7" t="s">
        <v>7</v>
      </c>
      <c r="B7">
        <v>13.3</v>
      </c>
      <c r="C7">
        <v>11</v>
      </c>
      <c r="D7">
        <v>11.9</v>
      </c>
      <c r="E7">
        <v>12</v>
      </c>
      <c r="F7">
        <v>9.49</v>
      </c>
      <c r="G7">
        <v>10.14</v>
      </c>
      <c r="H7">
        <v>10.210000000000001</v>
      </c>
      <c r="I7">
        <v>9.5</v>
      </c>
      <c r="J7">
        <v>8</v>
      </c>
      <c r="O7">
        <v>7</v>
      </c>
    </row>
    <row r="8" spans="1:15" x14ac:dyDescent="0.25">
      <c r="A8" t="s">
        <v>8</v>
      </c>
      <c r="B8">
        <v>7</v>
      </c>
      <c r="C8">
        <v>6</v>
      </c>
      <c r="D8">
        <v>7.4</v>
      </c>
      <c r="E8">
        <v>7.9</v>
      </c>
      <c r="F8">
        <v>7.8</v>
      </c>
      <c r="G8">
        <v>8.25</v>
      </c>
      <c r="H8">
        <v>8.02</v>
      </c>
      <c r="I8">
        <v>6.5</v>
      </c>
      <c r="J8">
        <v>7.7</v>
      </c>
      <c r="O8">
        <v>6</v>
      </c>
    </row>
    <row r="9" spans="1:15" x14ac:dyDescent="0.25">
      <c r="A9" t="s">
        <v>9</v>
      </c>
      <c r="B9">
        <v>12</v>
      </c>
      <c r="C9">
        <v>13</v>
      </c>
      <c r="D9">
        <v>10.5</v>
      </c>
      <c r="E9">
        <v>10</v>
      </c>
      <c r="F9">
        <v>9.4</v>
      </c>
      <c r="G9">
        <v>7.71</v>
      </c>
      <c r="H9">
        <v>8.2200000000000006</v>
      </c>
      <c r="I9">
        <v>10.5</v>
      </c>
      <c r="J9">
        <v>10.8</v>
      </c>
      <c r="O9">
        <v>11.5</v>
      </c>
    </row>
    <row r="10" spans="1:15" x14ac:dyDescent="0.25">
      <c r="A10" t="s">
        <v>10</v>
      </c>
      <c r="B10">
        <v>0.8</v>
      </c>
      <c r="C10">
        <v>1.9</v>
      </c>
      <c r="D10">
        <v>2.2000000000000002</v>
      </c>
      <c r="E10">
        <v>1.8</v>
      </c>
      <c r="F10">
        <v>1.33</v>
      </c>
      <c r="G10">
        <v>1.1599999999999999</v>
      </c>
      <c r="H10">
        <v>1.82</v>
      </c>
      <c r="I10">
        <v>2</v>
      </c>
      <c r="J10">
        <v>1.4</v>
      </c>
      <c r="O10">
        <v>1.4</v>
      </c>
    </row>
    <row r="11" spans="1:15" x14ac:dyDescent="0.25">
      <c r="A11" t="s">
        <v>11</v>
      </c>
      <c r="B11">
        <v>3.7</v>
      </c>
      <c r="C11">
        <v>3.7</v>
      </c>
      <c r="D11">
        <v>3.7</v>
      </c>
      <c r="E11">
        <v>3.7</v>
      </c>
      <c r="F11">
        <v>4.1399999999999997</v>
      </c>
      <c r="G11">
        <v>3.7</v>
      </c>
      <c r="H11">
        <v>3.91</v>
      </c>
      <c r="I11">
        <v>3</v>
      </c>
      <c r="J11">
        <v>2.9</v>
      </c>
      <c r="O11">
        <v>4.4000000000000004</v>
      </c>
    </row>
    <row r="12" spans="1:15" x14ac:dyDescent="0.25">
      <c r="A12" t="s">
        <v>12</v>
      </c>
      <c r="B12">
        <v>4.4000000000000004</v>
      </c>
      <c r="C12">
        <v>4.4000000000000004</v>
      </c>
      <c r="D12">
        <v>5.2</v>
      </c>
      <c r="E12">
        <v>5</v>
      </c>
      <c r="F12">
        <v>4.3099999999999996</v>
      </c>
      <c r="G12">
        <v>3.73</v>
      </c>
      <c r="H12">
        <v>4.26</v>
      </c>
      <c r="I12">
        <v>3.7</v>
      </c>
      <c r="J12">
        <v>3.5</v>
      </c>
      <c r="O12">
        <v>3.8</v>
      </c>
    </row>
    <row r="13" spans="1:15" x14ac:dyDescent="0.25">
      <c r="A13" t="s">
        <v>13</v>
      </c>
      <c r="B13">
        <v>1.75</v>
      </c>
      <c r="C13">
        <v>1.85</v>
      </c>
      <c r="D13">
        <v>0.75</v>
      </c>
      <c r="E13">
        <v>2</v>
      </c>
      <c r="F13">
        <v>1.02</v>
      </c>
      <c r="G13">
        <v>0.86</v>
      </c>
      <c r="H13">
        <v>1.07</v>
      </c>
      <c r="I13">
        <v>2.2000000000000002</v>
      </c>
      <c r="J13">
        <v>1</v>
      </c>
      <c r="O13">
        <v>2.9</v>
      </c>
    </row>
    <row r="14" spans="1:15" x14ac:dyDescent="0.25">
      <c r="A14" t="s">
        <v>14</v>
      </c>
      <c r="B14">
        <v>7.2</v>
      </c>
      <c r="C14">
        <v>7.75</v>
      </c>
      <c r="D14">
        <v>8.4</v>
      </c>
      <c r="E14">
        <v>7.8</v>
      </c>
      <c r="F14">
        <v>6.83</v>
      </c>
      <c r="G14">
        <v>6.28</v>
      </c>
      <c r="H14">
        <v>6.71</v>
      </c>
      <c r="I14">
        <v>5.6</v>
      </c>
      <c r="J14">
        <v>5.0999999999999996</v>
      </c>
      <c r="O14">
        <v>5.6</v>
      </c>
    </row>
    <row r="15" spans="1:15" x14ac:dyDescent="0.25">
      <c r="A15" t="s">
        <v>15</v>
      </c>
      <c r="B15">
        <v>3</v>
      </c>
      <c r="C15">
        <v>3.5</v>
      </c>
      <c r="D15">
        <v>4.0999999999999996</v>
      </c>
      <c r="E15">
        <v>3.3</v>
      </c>
      <c r="F15">
        <v>2.88</v>
      </c>
      <c r="G15">
        <v>2.44</v>
      </c>
      <c r="H15">
        <v>2.89</v>
      </c>
      <c r="I15">
        <v>2.1</v>
      </c>
      <c r="J15">
        <v>1.6</v>
      </c>
      <c r="O15">
        <v>6.2</v>
      </c>
    </row>
    <row r="16" spans="1:15" x14ac:dyDescent="0.25">
      <c r="A16" t="s">
        <v>26</v>
      </c>
      <c r="B16">
        <f>(((B2-7.1)/1.5)*-0.129)+(((B3-6.1)/2.3)*-0.115)+(((B4-13.4)/2.7)*-0.102)+(((B5-17.6)/3.8)*-0.099)+(((B6-7.6)/1.1)*-0.044)+(((B7-11.8)/0.8)*-0.043)+(((B8-7.2/1.9)*0.015)+(((B9-10)/2.3)*0.065)+(((B10-1.2)/1)*0.134)+(((B11-3.7)/1.2)*0.134)+(((B12-4.5)/0.8)*0.139)+(((B13-1)/0.8)*0.158)+(((B14-6.6)/1.5)*0.169)+(((B15-2.1)/1.2)*0.178))</f>
        <v>0.58880814263920689</v>
      </c>
      <c r="C16">
        <f t="shared" ref="C16:J16" si="0">(((C2-7.1)/1.5)*-0.129)+(((C3-6.1)/2.3)*-0.115)+(((C4-13.4)/2.7)*-0.102)+(((C5-17.6)/3.8)*-0.099)+(((C6-7.6)/1.1)*-0.044)+(((C7-11.8)/0.8)*-0.043)+(((C8-7.2/1.9)*0.015)+(((C9-10)/2.3)*0.065)+(((C10-1.2)/1)*0.134)+(((C11-3.7)/1.2)*0.134)+(((C12-4.5)/0.8)*0.139)+(((C13-1)/0.8)*0.158)+(((C14-6.6)/1.5)*0.169)+(((C15-2.1)/1.2)*0.178))</f>
        <v>0.93280775489448275</v>
      </c>
      <c r="D16">
        <f t="shared" si="0"/>
        <v>0.9954259026188661</v>
      </c>
      <c r="E16">
        <f t="shared" si="0"/>
        <v>1.0052548245614035</v>
      </c>
      <c r="F16">
        <f t="shared" si="0"/>
        <v>0.60443616831934899</v>
      </c>
      <c r="G16">
        <f t="shared" si="0"/>
        <v>0.20009700928044752</v>
      </c>
      <c r="H16">
        <f t="shared" si="0"/>
        <v>0.57838777205695413</v>
      </c>
      <c r="I16">
        <f t="shared" si="0"/>
        <v>0.65554666285278418</v>
      </c>
      <c r="J16">
        <f t="shared" si="0"/>
        <v>-7.4093643529112685E-2</v>
      </c>
      <c r="K16">
        <v>0.01</v>
      </c>
      <c r="L16">
        <v>0.7</v>
      </c>
      <c r="O16">
        <f t="shared" ref="O16" si="1">(((O2-7.1)/1.5)*-0.129)+(((O3-6.1)/2.3)*-0.115)+(((O4-13.4)/2.7)*-0.102)+(((O5-17.6)/3.8)*-0.099)+(((O6-7.6)/1.1)*-0.044)+(((O7-11.8)/0.8)*-0.043)+(((O8-7.2/1.9)*0.015)+(((O9-10)/2.3)*0.065)+(((O10-1.2)/1)*0.134)+(((O11-3.7)/1.2)*0.134)+(((O12-4.5)/0.8)*0.139)+(((O13-1)/0.8)*0.158)+(((O14-6.6)/1.5)*0.169)+(((O15-2.1)/1.2)*0.178))</f>
        <v>1.5174274154589371</v>
      </c>
    </row>
    <row r="17" spans="1:15" x14ac:dyDescent="0.25">
      <c r="A17" t="s">
        <v>86</v>
      </c>
      <c r="B17">
        <v>800</v>
      </c>
      <c r="C17">
        <v>200</v>
      </c>
      <c r="D17">
        <v>125</v>
      </c>
      <c r="E17">
        <v>100</v>
      </c>
      <c r="F17">
        <v>300</v>
      </c>
      <c r="G17">
        <v>1000</v>
      </c>
      <c r="H17">
        <v>300</v>
      </c>
      <c r="I17">
        <v>850</v>
      </c>
      <c r="J17">
        <v>3400</v>
      </c>
      <c r="K17">
        <v>3000</v>
      </c>
      <c r="L17">
        <v>3000</v>
      </c>
      <c r="O17">
        <v>780</v>
      </c>
    </row>
    <row r="19" spans="1:15" x14ac:dyDescent="0.25">
      <c r="A19" t="s">
        <v>83</v>
      </c>
    </row>
    <row r="20" spans="1:15" x14ac:dyDescent="0.25">
      <c r="A20" t="s">
        <v>26</v>
      </c>
      <c r="B20">
        <v>-0.25</v>
      </c>
    </row>
    <row r="21" spans="1:15" x14ac:dyDescent="0.25">
      <c r="A21" t="s">
        <v>84</v>
      </c>
      <c r="B21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tabSelected="1" workbookViewId="0">
      <pane xSplit="1" topLeftCell="B1" activePane="topRight" state="frozen"/>
      <selection pane="topRight" activeCell="C2" sqref="C2"/>
    </sheetView>
  </sheetViews>
  <sheetFormatPr defaultRowHeight="15" x14ac:dyDescent="0.25"/>
  <cols>
    <col min="1" max="1" width="23.140625" customWidth="1"/>
    <col min="3" max="3" width="15.28515625" customWidth="1"/>
    <col min="4" max="4" width="25.28515625" customWidth="1"/>
    <col min="16" max="16" width="12" bestFit="1" customWidth="1"/>
    <col min="22" max="22" width="20.7109375" bestFit="1" customWidth="1"/>
    <col min="23" max="23" width="12" bestFit="1" customWidth="1"/>
    <col min="29" max="29" width="11.28515625" customWidth="1"/>
    <col min="34" max="34" width="66" customWidth="1"/>
  </cols>
  <sheetData>
    <row r="1" spans="1:36" s="2" customFormat="1" x14ac:dyDescent="0.25">
      <c r="A1" s="2" t="s">
        <v>0</v>
      </c>
      <c r="B1" s="2" t="s">
        <v>73</v>
      </c>
      <c r="C1" s="2" t="s">
        <v>51</v>
      </c>
      <c r="D1" s="2" t="s">
        <v>52</v>
      </c>
      <c r="E1" s="2" t="s">
        <v>74</v>
      </c>
      <c r="F1" s="2" t="s">
        <v>53</v>
      </c>
      <c r="G1" s="2" t="s">
        <v>54</v>
      </c>
      <c r="H1" s="2" t="s">
        <v>75</v>
      </c>
      <c r="I1" s="2" t="s">
        <v>55</v>
      </c>
      <c r="J1" s="2" t="s">
        <v>56</v>
      </c>
      <c r="K1" s="2" t="s">
        <v>76</v>
      </c>
      <c r="L1" s="2" t="s">
        <v>57</v>
      </c>
      <c r="M1" s="2" t="s">
        <v>58</v>
      </c>
      <c r="N1" s="2" t="s">
        <v>77</v>
      </c>
      <c r="O1" s="2" t="s">
        <v>59</v>
      </c>
      <c r="P1" s="2" t="s">
        <v>60</v>
      </c>
      <c r="Q1" s="2" t="s">
        <v>78</v>
      </c>
      <c r="R1" s="2" t="s">
        <v>62</v>
      </c>
      <c r="S1" s="2" t="s">
        <v>61</v>
      </c>
      <c r="T1" s="2" t="s">
        <v>79</v>
      </c>
      <c r="U1" s="2" t="s">
        <v>63</v>
      </c>
      <c r="V1" s="2" t="s">
        <v>64</v>
      </c>
      <c r="W1" s="2" t="s">
        <v>80</v>
      </c>
      <c r="X1" s="2" t="s">
        <v>65</v>
      </c>
      <c r="Y1" s="2" t="s">
        <v>66</v>
      </c>
      <c r="Z1" s="2" t="s">
        <v>81</v>
      </c>
      <c r="AA1" s="2" t="s">
        <v>68</v>
      </c>
      <c r="AB1" s="2" t="s">
        <v>67</v>
      </c>
      <c r="AC1" s="2" t="s">
        <v>82</v>
      </c>
      <c r="AD1" s="2" t="s">
        <v>69</v>
      </c>
      <c r="AE1" s="2" t="s">
        <v>70</v>
      </c>
      <c r="AF1" s="2" t="s">
        <v>71</v>
      </c>
      <c r="AG1" s="2" t="s">
        <v>72</v>
      </c>
      <c r="AH1" s="2" t="s">
        <v>48</v>
      </c>
    </row>
    <row r="2" spans="1:36" x14ac:dyDescent="0.25">
      <c r="A2" t="s">
        <v>2</v>
      </c>
      <c r="B2">
        <v>4.8563245138708533</v>
      </c>
      <c r="C2">
        <f>((B2-7.1)/1.5)*$AH2</f>
        <v>0.1929560918071066</v>
      </c>
      <c r="D2">
        <f>((B2-AF2)/AG2)*$AH2</f>
        <v>-0.22990944701234489</v>
      </c>
      <c r="E2">
        <v>4.0092925502358305</v>
      </c>
      <c r="F2">
        <f>((E2-7.1)/1.5)*$AH2</f>
        <v>0.26580084067971854</v>
      </c>
      <c r="G2">
        <f>((E2-$AF2)/$AG2)*$AH2</f>
        <v>5.1302296764742773E-2</v>
      </c>
      <c r="H2">
        <v>4.4614910282004399</v>
      </c>
      <c r="I2">
        <f>((H2-7.1)/1.5)*$AH2</f>
        <v>0.22691177157476214</v>
      </c>
      <c r="J2">
        <f>((H2-$AF2)/$AG2)*$AH2</f>
        <v>-9.8826066722335959E-2</v>
      </c>
      <c r="K2">
        <v>4.2936139387045085</v>
      </c>
      <c r="L2">
        <f>((K2-7.1)/1.5)*$AH2</f>
        <v>0.24134920127141224</v>
      </c>
      <c r="M2">
        <f>((K2-$AF2)/$AG2)*$AH2</f>
        <v>-4.3091441461234302E-2</v>
      </c>
      <c r="N2">
        <v>4.1636164287594513</v>
      </c>
      <c r="O2">
        <f>((N2-7.1)/1.5)*$AH2</f>
        <v>0.2525289871266872</v>
      </c>
      <c r="P2">
        <f>((N2-$AF2)/$AG2)*$AH2</f>
        <v>6.7291653683652987E-5</v>
      </c>
      <c r="Q2">
        <v>4.3425575553981597</v>
      </c>
      <c r="R2">
        <f>((Q2-7.1)/1.5)*$AH2</f>
        <v>0.23714005023575824</v>
      </c>
      <c r="S2">
        <f>((Q2-$AF2)/$AG2)*$AH2</f>
        <v>-5.9340556474690387E-2</v>
      </c>
      <c r="T2">
        <v>4.1342523446423858</v>
      </c>
      <c r="U2">
        <f>((T2-7.1)/1.5)*$AH2</f>
        <v>0.25505429836075477</v>
      </c>
      <c r="V2">
        <f>((T2-$AF2)/$AG2)*$AH2</f>
        <v>9.8160681503108201E-3</v>
      </c>
      <c r="W2">
        <v>4.1953873600821954</v>
      </c>
      <c r="X2">
        <f>((W2-7.1)/1.5)*$AH2</f>
        <v>0.24979668703293118</v>
      </c>
      <c r="Y2">
        <f>((W2-$AF2)/$AG2)*$AH2</f>
        <v>-1.048054996536142E-2</v>
      </c>
      <c r="Z2">
        <v>3.763227245202506</v>
      </c>
      <c r="AA2">
        <f>((Z2-7.1)/1.5)*$AH2</f>
        <v>0.28696245691258443</v>
      </c>
      <c r="AB2">
        <f>((Z2-$AF2)/$AG2)*$AH2</f>
        <v>0.13299514482977545</v>
      </c>
      <c r="AC2">
        <v>3.4184282002092741</v>
      </c>
      <c r="AD2">
        <f>((AC2-7.1)/1.5)*$AH2</f>
        <v>0.31661517478200241</v>
      </c>
      <c r="AE2">
        <f>((AC2-$AF2)/$AG2)*$AH2</f>
        <v>0.24746726023745441</v>
      </c>
      <c r="AF2">
        <f>AVERAGE(B2,E2,H2,K2,N2,Q2,T2,W2,Z2,AC2)</f>
        <v>4.1638191165305605</v>
      </c>
      <c r="AG2">
        <f>STDEV(B2,E2,H2,K2,N2,Q2,T2,W2,Z2,AC2)</f>
        <v>0.38855817983025753</v>
      </c>
      <c r="AH2">
        <v>-0.129</v>
      </c>
    </row>
    <row r="3" spans="1:36" x14ac:dyDescent="0.25">
      <c r="A3" t="s">
        <v>3</v>
      </c>
      <c r="B3">
        <v>8.2212027702814066</v>
      </c>
      <c r="C3">
        <f>((B3-6.1)/2.3)*$AH3</f>
        <v>-0.10606013851407035</v>
      </c>
      <c r="D3">
        <f t="shared" ref="D3:D15" si="0">((B3-AF3)/AG3)*$AH3</f>
        <v>-7.9010440285864708E-2</v>
      </c>
      <c r="E3">
        <v>5.9950164064868545</v>
      </c>
      <c r="F3">
        <f>((E3-6.1)/2.3)*$AH3</f>
        <v>5.2491796756572564E-3</v>
      </c>
      <c r="G3">
        <f t="shared" ref="G3:G15" si="1">((E3-$AF3)/$AG3)*$AH3</f>
        <v>7.1997703188450474E-2</v>
      </c>
      <c r="H3">
        <v>9.1358921000250852</v>
      </c>
      <c r="I3">
        <f>((H3-6.1)/2.3)*$AH3</f>
        <v>-0.15179460500125427</v>
      </c>
      <c r="J3">
        <f t="shared" ref="J3:J15" si="2">((H3-$AF3)/$AG3)*$AH3</f>
        <v>-0.14105625090924961</v>
      </c>
      <c r="K3">
        <v>7.6809876881432997</v>
      </c>
      <c r="L3">
        <f>((K3-6.1)/2.3)*$AH3</f>
        <v>-7.904938440716501E-2</v>
      </c>
      <c r="M3">
        <f t="shared" ref="M3:M15" si="3">((K3-$AF3)/$AG3)*$AH3</f>
        <v>-4.2366214107310743E-2</v>
      </c>
      <c r="N3">
        <v>9.8551042116937193</v>
      </c>
      <c r="O3">
        <f>((N3-6.1)/2.3)*$AH3</f>
        <v>-0.187755210584686</v>
      </c>
      <c r="P3">
        <f t="shared" ref="P3:P15" si="4">((N3-$AF3)/$AG3)*$AH3</f>
        <v>-0.189842321794259</v>
      </c>
      <c r="Q3">
        <v>7.777092812627374</v>
      </c>
      <c r="R3">
        <f>((Q3-6.1)/2.3)*$AH3</f>
        <v>-8.3854640631368729E-2</v>
      </c>
      <c r="S3">
        <f t="shared" ref="S3:S15" si="5">((Q3-$AF3)/$AG3)*$AH3</f>
        <v>-4.8885280373609785E-2</v>
      </c>
      <c r="T3">
        <v>5.8282872579964726</v>
      </c>
      <c r="U3">
        <f>((T3-6.1)/2.3)*$AH3</f>
        <v>1.3585637100176353E-2</v>
      </c>
      <c r="V3">
        <f t="shared" ref="V3:V15" si="6">((T3-$AF3)/$AG3)*$AH3</f>
        <v>8.3307384887187863E-2</v>
      </c>
      <c r="W3">
        <v>5.305845996032879</v>
      </c>
      <c r="X3">
        <f>((W3-6.1)/2.3)*$AH3</f>
        <v>3.9707700198356038E-2</v>
      </c>
      <c r="Y3">
        <f t="shared" ref="Y3:Y15" si="7">((W3-$AF3)/$AG3)*$AH3</f>
        <v>0.11874596555885594</v>
      </c>
      <c r="Z3">
        <v>5.6475228719160544</v>
      </c>
      <c r="AA3">
        <f>((Z3-6.1)/2.3)*$AH3</f>
        <v>2.2623856404197264E-2</v>
      </c>
      <c r="AB3">
        <f t="shared" ref="AB3:AB15" si="8">((Z3-$AF3)/$AG3)*$AH3</f>
        <v>9.5569114090196056E-2</v>
      </c>
      <c r="AC3">
        <v>5.1172292718449777</v>
      </c>
      <c r="AD3">
        <f>((AC3-6.1)/2.3)*$AH3</f>
        <v>4.91385364077511E-2</v>
      </c>
      <c r="AE3">
        <f t="shared" ref="AE3:AE15" si="9">((AC3-$AF3)/$AG3)*$AH3</f>
        <v>0.13154033974560328</v>
      </c>
      <c r="AF3">
        <f t="shared" ref="AF3:AF15" si="10">AVERAGE(B3,E3,H3,K3,N3,Q3,T3,W3,Z3,AC3)</f>
        <v>7.0564181387048119</v>
      </c>
      <c r="AG3">
        <f t="shared" ref="AG3:AG15" si="11">STDEV(B3,E3,H3,K3,N3,Q3,T3,W3,Z3,AC3)</f>
        <v>1.695348515293271</v>
      </c>
      <c r="AH3">
        <v>-0.115</v>
      </c>
    </row>
    <row r="4" spans="1:36" x14ac:dyDescent="0.25">
      <c r="A4" t="s">
        <v>4</v>
      </c>
      <c r="B4">
        <v>12.226798917886143</v>
      </c>
      <c r="C4">
        <f>((B4-13.4)/2.7)*$AH4</f>
        <v>4.4320929768745729E-2</v>
      </c>
      <c r="D4">
        <f t="shared" si="0"/>
        <v>7.0488509164259944E-2</v>
      </c>
      <c r="E4">
        <v>11.076601159365762</v>
      </c>
      <c r="F4">
        <f>((E4-13.4)/2.7)*$AH4</f>
        <v>8.7772845090626786E-2</v>
      </c>
      <c r="G4">
        <f t="shared" si="1"/>
        <v>0.17155061679748476</v>
      </c>
      <c r="H4">
        <v>13.502467737612292</v>
      </c>
      <c r="I4">
        <f>((H4-13.4)/2.7)*$AH4</f>
        <v>-3.8710034209088078E-3</v>
      </c>
      <c r="J4">
        <f t="shared" si="2"/>
        <v>-4.1598111252526847E-2</v>
      </c>
      <c r="K4">
        <v>13.18793324296761</v>
      </c>
      <c r="L4">
        <f>((K4-13.4)/2.7)*$AH4</f>
        <v>8.0114108212236447E-3</v>
      </c>
      <c r="M4">
        <f t="shared" si="3"/>
        <v>-1.3961542917500293E-2</v>
      </c>
      <c r="N4">
        <v>13.152645851043356</v>
      </c>
      <c r="O4">
        <f>((N4-13.4)/2.7)*$AH4</f>
        <v>9.3444900716954382E-3</v>
      </c>
      <c r="P4">
        <f t="shared" si="4"/>
        <v>-1.086101679116505E-2</v>
      </c>
      <c r="Q4">
        <v>13.496872132437986</v>
      </c>
      <c r="R4">
        <f>((Q4-13.4)/2.7)*$AH4</f>
        <v>-3.6596138921016668E-3</v>
      </c>
      <c r="S4">
        <f t="shared" si="5"/>
        <v>-4.1106453493493934E-2</v>
      </c>
      <c r="T4">
        <v>13.721025195164222</v>
      </c>
      <c r="U4">
        <f>((T4-13.4)/2.7)*$AH4</f>
        <v>-1.2127618483981693E-2</v>
      </c>
      <c r="V4">
        <f t="shared" si="6"/>
        <v>-6.0801658760366695E-2</v>
      </c>
      <c r="W4">
        <v>12.498774702946086</v>
      </c>
      <c r="X4">
        <f>((W4-13.4)/2.7)*$AH4</f>
        <v>3.4046288999814524E-2</v>
      </c>
      <c r="Y4">
        <f t="shared" si="7"/>
        <v>4.659136116536497E-2</v>
      </c>
      <c r="Z4">
        <v>12.056488218140242</v>
      </c>
      <c r="AA4">
        <f>((Z4-13.4)/2.7)*$AH4</f>
        <v>5.0754889536924211E-2</v>
      </c>
      <c r="AB4">
        <f t="shared" si="8"/>
        <v>8.5452856070092578E-2</v>
      </c>
      <c r="AC4">
        <v>15.370748380053628</v>
      </c>
      <c r="AD4">
        <f>((AC4-13.4)/2.7)*$AH4</f>
        <v>-7.4450494357581498E-2</v>
      </c>
      <c r="AE4">
        <f t="shared" si="9"/>
        <v>-0.20575455998214848</v>
      </c>
      <c r="AF4">
        <f t="shared" si="10"/>
        <v>13.029035553761734</v>
      </c>
      <c r="AG4">
        <f t="shared" si="11"/>
        <v>1.1608720035293341</v>
      </c>
      <c r="AH4">
        <v>-0.10199999999999999</v>
      </c>
    </row>
    <row r="5" spans="1:36" x14ac:dyDescent="0.25">
      <c r="A5" t="s">
        <v>5</v>
      </c>
      <c r="B5">
        <v>8.6290371781431467</v>
      </c>
      <c r="C5">
        <f>((B5-17.6)/3.8)*$AH5</f>
        <v>0.23371718930627072</v>
      </c>
      <c r="D5">
        <f t="shared" si="0"/>
        <v>7.4687689125859394E-2</v>
      </c>
      <c r="E5">
        <v>8.2360446705426877</v>
      </c>
      <c r="F5">
        <f>((E5-17.6)/3.8)*$AH5</f>
        <v>0.24395567832007214</v>
      </c>
      <c r="G5">
        <f t="shared" si="1"/>
        <v>0.10636250178169586</v>
      </c>
      <c r="H5">
        <v>10.200822460953127</v>
      </c>
      <c r="I5">
        <f>((H5-17.6)/3.8)*$AH5</f>
        <v>0.1927680464120107</v>
      </c>
      <c r="J5">
        <f t="shared" si="2"/>
        <v>-5.1996671021847726E-2</v>
      </c>
      <c r="K5">
        <v>11.686242560828614</v>
      </c>
      <c r="L5">
        <f>((K5-17.6)/3.8)*$AH5</f>
        <v>0.15406894380999145</v>
      </c>
      <c r="M5">
        <f t="shared" si="3"/>
        <v>-0.17172008169461397</v>
      </c>
      <c r="N5">
        <v>10.464896411861108</v>
      </c>
      <c r="O5">
        <f>((N5-17.6)/3.8)*$AH5</f>
        <v>0.18588822505940802</v>
      </c>
      <c r="P5">
        <f t="shared" si="4"/>
        <v>-7.328077379868933E-2</v>
      </c>
      <c r="Q5">
        <v>11.151133434466342</v>
      </c>
      <c r="R5">
        <f>((Q5-17.6)/3.8)*$AH5</f>
        <v>0.16800994473364009</v>
      </c>
      <c r="S5">
        <f t="shared" si="5"/>
        <v>-0.12859080823481253</v>
      </c>
      <c r="T5">
        <v>8.5998403693181089</v>
      </c>
      <c r="U5">
        <f>((T5-17.6)/3.8)*$AH5</f>
        <v>0.2344778430098704</v>
      </c>
      <c r="V5">
        <f t="shared" si="6"/>
        <v>7.7040923428793123E-2</v>
      </c>
      <c r="W5">
        <v>8.4392894301591959</v>
      </c>
      <c r="X5">
        <f>((W5-17.6)/3.8)*$AH5</f>
        <v>0.23866061747743153</v>
      </c>
      <c r="Y5">
        <f t="shared" si="7"/>
        <v>8.9981172469742604E-2</v>
      </c>
      <c r="Z5">
        <v>9.1939460193590214</v>
      </c>
      <c r="AA5">
        <f>((Z5-17.6)/3.8)*$AH5</f>
        <v>0.21899982739038346</v>
      </c>
      <c r="AB5">
        <f t="shared" si="8"/>
        <v>2.9156587725498725E-2</v>
      </c>
      <c r="AC5">
        <v>8.9556940967319196</v>
      </c>
      <c r="AD5">
        <f>((AC5-17.6)/3.8)*$AH5</f>
        <v>0.22520691695356321</v>
      </c>
      <c r="AE5">
        <f t="shared" si="9"/>
        <v>4.835946021837239E-2</v>
      </c>
      <c r="AF5">
        <f t="shared" si="10"/>
        <v>9.5556946632363253</v>
      </c>
      <c r="AG5">
        <f t="shared" si="11"/>
        <v>1.2283027109010061</v>
      </c>
      <c r="AH5">
        <v>-9.9000000000000005E-2</v>
      </c>
    </row>
    <row r="6" spans="1:36" x14ac:dyDescent="0.25">
      <c r="A6" t="s">
        <v>6</v>
      </c>
      <c r="B6">
        <v>6.1792151016999375</v>
      </c>
      <c r="C6">
        <f>((B6-7.6)/1.1)*$AH6</f>
        <v>5.6831395932002482E-2</v>
      </c>
      <c r="D6">
        <f t="shared" si="0"/>
        <v>-8.2489032404352458E-2</v>
      </c>
      <c r="E6">
        <v>4.8833695187643897</v>
      </c>
      <c r="F6">
        <f>((E6-7.6)/1.1)*$AH6</f>
        <v>0.10866521924942439</v>
      </c>
      <c r="G6">
        <f t="shared" si="1"/>
        <v>-1.3080431301593507E-4</v>
      </c>
      <c r="H6">
        <v>4.8301523737809546</v>
      </c>
      <c r="I6">
        <f>((H6-7.6)/1.1)*$AH6</f>
        <v>0.1107939050487618</v>
      </c>
      <c r="J6">
        <f t="shared" si="2"/>
        <v>3.2514426326322693E-3</v>
      </c>
      <c r="K6">
        <v>4.2297254886157862</v>
      </c>
      <c r="L6">
        <f>((K6-7.6)/1.1)*$AH6</f>
        <v>0.13481098045536852</v>
      </c>
      <c r="M6">
        <f t="shared" si="3"/>
        <v>4.141192642158939E-2</v>
      </c>
      <c r="N6">
        <v>5.1217329442453945</v>
      </c>
      <c r="O6">
        <f>((N6-7.6)/1.1)*$AH6</f>
        <v>9.9130682230184203E-2</v>
      </c>
      <c r="P6">
        <f t="shared" si="4"/>
        <v>-1.5280131997511577E-2</v>
      </c>
      <c r="Q6">
        <v>4.341595201126065</v>
      </c>
      <c r="R6">
        <f>((Q6-7.6)/1.1)*$AH6</f>
        <v>0.13033619195495735</v>
      </c>
      <c r="S6">
        <f t="shared" si="5"/>
        <v>3.4301981054054007E-2</v>
      </c>
      <c r="T6">
        <v>5.3058435489534359</v>
      </c>
      <c r="U6">
        <f>((T6-7.6)/1.1)*$AH6</f>
        <v>9.1766258041862545E-2</v>
      </c>
      <c r="V6">
        <f t="shared" si="6"/>
        <v>-2.6981389752489732E-2</v>
      </c>
      <c r="W6">
        <v>5.3815379750468235</v>
      </c>
      <c r="X6">
        <f>((W6-7.6)/1.1)*$AH6</f>
        <v>8.8738480998127034E-2</v>
      </c>
      <c r="Y6">
        <f t="shared" si="7"/>
        <v>-3.1792193517641822E-2</v>
      </c>
      <c r="Z6">
        <v>4.850849985269357</v>
      </c>
      <c r="AA6">
        <f>((Z6-7.6)/1.1)*$AH6</f>
        <v>0.10996600058922569</v>
      </c>
      <c r="AB6">
        <f t="shared" si="8"/>
        <v>1.9359937625237317E-3</v>
      </c>
      <c r="AC6">
        <v>3.6890919624740324</v>
      </c>
      <c r="AD6">
        <f>((AC6-7.6)/1.1)*$AH6</f>
        <v>0.15643632150103867</v>
      </c>
      <c r="AE6">
        <f t="shared" si="9"/>
        <v>7.5772208114211953E-2</v>
      </c>
      <c r="AF6">
        <f t="shared" si="10"/>
        <v>4.8813114099976174</v>
      </c>
      <c r="AG6">
        <f t="shared" si="11"/>
        <v>0.69230733796180211</v>
      </c>
      <c r="AH6">
        <v>-4.3999999999999997E-2</v>
      </c>
    </row>
    <row r="7" spans="1:36" x14ac:dyDescent="0.25">
      <c r="A7" t="s">
        <v>7</v>
      </c>
      <c r="B7">
        <v>10.473339267012234</v>
      </c>
      <c r="C7">
        <f>((B7-11.8)/0.8)*$AH7</f>
        <v>7.1308014398092465E-2</v>
      </c>
      <c r="D7">
        <f t="shared" si="0"/>
        <v>-4.3247739907448207E-2</v>
      </c>
      <c r="E7">
        <v>7.2423502385723406</v>
      </c>
      <c r="F7">
        <f>((E7-11.8)/0.8)*$AH7</f>
        <v>0.2449736746767367</v>
      </c>
      <c r="G7">
        <f t="shared" si="1"/>
        <v>3.2721012738674185E-2</v>
      </c>
      <c r="H7">
        <v>8.6647253586772806</v>
      </c>
      <c r="I7">
        <f>((H7-11.8)/0.8)*$AH7</f>
        <v>0.1685210119710962</v>
      </c>
      <c r="J7">
        <f t="shared" si="2"/>
        <v>-7.2263647155741922E-4</v>
      </c>
      <c r="K7">
        <v>11.815733737425997</v>
      </c>
      <c r="L7">
        <f>((K7-11.8)/0.8)*$AH7</f>
        <v>-8.4568838664732292E-4</v>
      </c>
      <c r="M7">
        <f t="shared" si="3"/>
        <v>-7.4810841044200591E-2</v>
      </c>
      <c r="N7">
        <v>9.083279609853518</v>
      </c>
      <c r="O7">
        <f>((N7-11.8)/0.8)*$AH7</f>
        <v>0.14602372097037344</v>
      </c>
      <c r="P7">
        <f t="shared" si="4"/>
        <v>-1.0563909251101336E-2</v>
      </c>
      <c r="Q7">
        <v>10.262262177228964</v>
      </c>
      <c r="R7">
        <f>((Q7-11.8)/0.8)*$AH7</f>
        <v>8.265340797394323E-2</v>
      </c>
      <c r="S7">
        <f t="shared" si="5"/>
        <v>-3.8284781790951176E-2</v>
      </c>
      <c r="T7">
        <v>6.1025973728011706</v>
      </c>
      <c r="U7">
        <f>((T7-11.8)/0.8)*$AH7</f>
        <v>0.3062353912119371</v>
      </c>
      <c r="V7">
        <f t="shared" si="6"/>
        <v>5.9519495424728876E-2</v>
      </c>
      <c r="W7">
        <v>7.6768782733634549</v>
      </c>
      <c r="X7">
        <f>((W7-11.8)/0.8)*$AH7</f>
        <v>0.22161779280671431</v>
      </c>
      <c r="Y7">
        <f t="shared" si="7"/>
        <v>2.2504155763213886E-2</v>
      </c>
      <c r="Z7">
        <v>6.5219548909084475</v>
      </c>
      <c r="AA7">
        <f>((Z7-11.8)/0.8)*$AH7</f>
        <v>0.28369492461367091</v>
      </c>
      <c r="AB7">
        <f t="shared" si="8"/>
        <v>4.9659335800860877E-2</v>
      </c>
      <c r="AC7">
        <v>8.4967917569621179</v>
      </c>
      <c r="AD7">
        <f>((AC7-11.8)/0.8)*$AH7</f>
        <v>0.17754744306328618</v>
      </c>
      <c r="AE7">
        <f t="shared" si="9"/>
        <v>3.2259087377810918E-3</v>
      </c>
      <c r="AF7">
        <f t="shared" si="10"/>
        <v>8.6339912682805533</v>
      </c>
      <c r="AG7">
        <f t="shared" si="11"/>
        <v>1.8288114966174427</v>
      </c>
      <c r="AH7">
        <v>-4.2999999999999997E-2</v>
      </c>
      <c r="AJ7" s="1"/>
    </row>
    <row r="8" spans="1:36" x14ac:dyDescent="0.25">
      <c r="A8" t="s">
        <v>8</v>
      </c>
      <c r="B8">
        <v>6.3473461685247283</v>
      </c>
      <c r="C8">
        <f>((B8-7.2)/1.9)*$AH8</f>
        <v>-6.7314776169100409E-3</v>
      </c>
      <c r="D8">
        <f t="shared" si="0"/>
        <v>5.5327093373842698E-4</v>
      </c>
      <c r="E8">
        <v>5.6977671348259742</v>
      </c>
      <c r="F8">
        <f>((E8-7.2)/1.9)*$AH8</f>
        <v>-1.1859733146110732E-2</v>
      </c>
      <c r="G8">
        <f t="shared" si="1"/>
        <v>-8.360659259424693E-3</v>
      </c>
      <c r="H8">
        <v>6.6312280157876051</v>
      </c>
      <c r="I8">
        <f>((H8-7.2)/1.9)*$AH8</f>
        <v>-4.4903051385189081E-3</v>
      </c>
      <c r="J8">
        <f t="shared" si="2"/>
        <v>4.4488753765089947E-3</v>
      </c>
      <c r="K8">
        <v>8.332649204688094</v>
      </c>
      <c r="L8">
        <f>((K8-7.2)/1.9)*$AH8</f>
        <v>8.94196740543232E-3</v>
      </c>
      <c r="M8">
        <f t="shared" si="3"/>
        <v>2.7796842167661675E-2</v>
      </c>
      <c r="N8">
        <v>6.4855621754549491</v>
      </c>
      <c r="O8">
        <f>((N8-7.2)/1.9)*$AH8</f>
        <v>-5.6402986148293508E-3</v>
      </c>
      <c r="P8">
        <f t="shared" si="4"/>
        <v>2.4499575160290537E-3</v>
      </c>
      <c r="Q8">
        <v>7.6160181690895428</v>
      </c>
      <c r="R8">
        <f>((Q8-7.2)/1.9)*$AH8</f>
        <v>3.2843539664963888E-3</v>
      </c>
      <c r="S8">
        <f t="shared" si="5"/>
        <v>1.7962782424067566E-2</v>
      </c>
      <c r="T8">
        <v>4.5942223586449504</v>
      </c>
      <c r="U8">
        <f>((T8-7.2)/1.9)*$AH8</f>
        <v>-2.0571928747539867E-2</v>
      </c>
      <c r="V8">
        <f t="shared" si="6"/>
        <v>-2.3504191592811845E-2</v>
      </c>
      <c r="W8">
        <v>5.2116639487738574</v>
      </c>
      <c r="X8">
        <f>((W8-7.2)/1.9)*$AH8</f>
        <v>-1.5697389878101126E-2</v>
      </c>
      <c r="Y8">
        <f t="shared" si="7"/>
        <v>-1.5031271521137942E-2</v>
      </c>
      <c r="Z8">
        <v>5.7705748595434061</v>
      </c>
      <c r="AA8">
        <f>((Z8-7.2)/1.9)*$AH8</f>
        <v>-1.1284935319394165E-2</v>
      </c>
      <c r="AB8">
        <f t="shared" si="8"/>
        <v>-7.3615460769090087E-3</v>
      </c>
      <c r="AC8">
        <v>6.3832481231090021</v>
      </c>
      <c r="AD8">
        <f>((AC8-7.2)/1.9)*$AH8</f>
        <v>-6.4480411333499845E-3</v>
      </c>
      <c r="AE8">
        <f t="shared" si="9"/>
        <v>1.0459400322776265E-3</v>
      </c>
      <c r="AF8">
        <f t="shared" si="10"/>
        <v>6.307028015844212</v>
      </c>
      <c r="AG8">
        <f t="shared" si="11"/>
        <v>1.0930852378622624</v>
      </c>
      <c r="AH8">
        <v>1.4999999999999999E-2</v>
      </c>
    </row>
    <row r="9" spans="1:36" x14ac:dyDescent="0.25">
      <c r="A9" t="s">
        <v>9</v>
      </c>
      <c r="B9">
        <v>10.584753694227183</v>
      </c>
      <c r="C9">
        <f>((B9-10)/2.3)*$AH9</f>
        <v>1.6525647880333446E-2</v>
      </c>
      <c r="D9">
        <f t="shared" si="0"/>
        <v>-7.2592257912933222E-2</v>
      </c>
      <c r="E9">
        <v>11.034160740240406</v>
      </c>
      <c r="F9">
        <f>((E9-10)/2.3)*$AH9</f>
        <v>2.9226281789402776E-2</v>
      </c>
      <c r="G9">
        <f t="shared" si="1"/>
        <v>-5.6497002677455214E-2</v>
      </c>
      <c r="H9">
        <v>14.947285485541926</v>
      </c>
      <c r="I9">
        <f>((H9-10)/2.3)*$AH9</f>
        <v>0.13981458980879355</v>
      </c>
      <c r="J9">
        <f t="shared" si="2"/>
        <v>8.3649312567543765E-2</v>
      </c>
      <c r="K9">
        <v>13.964582261204045</v>
      </c>
      <c r="L9">
        <f>((K9-10)/2.3)*$AH9</f>
        <v>0.11204254216446216</v>
      </c>
      <c r="M9">
        <f t="shared" si="3"/>
        <v>4.8454361004679244E-2</v>
      </c>
      <c r="N9">
        <v>14.651037582599299</v>
      </c>
      <c r="O9">
        <f>((N9-10)/2.3)*$AH9</f>
        <v>0.13144236646476282</v>
      </c>
      <c r="P9">
        <f t="shared" si="4"/>
        <v>7.3039364073998331E-2</v>
      </c>
      <c r="Q9">
        <v>14.974988948622851</v>
      </c>
      <c r="R9">
        <f>((Q9-10)/2.3)*$AH9</f>
        <v>0.14059751376542842</v>
      </c>
      <c r="S9">
        <f t="shared" si="5"/>
        <v>8.4641496186269261E-2</v>
      </c>
      <c r="T9">
        <v>12.317033807326759</v>
      </c>
      <c r="U9">
        <f>((T9-10)/2.3)*$AH9</f>
        <v>6.5481390207060577E-2</v>
      </c>
      <c r="V9">
        <f t="shared" si="6"/>
        <v>-1.0551640599469812E-2</v>
      </c>
      <c r="W9">
        <v>11.043501854061804</v>
      </c>
      <c r="X9">
        <f>((W9-10)/2.3)*$AH9</f>
        <v>2.9490269788703147E-2</v>
      </c>
      <c r="Y9">
        <f t="shared" si="7"/>
        <v>-5.6162456051021985E-2</v>
      </c>
      <c r="Z9">
        <v>11.420821394506568</v>
      </c>
      <c r="AA9">
        <f>((Z9-10)/2.3)*$AH9</f>
        <v>4.0153648105620401E-2</v>
      </c>
      <c r="AB9">
        <f t="shared" si="8"/>
        <v>-4.2648973423931466E-2</v>
      </c>
      <c r="AC9">
        <v>11.178370773382531</v>
      </c>
      <c r="AD9">
        <f>((AC9-10)/2.3)*$AH9</f>
        <v>3.3301782726028045E-2</v>
      </c>
      <c r="AE9">
        <f t="shared" si="9"/>
        <v>-5.1332203167678614E-2</v>
      </c>
      <c r="AF9">
        <f t="shared" si="10"/>
        <v>12.611653654171336</v>
      </c>
      <c r="AG9">
        <f t="shared" si="11"/>
        <v>1.8149111376916862</v>
      </c>
      <c r="AH9">
        <v>6.5000000000000002E-2</v>
      </c>
    </row>
    <row r="10" spans="1:36" x14ac:dyDescent="0.25">
      <c r="A10" t="s">
        <v>10</v>
      </c>
      <c r="B10">
        <v>3.7764573755355357</v>
      </c>
      <c r="C10">
        <f>((B10-1.2)/1)*$AH10</f>
        <v>0.34524528832176177</v>
      </c>
      <c r="D10">
        <f t="shared" si="0"/>
        <v>0.210919963973728</v>
      </c>
      <c r="E10">
        <v>3.2532530895863632</v>
      </c>
      <c r="F10">
        <f>((E10-1.2)/1)*$AH10</f>
        <v>0.27513591400457266</v>
      </c>
      <c r="G10">
        <f t="shared" si="1"/>
        <v>7.83036813910548E-2</v>
      </c>
      <c r="H10">
        <v>2.6036006954910085</v>
      </c>
      <c r="I10">
        <f>((H10-1.2)/1)*$AH10</f>
        <v>0.18808249319579515</v>
      </c>
      <c r="J10">
        <f t="shared" si="2"/>
        <v>-8.6363328779862122E-2</v>
      </c>
      <c r="K10">
        <v>2.5082283328067856</v>
      </c>
      <c r="L10">
        <f>((K10-1.2)/1)*$AH10</f>
        <v>0.17530259659610928</v>
      </c>
      <c r="M10">
        <f t="shared" si="3"/>
        <v>-0.11053730544628569</v>
      </c>
      <c r="N10">
        <v>3.1356124671546484</v>
      </c>
      <c r="O10">
        <f>((N10-1.2)/1)*$AH10</f>
        <v>0.25937207059872291</v>
      </c>
      <c r="P10">
        <f t="shared" si="4"/>
        <v>4.8485382025820936E-2</v>
      </c>
      <c r="Q10">
        <v>2.1241876899649532</v>
      </c>
      <c r="R10">
        <f>((Q10-1.2)/1)*$AH10</f>
        <v>0.12384115045530375</v>
      </c>
      <c r="S10">
        <f t="shared" si="5"/>
        <v>-0.20787986127407104</v>
      </c>
      <c r="T10">
        <v>3.4919225452689622</v>
      </c>
      <c r="U10">
        <f>((T10-1.2)/1)*$AH10</f>
        <v>0.3071176210660409</v>
      </c>
      <c r="V10">
        <f t="shared" si="6"/>
        <v>0.13879908792472981</v>
      </c>
      <c r="W10">
        <v>3.2720221960479758</v>
      </c>
      <c r="X10">
        <f>((W10-1.2)/1)*$AH10</f>
        <v>0.27765097427042873</v>
      </c>
      <c r="Y10">
        <f t="shared" si="7"/>
        <v>8.306107576488321E-2</v>
      </c>
      <c r="Z10">
        <v>2.8821744732029853</v>
      </c>
      <c r="AA10">
        <f>((Z10-1.2)/1)*$AH10</f>
        <v>0.22541137940920003</v>
      </c>
      <c r="AB10">
        <f t="shared" si="8"/>
        <v>-1.5753397215266304E-2</v>
      </c>
      <c r="AC10">
        <v>2.3957966483597026</v>
      </c>
      <c r="AD10">
        <f>((AC10-1.2)/1)*$AH10</f>
        <v>0.16023675088020017</v>
      </c>
      <c r="AE10">
        <f t="shared" si="9"/>
        <v>-0.13903529836473205</v>
      </c>
      <c r="AF10">
        <f t="shared" si="10"/>
        <v>2.9443255513418922</v>
      </c>
      <c r="AG10">
        <f t="shared" si="11"/>
        <v>0.52866339601611767</v>
      </c>
      <c r="AH10">
        <v>0.13400000000000001</v>
      </c>
      <c r="AJ10" s="1"/>
    </row>
    <row r="11" spans="1:36" x14ac:dyDescent="0.25">
      <c r="A11" t="s">
        <v>11</v>
      </c>
      <c r="B11">
        <v>6.5428057760506322</v>
      </c>
      <c r="C11">
        <f>((B11-3.7)/1.2)*$AH11</f>
        <v>0.31744664499232061</v>
      </c>
      <c r="D11">
        <f t="shared" si="0"/>
        <v>0.11823040722472647</v>
      </c>
      <c r="E11">
        <v>5.5273852707323332</v>
      </c>
      <c r="F11">
        <f>((E11-3.7)/1.2)*$AH11</f>
        <v>0.20405802189844388</v>
      </c>
      <c r="G11">
        <f t="shared" si="1"/>
        <v>-5.7651787358207543E-2</v>
      </c>
      <c r="H11">
        <v>6.7869714943766351</v>
      </c>
      <c r="I11">
        <f>((H11-3.7)/1.2)*$AH11</f>
        <v>0.3447118168720576</v>
      </c>
      <c r="J11">
        <f t="shared" si="2"/>
        <v>0.16052264197493404</v>
      </c>
      <c r="K11">
        <v>6.7254300386605781</v>
      </c>
      <c r="L11">
        <f>((K11-3.7)/1.2)*$AH11</f>
        <v>0.33783968765043126</v>
      </c>
      <c r="M11">
        <f t="shared" si="3"/>
        <v>0.14986297316533523</v>
      </c>
      <c r="N11">
        <v>6.0754696884750885</v>
      </c>
      <c r="O11">
        <f>((N11-3.7)/1.2)*$AH11</f>
        <v>0.26526078187971824</v>
      </c>
      <c r="P11">
        <f t="shared" si="4"/>
        <v>3.7282567132780275E-2</v>
      </c>
      <c r="Q11">
        <v>6.4535651399022109</v>
      </c>
      <c r="R11">
        <f>((Q11-3.7)/1.2)*$AH11</f>
        <v>0.30748144062241356</v>
      </c>
      <c r="S11">
        <f t="shared" si="5"/>
        <v>0.10277293039660063</v>
      </c>
      <c r="T11">
        <v>5.0881981625066217</v>
      </c>
      <c r="U11">
        <f>((T11-3.7)/1.2)*$AH11</f>
        <v>0.15501546147990608</v>
      </c>
      <c r="V11">
        <f t="shared" si="6"/>
        <v>-0.13372390922564709</v>
      </c>
      <c r="W11">
        <v>5.5871273669046548</v>
      </c>
      <c r="X11">
        <f>((W11-3.7)/1.2)*$AH11</f>
        <v>0.21072922263768648</v>
      </c>
      <c r="Y11">
        <f t="shared" si="7"/>
        <v>-4.7303787757314239E-2</v>
      </c>
      <c r="Z11">
        <v>5.3067240479461413</v>
      </c>
      <c r="AA11">
        <f>((Z11-3.7)/1.2)*$AH11</f>
        <v>0.17941751868731912</v>
      </c>
      <c r="AB11">
        <f t="shared" si="8"/>
        <v>-9.587278045389401E-2</v>
      </c>
      <c r="AC11">
        <v>4.5085858084512331</v>
      </c>
      <c r="AD11">
        <f>((AC11-3.7)/1.2)*$AH11</f>
        <v>9.0292081943721028E-2</v>
      </c>
      <c r="AE11">
        <f t="shared" si="9"/>
        <v>-0.23411925509931206</v>
      </c>
      <c r="AF11">
        <f t="shared" si="10"/>
        <v>5.8602262794006119</v>
      </c>
      <c r="AG11">
        <f t="shared" si="11"/>
        <v>0.77362207149679663</v>
      </c>
      <c r="AH11">
        <v>0.13400000000000001</v>
      </c>
    </row>
    <row r="12" spans="1:36" x14ac:dyDescent="0.25">
      <c r="A12" t="s">
        <v>12</v>
      </c>
      <c r="B12">
        <v>3.8473096210412971</v>
      </c>
      <c r="C12">
        <f>((B12-4.5)/0.8)*$AH12</f>
        <v>-0.11340495334407463</v>
      </c>
      <c r="D12">
        <f t="shared" si="0"/>
        <v>0.17113366936280625</v>
      </c>
      <c r="E12">
        <v>3.2790990965854707</v>
      </c>
      <c r="F12">
        <f>((E12-4.5)/0.8)*$AH12</f>
        <v>-0.21213153196827447</v>
      </c>
      <c r="G12">
        <f t="shared" si="1"/>
        <v>4.2313054592204184E-2</v>
      </c>
      <c r="H12">
        <v>2.7934927910941942</v>
      </c>
      <c r="I12">
        <f>((H12-4.5)/0.8)*$AH12</f>
        <v>-0.29650562754738374</v>
      </c>
      <c r="J12">
        <f t="shared" si="2"/>
        <v>-6.7780124110842221E-2</v>
      </c>
      <c r="K12">
        <v>2.1089294065948563</v>
      </c>
      <c r="L12">
        <f>((K12-4.5)/0.8)*$AH12</f>
        <v>-0.41544851560414375</v>
      </c>
      <c r="M12">
        <f t="shared" si="3"/>
        <v>-0.22297942480155736</v>
      </c>
      <c r="N12">
        <v>3.1922734273155395</v>
      </c>
      <c r="O12">
        <f>((N12-4.5)/0.8)*$AH12</f>
        <v>-0.22721749200392502</v>
      </c>
      <c r="P12">
        <f t="shared" si="4"/>
        <v>2.2628561588606117E-2</v>
      </c>
      <c r="Q12">
        <v>2.3910458581523066</v>
      </c>
      <c r="R12">
        <f>((Q12-4.5)/0.8)*$AH12</f>
        <v>-0.36643078214603675</v>
      </c>
      <c r="S12">
        <f t="shared" si="5"/>
        <v>-0.15902000630726504</v>
      </c>
      <c r="T12">
        <v>3.8673404773648619</v>
      </c>
      <c r="U12">
        <f>((T12-4.5)/0.8)*$AH12</f>
        <v>-0.10992459205785526</v>
      </c>
      <c r="V12">
        <f t="shared" si="6"/>
        <v>0.17567492144266597</v>
      </c>
      <c r="W12">
        <v>3.7219319499981864</v>
      </c>
      <c r="X12">
        <f>((W12-4.5)/0.8)*$AH12</f>
        <v>-0.13518932368781511</v>
      </c>
      <c r="Y12">
        <f t="shared" si="7"/>
        <v>0.14270894302084378</v>
      </c>
      <c r="Z12">
        <v>3.1030312082999414</v>
      </c>
      <c r="AA12">
        <f>((Z12-4.5)/0.8)*$AH12</f>
        <v>-0.2427233275578852</v>
      </c>
      <c r="AB12">
        <f t="shared" si="8"/>
        <v>2.3962057587101847E-3</v>
      </c>
      <c r="AC12">
        <v>2.6201648112834577</v>
      </c>
      <c r="AD12">
        <f>((AC12-4.5)/0.8)*$AH12</f>
        <v>-0.32662136403949921</v>
      </c>
      <c r="AE12">
        <f t="shared" si="9"/>
        <v>-0.10707580054617269</v>
      </c>
      <c r="AF12">
        <f t="shared" si="10"/>
        <v>3.0924618647730115</v>
      </c>
      <c r="AG12">
        <f t="shared" si="11"/>
        <v>0.61311043298470635</v>
      </c>
      <c r="AH12">
        <v>0.13900000000000001</v>
      </c>
    </row>
    <row r="13" spans="1:36" x14ac:dyDescent="0.25">
      <c r="A13" t="s">
        <v>13</v>
      </c>
      <c r="B13">
        <v>2.6756752900548126</v>
      </c>
      <c r="C13">
        <f>((B13-1)/0.8)*$AH13</f>
        <v>0.33094586978582546</v>
      </c>
      <c r="D13">
        <f t="shared" si="0"/>
        <v>0.14831382029370996</v>
      </c>
      <c r="E13">
        <v>1.9735376633002037</v>
      </c>
      <c r="F13">
        <f>((E13-1)/0.8)*$AH13</f>
        <v>0.19227368850179025</v>
      </c>
      <c r="G13">
        <f t="shared" si="1"/>
        <v>-3.6904901711038496E-2</v>
      </c>
      <c r="H13">
        <v>1.25174639610995</v>
      </c>
      <c r="I13">
        <f>((H13-1)/0.8)*$AH13</f>
        <v>4.9719913231715124E-2</v>
      </c>
      <c r="J13">
        <f t="shared" si="2"/>
        <v>-0.22730810895845466</v>
      </c>
      <c r="K13">
        <v>1.4991981845934366</v>
      </c>
      <c r="L13">
        <f>((K13-1)/0.8)*$AH13</f>
        <v>9.8591641457203713E-2</v>
      </c>
      <c r="M13">
        <f t="shared" si="3"/>
        <v>-0.16203215411104574</v>
      </c>
      <c r="N13">
        <v>2.1001978552452836</v>
      </c>
      <c r="O13">
        <f>((N13-1)/0.8)*$AH13</f>
        <v>0.2172890764109435</v>
      </c>
      <c r="P13">
        <f t="shared" si="4"/>
        <v>-3.4928782173270071E-3</v>
      </c>
      <c r="Q13">
        <v>2.4316846460544843</v>
      </c>
      <c r="R13">
        <f>((Q13-1)/0.8)*$AH13</f>
        <v>0.28275771759576063</v>
      </c>
      <c r="S13">
        <f t="shared" si="5"/>
        <v>8.3950889807076962E-2</v>
      </c>
      <c r="T13">
        <v>2.073994893702662</v>
      </c>
      <c r="U13">
        <f>((T13-1)/0.8)*$AH13</f>
        <v>0.21211399150627575</v>
      </c>
      <c r="V13">
        <f t="shared" si="6"/>
        <v>-1.0405026013901541E-2</v>
      </c>
      <c r="W13">
        <v>3.363579578740175</v>
      </c>
      <c r="X13">
        <f>((W13-1)/0.8)*$AH13</f>
        <v>0.4668069668011845</v>
      </c>
      <c r="Y13">
        <f t="shared" si="7"/>
        <v>0.32977789280156039</v>
      </c>
      <c r="Z13">
        <v>1.8649696688552599</v>
      </c>
      <c r="AA13">
        <f>((Z13-1)/0.8)*$AH13</f>
        <v>0.17083150959891383</v>
      </c>
      <c r="AB13">
        <f t="shared" si="8"/>
        <v>-6.5544337080222878E-2</v>
      </c>
      <c r="AC13">
        <v>1.8998043824909248</v>
      </c>
      <c r="AD13">
        <f>((AC13-1)/0.8)*$AH13</f>
        <v>0.17771136554195766</v>
      </c>
      <c r="AE13">
        <f t="shared" si="9"/>
        <v>-5.6355196810356438E-2</v>
      </c>
      <c r="AF13">
        <f t="shared" si="10"/>
        <v>2.113438855914719</v>
      </c>
      <c r="AG13">
        <f t="shared" si="11"/>
        <v>0.59895535303598568</v>
      </c>
      <c r="AH13">
        <v>0.158</v>
      </c>
    </row>
    <row r="14" spans="1:36" x14ac:dyDescent="0.25">
      <c r="A14" t="s">
        <v>14</v>
      </c>
      <c r="B14">
        <v>7.1010712478441373</v>
      </c>
      <c r="C14">
        <f>((B14-6.6)/1.5)*$AH14</f>
        <v>5.645402725710618E-2</v>
      </c>
      <c r="D14">
        <f t="shared" si="0"/>
        <v>0.22436572589180456</v>
      </c>
      <c r="E14">
        <v>6.7827216079897532</v>
      </c>
      <c r="F14">
        <f>((E14-6.6)/1.5)*$AH14</f>
        <v>2.0586634500178905E-2</v>
      </c>
      <c r="G14">
        <f t="shared" si="1"/>
        <v>0.13924072781714156</v>
      </c>
      <c r="H14">
        <v>5.9373332324764956</v>
      </c>
      <c r="I14">
        <f>((H14-6.6)/1.5)*$AH14</f>
        <v>-7.466045580764813E-2</v>
      </c>
      <c r="J14">
        <f t="shared" si="2"/>
        <v>-8.6811621011729026E-2</v>
      </c>
      <c r="K14">
        <v>5.8053643967630384</v>
      </c>
      <c r="L14">
        <f>((K14-6.6)/1.5)*$AH14</f>
        <v>-8.9528944631364307E-2</v>
      </c>
      <c r="M14">
        <f t="shared" si="3"/>
        <v>-0.12209938477726062</v>
      </c>
      <c r="N14">
        <v>6.031732123779455</v>
      </c>
      <c r="O14">
        <f>((N14-6.6)/1.5)*$AH14</f>
        <v>-6.4024847387514697E-2</v>
      </c>
      <c r="P14">
        <f t="shared" si="4"/>
        <v>-6.1569860273157612E-2</v>
      </c>
      <c r="Q14">
        <v>5.3138356755020588</v>
      </c>
      <c r="R14">
        <f>((Q14-6.6)/1.5)*$AH14</f>
        <v>-0.14490784722676803</v>
      </c>
      <c r="S14">
        <f t="shared" si="5"/>
        <v>-0.25353154681809431</v>
      </c>
      <c r="T14">
        <v>6.9336930858975325</v>
      </c>
      <c r="U14">
        <f>((T14-6.6)/1.5)*$AH14</f>
        <v>3.7596087677788707E-2</v>
      </c>
      <c r="V14">
        <f t="shared" si="6"/>
        <v>0.17960969689185799</v>
      </c>
      <c r="W14">
        <v>6.7711622604418791</v>
      </c>
      <c r="X14">
        <f>((W14-6.6)/1.5)*$AH14</f>
        <v>1.9284281343118419E-2</v>
      </c>
      <c r="Y14">
        <f t="shared" si="7"/>
        <v>0.13614981985127347</v>
      </c>
      <c r="Z14">
        <v>6.4587003834620766</v>
      </c>
      <c r="AA14">
        <f>((Z14-6.6)/1.5)*$AH14</f>
        <v>-1.5919756796605993E-2</v>
      </c>
      <c r="AB14">
        <f t="shared" si="8"/>
        <v>5.2599178209343005E-2</v>
      </c>
      <c r="AC14">
        <v>5.4842908697079471</v>
      </c>
      <c r="AD14">
        <f>((AC14-6.6)/1.5)*$AH14</f>
        <v>-0.12570322867957126</v>
      </c>
      <c r="AE14">
        <f t="shared" si="9"/>
        <v>-0.20795273578118048</v>
      </c>
      <c r="AF14">
        <f t="shared" si="10"/>
        <v>6.2619904883864379</v>
      </c>
      <c r="AG14">
        <f t="shared" si="11"/>
        <v>0.63202455626726772</v>
      </c>
      <c r="AH14">
        <v>0.16900000000000001</v>
      </c>
    </row>
    <row r="15" spans="1:36" x14ac:dyDescent="0.25">
      <c r="A15" t="s">
        <v>15</v>
      </c>
      <c r="B15">
        <v>8.5386630778279464</v>
      </c>
      <c r="C15">
        <f>((B15-2.1)/1.2)*$AH15</f>
        <v>0.95506835654447886</v>
      </c>
      <c r="D15">
        <f t="shared" si="0"/>
        <v>7.7871954702156257E-2</v>
      </c>
      <c r="E15">
        <v>9.6971556907674152</v>
      </c>
      <c r="F15">
        <f>((E15-2.1)/1.2)*$AH15</f>
        <v>1.1269114274638332</v>
      </c>
      <c r="G15">
        <f t="shared" si="1"/>
        <v>0.23482449868476771</v>
      </c>
      <c r="H15">
        <v>8.2527908298730015</v>
      </c>
      <c r="I15">
        <f>((H15-2.1)/1.2)*$AH15</f>
        <v>0.91266397309782865</v>
      </c>
      <c r="J15">
        <f t="shared" si="2"/>
        <v>3.9141991239798925E-2</v>
      </c>
      <c r="K15">
        <v>6.161381518003366</v>
      </c>
      <c r="L15">
        <f>((K15-2.1)/1.2)*$AH15</f>
        <v>0.60243825850383259</v>
      </c>
      <c r="M15">
        <f t="shared" si="3"/>
        <v>-0.24420207875300065</v>
      </c>
      <c r="N15">
        <v>6.4868392225191727</v>
      </c>
      <c r="O15">
        <f>((N15-2.1)/1.2)*$AH15</f>
        <v>0.65071448467367732</v>
      </c>
      <c r="P15">
        <f t="shared" si="4"/>
        <v>-0.20010907883918427</v>
      </c>
      <c r="Q15">
        <v>7.3231605594267197</v>
      </c>
      <c r="R15">
        <f>((Q15-2.1)/1.2)*$AH15</f>
        <v>0.77476881631496353</v>
      </c>
      <c r="S15">
        <f t="shared" si="5"/>
        <v>-8.6804289539300611E-2</v>
      </c>
      <c r="T15">
        <v>6.9440447441865558</v>
      </c>
      <c r="U15">
        <f>((T15-2.1)/1.2)*$AH15</f>
        <v>0.71853330372100588</v>
      </c>
      <c r="V15">
        <f t="shared" si="6"/>
        <v>-0.13816688866283464</v>
      </c>
      <c r="W15">
        <v>7.2435623315012441</v>
      </c>
      <c r="X15">
        <f>((W15-2.1)/1.2)*$AH15</f>
        <v>0.76296174583935106</v>
      </c>
      <c r="Y15">
        <f t="shared" si="7"/>
        <v>-9.7588255038840582E-2</v>
      </c>
      <c r="Z15">
        <v>9.38308402274812</v>
      </c>
      <c r="AA15">
        <f>((Z15-2.1)/1.2)*$AH15</f>
        <v>1.0803241300409712</v>
      </c>
      <c r="AB15">
        <f t="shared" si="8"/>
        <v>0.19227407864936072</v>
      </c>
      <c r="AC15">
        <v>9.6080913725266068</v>
      </c>
      <c r="AD15">
        <f>((AC15-2.1)/1.2)*$AH15</f>
        <v>1.1137002202581134</v>
      </c>
      <c r="AE15">
        <f t="shared" si="9"/>
        <v>0.22275806755707769</v>
      </c>
      <c r="AF15">
        <f t="shared" si="10"/>
        <v>7.9638773369380145</v>
      </c>
      <c r="AG15">
        <f t="shared" si="11"/>
        <v>1.3138473571098748</v>
      </c>
      <c r="AH15">
        <v>0.17799999999999999</v>
      </c>
    </row>
    <row r="18" spans="1:14" x14ac:dyDescent="0.25">
      <c r="A18" t="s">
        <v>85</v>
      </c>
      <c r="B18">
        <v>105</v>
      </c>
      <c r="C18">
        <v>105</v>
      </c>
      <c r="D18">
        <v>60</v>
      </c>
      <c r="E18">
        <v>740</v>
      </c>
      <c r="F18">
        <v>155</v>
      </c>
      <c r="G18">
        <v>740</v>
      </c>
      <c r="H18">
        <v>155</v>
      </c>
      <c r="I18">
        <v>265</v>
      </c>
      <c r="J18">
        <v>155</v>
      </c>
      <c r="K18">
        <v>740</v>
      </c>
    </row>
    <row r="19" spans="1:14" x14ac:dyDescent="0.25">
      <c r="A19" t="s">
        <v>50</v>
      </c>
      <c r="B19" t="s">
        <v>20</v>
      </c>
      <c r="C19" t="s">
        <v>25</v>
      </c>
      <c r="D19" t="s">
        <v>19</v>
      </c>
      <c r="E19" t="s">
        <v>18</v>
      </c>
      <c r="F19" t="s">
        <v>16</v>
      </c>
      <c r="G19" t="s">
        <v>17</v>
      </c>
      <c r="H19" t="s">
        <v>23</v>
      </c>
      <c r="I19" t="s">
        <v>22</v>
      </c>
      <c r="J19" t="s">
        <v>24</v>
      </c>
      <c r="K19" t="s">
        <v>21</v>
      </c>
    </row>
    <row r="20" spans="1:14" x14ac:dyDescent="0.25">
      <c r="A20" t="s">
        <v>26</v>
      </c>
      <c r="B20">
        <f>SUM(C2:C15)</f>
        <v>2.3946228865189889</v>
      </c>
      <c r="C20">
        <f>SUM(F2:F15)</f>
        <v>2.580618140736072</v>
      </c>
      <c r="D20">
        <f>SUM(I2:I15)</f>
        <v>1.802665524297107</v>
      </c>
      <c r="E20">
        <f>SUM(L2:L15)</f>
        <v>1.2885246971061468</v>
      </c>
      <c r="F20">
        <f>SUM(O2:O15)</f>
        <v>1.7323570368952179</v>
      </c>
      <c r="G20">
        <f>SUM(R2:R15)</f>
        <v>1.65201770372239</v>
      </c>
      <c r="H20">
        <f>SUM(U2:U15)</f>
        <v>2.2543531440933022</v>
      </c>
      <c r="I20">
        <f>SUM(X2:X15)</f>
        <v>2.4886043146279309</v>
      </c>
      <c r="J20">
        <f>SUM(AA2:AA15)</f>
        <v>2.3992121216151254</v>
      </c>
      <c r="K20">
        <f>SUM(AD2:AD15)</f>
        <v>1.9669634658476598</v>
      </c>
    </row>
    <row r="21" spans="1:14" x14ac:dyDescent="0.25">
      <c r="A21" t="s">
        <v>49</v>
      </c>
      <c r="B21">
        <f>SUM(D2:D15)</f>
        <v>0.58931609314984579</v>
      </c>
      <c r="C21">
        <f>SUM(G2:G15)</f>
        <v>0.76907093843707452</v>
      </c>
      <c r="D21">
        <f>SUM(J2:J15)</f>
        <v>-0.51144865544698759</v>
      </c>
      <c r="E21">
        <f>SUM(M2:M15)</f>
        <v>-0.94027436635474437</v>
      </c>
      <c r="F21">
        <f>SUM(P2:P15)</f>
        <v>-0.38104684697147684</v>
      </c>
      <c r="G21">
        <f>SUM(S2:S15)</f>
        <v>-0.69981350443822044</v>
      </c>
      <c r="H21">
        <f>SUM(V2:V15)</f>
        <v>0.31963287354275305</v>
      </c>
      <c r="I21">
        <f>SUM(Y2:Y15)</f>
        <v>0.7111618725444202</v>
      </c>
      <c r="J21">
        <f>SUM(AB2:AB15)</f>
        <v>0.4148574606461376</v>
      </c>
      <c r="K21">
        <f>SUM(AE2:AE15)</f>
        <v>-0.27145586510880237</v>
      </c>
      <c r="M21" t="s">
        <v>98</v>
      </c>
      <c r="N21" t="s">
        <v>72</v>
      </c>
    </row>
    <row r="22" spans="1:14" x14ac:dyDescent="0.25">
      <c r="A22" t="s">
        <v>91</v>
      </c>
      <c r="B22">
        <f>(B21+B20)/2</f>
        <v>1.4919694898344174</v>
      </c>
      <c r="C22">
        <f t="shared" ref="C22:K22" si="12">(C21+C20)/2</f>
        <v>1.6748445395865732</v>
      </c>
      <c r="D22">
        <f t="shared" si="12"/>
        <v>0.64560843442505966</v>
      </c>
      <c r="E22">
        <f t="shared" si="12"/>
        <v>0.17412516537570122</v>
      </c>
      <c r="F22">
        <f t="shared" si="12"/>
        <v>0.67565509496187048</v>
      </c>
      <c r="G22">
        <f t="shared" si="12"/>
        <v>0.47610209964208478</v>
      </c>
      <c r="H22">
        <f t="shared" si="12"/>
        <v>1.2869930088180277</v>
      </c>
      <c r="I22">
        <f t="shared" si="12"/>
        <v>1.5998830935861754</v>
      </c>
      <c r="J22">
        <f t="shared" si="12"/>
        <v>1.4070347911306316</v>
      </c>
      <c r="K22">
        <f t="shared" si="12"/>
        <v>0.84775380036942871</v>
      </c>
      <c r="M22">
        <f>AVERAGE(B22:K22)</f>
        <v>1.027996951772997</v>
      </c>
      <c r="N22">
        <f>STDEV(B22:K22)</f>
        <v>0.52789130085501534</v>
      </c>
    </row>
    <row r="23" spans="1:14" x14ac:dyDescent="0.25">
      <c r="A23" t="str">
        <f>'lit values'!A16</f>
        <v>DI</v>
      </c>
      <c r="B23">
        <f>'lit values'!B16</f>
        <v>0.58880814263920689</v>
      </c>
      <c r="C23">
        <f>'lit values'!C16</f>
        <v>0.93280775489448275</v>
      </c>
      <c r="D23">
        <f>'lit values'!D16</f>
        <v>0.9954259026188661</v>
      </c>
      <c r="E23">
        <f>'lit values'!E16</f>
        <v>1.0052548245614035</v>
      </c>
      <c r="F23">
        <f>'lit values'!F16</f>
        <v>0.60443616831934899</v>
      </c>
      <c r="G23">
        <f>'lit values'!G16</f>
        <v>0.20009700928044752</v>
      </c>
      <c r="H23">
        <f>'lit values'!H16</f>
        <v>0.57838777205695413</v>
      </c>
      <c r="I23">
        <f>'lit values'!I16</f>
        <v>0.65554666285278418</v>
      </c>
      <c r="J23">
        <f>'lit values'!J16</f>
        <v>-7.4093643529112685E-2</v>
      </c>
      <c r="K23">
        <f>'lit values'!K16</f>
        <v>0.01</v>
      </c>
      <c r="L23">
        <f>'lit values'!L16</f>
        <v>0.7</v>
      </c>
    </row>
    <row r="24" spans="1:14" x14ac:dyDescent="0.25">
      <c r="A24" t="str">
        <f>'lit values'!A17</f>
        <v>Z</v>
      </c>
      <c r="B24">
        <f>'lit values'!B17</f>
        <v>800</v>
      </c>
      <c r="C24">
        <f>'lit values'!C17</f>
        <v>200</v>
      </c>
      <c r="D24">
        <f>'lit values'!D17</f>
        <v>125</v>
      </c>
      <c r="E24">
        <f>'lit values'!E17</f>
        <v>100</v>
      </c>
      <c r="F24">
        <f>'lit values'!F17</f>
        <v>300</v>
      </c>
      <c r="G24">
        <f>'lit values'!G17</f>
        <v>1000</v>
      </c>
      <c r="H24">
        <f>'lit values'!H17</f>
        <v>300</v>
      </c>
      <c r="I24">
        <f>'lit values'!I17</f>
        <v>850</v>
      </c>
      <c r="J24">
        <f>'lit values'!J17</f>
        <v>3400</v>
      </c>
      <c r="K24">
        <f>'lit values'!K17</f>
        <v>3000</v>
      </c>
      <c r="L24">
        <f>'lit values'!L17</f>
        <v>3000</v>
      </c>
    </row>
    <row r="25" spans="1:14" x14ac:dyDescent="0.25">
      <c r="B25" t="s">
        <v>1</v>
      </c>
      <c r="C25" t="s">
        <v>1</v>
      </c>
      <c r="D25" t="s">
        <v>87</v>
      </c>
      <c r="E25" t="s">
        <v>88</v>
      </c>
      <c r="F25" t="s">
        <v>89</v>
      </c>
      <c r="G25" t="s">
        <v>90</v>
      </c>
      <c r="H25" t="s">
        <v>89</v>
      </c>
      <c r="I25" t="s">
        <v>95</v>
      </c>
      <c r="J25" t="s">
        <v>94</v>
      </c>
      <c r="K25" t="s">
        <v>96</v>
      </c>
    </row>
    <row r="26" spans="1:14" x14ac:dyDescent="0.25">
      <c r="A26" s="3" t="s">
        <v>92</v>
      </c>
    </row>
    <row r="28" spans="1:14" x14ac:dyDescent="0.25">
      <c r="E28" t="s">
        <v>97</v>
      </c>
    </row>
    <row r="29" spans="1:14" x14ac:dyDescent="0.25">
      <c r="E29" t="s">
        <v>85</v>
      </c>
      <c r="F29" t="s">
        <v>50</v>
      </c>
      <c r="G29" t="s">
        <v>26</v>
      </c>
      <c r="H29" t="s">
        <v>49</v>
      </c>
      <c r="I29" t="s">
        <v>91</v>
      </c>
      <c r="J29" t="s">
        <v>26</v>
      </c>
      <c r="K29" t="s">
        <v>86</v>
      </c>
    </row>
    <row r="30" spans="1:14" x14ac:dyDescent="0.25">
      <c r="C30">
        <f>E30*-1</f>
        <v>-105</v>
      </c>
      <c r="D30">
        <f>-1*K30</f>
        <v>-800</v>
      </c>
      <c r="E30">
        <v>105</v>
      </c>
      <c r="F30" t="s">
        <v>20</v>
      </c>
      <c r="G30">
        <v>2.3946228865189889</v>
      </c>
      <c r="H30">
        <v>0.5893160931498489</v>
      </c>
      <c r="I30">
        <v>1.4919694898344189</v>
      </c>
      <c r="J30">
        <v>0.58880814263920689</v>
      </c>
      <c r="K30">
        <v>800</v>
      </c>
      <c r="L30" t="s">
        <v>1</v>
      </c>
    </row>
    <row r="31" spans="1:14" x14ac:dyDescent="0.25">
      <c r="C31">
        <f t="shared" ref="C31:C39" si="13">E31*-1</f>
        <v>-105</v>
      </c>
      <c r="D31">
        <f t="shared" ref="D31:D40" si="14">-1*K31</f>
        <v>-200</v>
      </c>
      <c r="E31">
        <v>105</v>
      </c>
      <c r="F31" t="s">
        <v>25</v>
      </c>
      <c r="G31">
        <v>2.580618140736072</v>
      </c>
      <c r="H31">
        <v>0.76907093843707686</v>
      </c>
      <c r="I31">
        <v>1.6748445395865743</v>
      </c>
      <c r="J31">
        <v>0.93280775489448275</v>
      </c>
      <c r="K31">
        <v>200</v>
      </c>
      <c r="L31" t="s">
        <v>1</v>
      </c>
    </row>
    <row r="32" spans="1:14" x14ac:dyDescent="0.25">
      <c r="C32">
        <f t="shared" si="13"/>
        <v>-60</v>
      </c>
      <c r="D32">
        <f t="shared" si="14"/>
        <v>-125</v>
      </c>
      <c r="E32">
        <v>60</v>
      </c>
      <c r="F32" t="s">
        <v>19</v>
      </c>
      <c r="G32">
        <v>1.802665524297107</v>
      </c>
      <c r="H32">
        <v>-0.51144865544698859</v>
      </c>
      <c r="I32">
        <v>0.64560843442505922</v>
      </c>
      <c r="J32">
        <v>0.9954259026188661</v>
      </c>
      <c r="K32">
        <v>125</v>
      </c>
      <c r="L32" t="s">
        <v>87</v>
      </c>
    </row>
    <row r="33" spans="3:12" x14ac:dyDescent="0.25">
      <c r="C33">
        <f t="shared" si="13"/>
        <v>-740</v>
      </c>
      <c r="D33">
        <f t="shared" si="14"/>
        <v>-100</v>
      </c>
      <c r="E33">
        <v>740</v>
      </c>
      <c r="F33" t="s">
        <v>18</v>
      </c>
      <c r="G33">
        <v>1.2885246971061468</v>
      </c>
      <c r="H33">
        <v>-0.94027436635474571</v>
      </c>
      <c r="I33">
        <v>0.17412516537570055</v>
      </c>
      <c r="J33">
        <v>1.0052548245614035</v>
      </c>
      <c r="K33">
        <v>100</v>
      </c>
      <c r="L33" t="s">
        <v>88</v>
      </c>
    </row>
    <row r="34" spans="3:12" x14ac:dyDescent="0.25">
      <c r="C34">
        <f t="shared" si="13"/>
        <v>-155</v>
      </c>
      <c r="D34">
        <f t="shared" si="14"/>
        <v>-300</v>
      </c>
      <c r="E34">
        <v>155</v>
      </c>
      <c r="F34" t="s">
        <v>16</v>
      </c>
      <c r="G34">
        <v>1.7323570368952179</v>
      </c>
      <c r="H34">
        <v>-0.3810468469714775</v>
      </c>
      <c r="I34">
        <v>0.67565509496187026</v>
      </c>
      <c r="J34">
        <v>0.60443616831934899</v>
      </c>
      <c r="K34">
        <v>300</v>
      </c>
      <c r="L34" t="s">
        <v>89</v>
      </c>
    </row>
    <row r="35" spans="3:12" x14ac:dyDescent="0.25">
      <c r="C35">
        <f t="shared" si="13"/>
        <v>-740</v>
      </c>
      <c r="D35">
        <f t="shared" si="14"/>
        <v>-1000</v>
      </c>
      <c r="E35">
        <v>740</v>
      </c>
      <c r="F35" t="s">
        <v>17</v>
      </c>
      <c r="G35">
        <v>1.65201770372239</v>
      </c>
      <c r="H35">
        <v>-0.69981350443822299</v>
      </c>
      <c r="I35">
        <v>0.4761020996420835</v>
      </c>
      <c r="J35">
        <v>0.20009700928044752</v>
      </c>
      <c r="K35">
        <v>1000</v>
      </c>
      <c r="L35" t="s">
        <v>90</v>
      </c>
    </row>
    <row r="36" spans="3:12" x14ac:dyDescent="0.25">
      <c r="C36">
        <f t="shared" si="13"/>
        <v>-155</v>
      </c>
      <c r="D36">
        <f t="shared" si="14"/>
        <v>-300</v>
      </c>
      <c r="E36">
        <v>155</v>
      </c>
      <c r="F36" t="s">
        <v>23</v>
      </c>
      <c r="G36">
        <v>2.2543531440933022</v>
      </c>
      <c r="H36">
        <v>0.31963287354275438</v>
      </c>
      <c r="I36">
        <v>1.2869930088180284</v>
      </c>
      <c r="J36">
        <v>0.57838777205695413</v>
      </c>
      <c r="K36">
        <v>300</v>
      </c>
      <c r="L36" t="s">
        <v>89</v>
      </c>
    </row>
    <row r="37" spans="3:12" x14ac:dyDescent="0.25">
      <c r="C37">
        <f t="shared" si="13"/>
        <v>-265</v>
      </c>
      <c r="D37">
        <f t="shared" si="14"/>
        <v>-850</v>
      </c>
      <c r="E37">
        <v>265</v>
      </c>
      <c r="F37" t="s">
        <v>22</v>
      </c>
      <c r="G37">
        <v>2.4886043146279309</v>
      </c>
      <c r="H37">
        <v>0.71116187254442187</v>
      </c>
      <c r="I37">
        <v>1.5998830935861763</v>
      </c>
      <c r="J37">
        <v>0.65554666285278418</v>
      </c>
      <c r="K37">
        <v>850</v>
      </c>
      <c r="L37" t="s">
        <v>95</v>
      </c>
    </row>
    <row r="38" spans="3:12" x14ac:dyDescent="0.25">
      <c r="C38">
        <f t="shared" si="13"/>
        <v>-155</v>
      </c>
      <c r="D38">
        <f t="shared" si="14"/>
        <v>-3400</v>
      </c>
      <c r="E38">
        <v>155</v>
      </c>
      <c r="F38" t="s">
        <v>24</v>
      </c>
      <c r="G38">
        <v>2.3992121216151254</v>
      </c>
      <c r="H38">
        <v>0.41485746064613838</v>
      </c>
      <c r="I38">
        <v>1.407034791130632</v>
      </c>
      <c r="J38">
        <v>-7.4093643529112685E-2</v>
      </c>
      <c r="K38">
        <v>3400</v>
      </c>
      <c r="L38" t="s">
        <v>94</v>
      </c>
    </row>
    <row r="39" spans="3:12" ht="19.5" customHeight="1" x14ac:dyDescent="0.25">
      <c r="C39">
        <f t="shared" si="13"/>
        <v>-740</v>
      </c>
      <c r="D39">
        <f t="shared" si="14"/>
        <v>-3000</v>
      </c>
      <c r="E39">
        <v>740</v>
      </c>
      <c r="F39" t="s">
        <v>21</v>
      </c>
      <c r="G39">
        <v>1.9669634658476598</v>
      </c>
      <c r="H39">
        <v>-0.27145586510880626</v>
      </c>
      <c r="I39">
        <v>0.84775380036942671</v>
      </c>
      <c r="J39">
        <v>0.01</v>
      </c>
      <c r="K39">
        <v>3000</v>
      </c>
      <c r="L39" t="s">
        <v>96</v>
      </c>
    </row>
    <row r="40" spans="3:12" x14ac:dyDescent="0.25">
      <c r="D40">
        <f t="shared" si="14"/>
        <v>-3000</v>
      </c>
      <c r="J40">
        <v>0.7</v>
      </c>
      <c r="K40">
        <v>3000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C9" sqref="C9"/>
    </sheetView>
  </sheetViews>
  <sheetFormatPr defaultRowHeight="15" x14ac:dyDescent="0.25"/>
  <sheetData>
    <row r="1" spans="1:17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</row>
    <row r="2" spans="1:17" x14ac:dyDescent="0.25">
      <c r="A2" t="s">
        <v>20</v>
      </c>
      <c r="B2">
        <v>10.473339267012234</v>
      </c>
      <c r="C2">
        <v>8.2212027702814066</v>
      </c>
      <c r="D2">
        <v>12.226798917886143</v>
      </c>
      <c r="E2">
        <v>10.584753694227183</v>
      </c>
      <c r="F2">
        <v>8.6290371781431467</v>
      </c>
      <c r="G2">
        <v>2.6756752900548126</v>
      </c>
      <c r="H2">
        <v>3.8473096210412971</v>
      </c>
      <c r="I2">
        <v>7.1010712478441373</v>
      </c>
      <c r="J2">
        <v>7.2461073946028662</v>
      </c>
      <c r="K2">
        <v>3.7764573755355357</v>
      </c>
      <c r="L2">
        <v>6.5428057760506322</v>
      </c>
      <c r="M2">
        <v>6.9666262265995051</v>
      </c>
      <c r="N2">
        <v>6.3473461685247283</v>
      </c>
      <c r="O2">
        <v>4.8563245138708533</v>
      </c>
      <c r="P2">
        <v>8.5386630778279464</v>
      </c>
      <c r="Q2">
        <v>6.1792151016999375</v>
      </c>
    </row>
    <row r="3" spans="1:17" x14ac:dyDescent="0.25">
      <c r="A3" t="s">
        <v>45</v>
      </c>
      <c r="B3">
        <v>7.2423502385723406</v>
      </c>
      <c r="C3">
        <v>5.9950164064868545</v>
      </c>
      <c r="D3">
        <v>11.076601159365762</v>
      </c>
      <c r="E3">
        <v>11.034160740240406</v>
      </c>
      <c r="F3">
        <v>8.2360446705426877</v>
      </c>
      <c r="G3">
        <v>1.9735376633002037</v>
      </c>
      <c r="H3">
        <v>3.2790990965854707</v>
      </c>
      <c r="I3">
        <v>6.7827216079897532</v>
      </c>
      <c r="J3">
        <v>5.3999275480117843</v>
      </c>
      <c r="K3">
        <v>3.2532530895863632</v>
      </c>
      <c r="L3">
        <v>5.5273852707323332</v>
      </c>
      <c r="M3">
        <v>5.9123176139924354</v>
      </c>
      <c r="N3">
        <v>5.6977671348259742</v>
      </c>
      <c r="O3">
        <v>4.0092925502358305</v>
      </c>
      <c r="P3">
        <v>9.6971556907674152</v>
      </c>
      <c r="Q3">
        <v>4.8833695187643897</v>
      </c>
    </row>
    <row r="4" spans="1:17" x14ac:dyDescent="0.25">
      <c r="A4" t="s">
        <v>46</v>
      </c>
      <c r="B4">
        <v>8.6647253586772806</v>
      </c>
      <c r="C4">
        <v>9.1358921000250852</v>
      </c>
      <c r="D4">
        <v>13.502467737612292</v>
      </c>
      <c r="E4">
        <v>14.947285485541926</v>
      </c>
      <c r="F4">
        <v>10.200822460953127</v>
      </c>
      <c r="G4">
        <v>1.25174639610995</v>
      </c>
      <c r="H4">
        <v>2.7934927910941942</v>
      </c>
      <c r="I4">
        <v>5.9373332324764956</v>
      </c>
      <c r="J4">
        <v>7.0336791149706439</v>
      </c>
      <c r="K4">
        <v>2.6036006954910085</v>
      </c>
      <c r="L4">
        <v>6.7869714943766351</v>
      </c>
      <c r="M4">
        <v>5.3608514746772506</v>
      </c>
      <c r="N4">
        <v>6.6312280157876051</v>
      </c>
      <c r="O4">
        <v>4.4614910282004399</v>
      </c>
      <c r="P4">
        <v>8.2527908298730015</v>
      </c>
      <c r="Q4">
        <v>4.8301523737809546</v>
      </c>
    </row>
    <row r="5" spans="1:17" x14ac:dyDescent="0.25">
      <c r="A5" t="s">
        <v>18</v>
      </c>
      <c r="B5">
        <v>11.815733737425997</v>
      </c>
      <c r="C5">
        <v>7.6809876881432997</v>
      </c>
      <c r="D5">
        <v>13.18793324296761</v>
      </c>
      <c r="E5">
        <v>13.964582261204045</v>
      </c>
      <c r="F5">
        <v>11.686242560828614</v>
      </c>
      <c r="G5">
        <v>1.4991981845934366</v>
      </c>
      <c r="H5">
        <v>2.1089294065948563</v>
      </c>
      <c r="I5">
        <v>5.8053643967630384</v>
      </c>
      <c r="J5">
        <v>7.3215422192753081</v>
      </c>
      <c r="K5">
        <v>2.5082283328067856</v>
      </c>
      <c r="L5">
        <v>6.7254300386605781</v>
      </c>
      <c r="M5">
        <v>7.4096954063372076</v>
      </c>
      <c r="N5">
        <v>8.332649204688094</v>
      </c>
      <c r="O5">
        <v>4.2936139387045085</v>
      </c>
      <c r="P5">
        <v>6.161381518003366</v>
      </c>
      <c r="Q5">
        <v>4.2297254886157862</v>
      </c>
    </row>
    <row r="6" spans="1:17" x14ac:dyDescent="0.25">
      <c r="A6" t="s">
        <v>16</v>
      </c>
      <c r="B6">
        <v>9.083279609853518</v>
      </c>
      <c r="C6">
        <v>9.8551042116937193</v>
      </c>
      <c r="D6">
        <v>13.152645851043356</v>
      </c>
      <c r="E6">
        <v>14.651037582599299</v>
      </c>
      <c r="F6">
        <v>10.464896411861108</v>
      </c>
      <c r="G6">
        <v>2.1001978552452836</v>
      </c>
      <c r="H6">
        <v>3.1922734273155395</v>
      </c>
      <c r="I6">
        <v>6.031732123779455</v>
      </c>
      <c r="J6">
        <v>7.759642128884245</v>
      </c>
      <c r="K6">
        <v>3.1356124671546484</v>
      </c>
      <c r="L6">
        <v>6.0754696884750885</v>
      </c>
      <c r="M6">
        <v>6.6211339264533553</v>
      </c>
      <c r="N6">
        <v>6.4855621754549491</v>
      </c>
      <c r="O6">
        <v>4.1636164287594513</v>
      </c>
      <c r="P6">
        <v>6.4868392225191727</v>
      </c>
      <c r="Q6">
        <v>5.1217329442453945</v>
      </c>
    </row>
    <row r="7" spans="1:17" x14ac:dyDescent="0.25">
      <c r="A7" t="s">
        <v>47</v>
      </c>
      <c r="B7">
        <v>10.262262177228964</v>
      </c>
      <c r="C7">
        <v>7.777092812627374</v>
      </c>
      <c r="D7">
        <v>13.496872132437986</v>
      </c>
      <c r="E7">
        <v>14.974988948622851</v>
      </c>
      <c r="F7">
        <v>11.151133434466342</v>
      </c>
      <c r="G7">
        <v>2.4316846460544843</v>
      </c>
      <c r="H7">
        <v>2.3910458581523066</v>
      </c>
      <c r="I7">
        <v>5.3138356755020588</v>
      </c>
      <c r="J7">
        <v>6.2578422441624033</v>
      </c>
      <c r="K7">
        <v>2.1241876899649532</v>
      </c>
      <c r="L7">
        <v>6.4535651399022109</v>
      </c>
      <c r="M7">
        <v>6.6192306584072398</v>
      </c>
      <c r="N7">
        <v>7.6160181690895428</v>
      </c>
      <c r="O7">
        <v>4.3425575553981597</v>
      </c>
      <c r="P7">
        <v>7.3231605594267197</v>
      </c>
      <c r="Q7">
        <v>4.341595201126065</v>
      </c>
    </row>
    <row r="8" spans="1:17" x14ac:dyDescent="0.25">
      <c r="A8" t="s">
        <v>23</v>
      </c>
      <c r="B8">
        <v>6.1025973728011706</v>
      </c>
      <c r="C8">
        <v>5.8282872579964726</v>
      </c>
      <c r="D8">
        <v>13.721025195164222</v>
      </c>
      <c r="E8">
        <v>12.317033807326759</v>
      </c>
      <c r="F8">
        <v>8.5998403693181089</v>
      </c>
      <c r="G8">
        <v>2.073994893702662</v>
      </c>
      <c r="H8">
        <v>3.8673404773648619</v>
      </c>
      <c r="I8">
        <v>6.9336930858975325</v>
      </c>
      <c r="J8">
        <v>5.1306358620580479</v>
      </c>
      <c r="K8">
        <v>3.4919225452689622</v>
      </c>
      <c r="L8">
        <v>5.0881981625066217</v>
      </c>
      <c r="M8">
        <v>5.8670679741672584</v>
      </c>
      <c r="N8">
        <v>4.5942223586449504</v>
      </c>
      <c r="O8">
        <v>4.1342523446423858</v>
      </c>
      <c r="P8">
        <v>6.9440447441865558</v>
      </c>
      <c r="Q8">
        <v>5.3058435489534359</v>
      </c>
    </row>
    <row r="9" spans="1:17" x14ac:dyDescent="0.25">
      <c r="A9" t="s">
        <v>22</v>
      </c>
      <c r="B9">
        <v>7.6768782733634549</v>
      </c>
      <c r="C9">
        <v>5.305845996032879</v>
      </c>
      <c r="D9">
        <v>12.498774702946086</v>
      </c>
      <c r="E9">
        <v>11.043501854061804</v>
      </c>
      <c r="F9">
        <v>8.4392894301591959</v>
      </c>
      <c r="G9">
        <v>3.363579578740175</v>
      </c>
      <c r="H9">
        <v>3.7219319499981864</v>
      </c>
      <c r="I9">
        <v>6.7711622604418791</v>
      </c>
      <c r="J9">
        <v>4.8015540848391192</v>
      </c>
      <c r="K9">
        <v>3.2720221960479758</v>
      </c>
      <c r="L9">
        <v>5.5871273669046548</v>
      </c>
      <c r="M9">
        <v>5.4861806910604685</v>
      </c>
      <c r="N9">
        <v>5.2116639487738574</v>
      </c>
      <c r="O9">
        <v>4.1953873600821954</v>
      </c>
      <c r="P9">
        <v>7.2435623315012441</v>
      </c>
      <c r="Q9">
        <v>5.3815379750468235</v>
      </c>
    </row>
    <row r="10" spans="1:17" x14ac:dyDescent="0.25">
      <c r="A10" t="s">
        <v>44</v>
      </c>
      <c r="B10">
        <v>6.5219548909084475</v>
      </c>
      <c r="C10">
        <v>5.6475228719160544</v>
      </c>
      <c r="D10">
        <v>12.056488218140242</v>
      </c>
      <c r="E10">
        <v>11.420821394506568</v>
      </c>
      <c r="F10">
        <v>9.1939460193590214</v>
      </c>
      <c r="G10">
        <v>1.8649696688552599</v>
      </c>
      <c r="H10">
        <v>3.1030312082999414</v>
      </c>
      <c r="I10">
        <v>6.4587003834620766</v>
      </c>
      <c r="J10">
        <v>5.5458307265122535</v>
      </c>
      <c r="K10">
        <v>2.8821744732029853</v>
      </c>
      <c r="L10">
        <v>5.3067240479461413</v>
      </c>
      <c r="M10">
        <v>6.2300999841276319</v>
      </c>
      <c r="N10">
        <v>5.7705748595434061</v>
      </c>
      <c r="O10">
        <v>3.763227245202506</v>
      </c>
      <c r="P10">
        <v>9.38308402274812</v>
      </c>
      <c r="Q10">
        <v>4.850849985269357</v>
      </c>
    </row>
    <row r="11" spans="1:17" x14ac:dyDescent="0.25">
      <c r="A11" t="s">
        <v>21</v>
      </c>
      <c r="B11">
        <v>8.4967917569621179</v>
      </c>
      <c r="C11">
        <v>5.1172292718449777</v>
      </c>
      <c r="D11">
        <v>15.370748380053628</v>
      </c>
      <c r="E11">
        <v>11.178370773382531</v>
      </c>
      <c r="F11">
        <v>8.9556940967319196</v>
      </c>
      <c r="G11">
        <v>1.8998043824909248</v>
      </c>
      <c r="H11">
        <v>2.6201648112834577</v>
      </c>
      <c r="I11">
        <v>5.4842908697079471</v>
      </c>
      <c r="J11">
        <v>5.3679323350283035</v>
      </c>
      <c r="K11">
        <v>2.3957966483597026</v>
      </c>
      <c r="L11">
        <v>4.5085858084512331</v>
      </c>
      <c r="M11">
        <v>5.505731207384339</v>
      </c>
      <c r="N11">
        <v>6.3832481231090021</v>
      </c>
      <c r="O11">
        <v>3.4184282002092741</v>
      </c>
      <c r="P11">
        <v>9.6080913725266068</v>
      </c>
      <c r="Q11">
        <v>3.6890919624740324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lit values</vt:lpstr>
      <vt:lpstr>our values</vt:lpstr>
      <vt:lpstr>Raw %mol for our samples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keil</dc:creator>
  <cp:lastModifiedBy>Rick</cp:lastModifiedBy>
  <dcterms:created xsi:type="dcterms:W3CDTF">2011-11-16T21:28:20Z</dcterms:created>
  <dcterms:modified xsi:type="dcterms:W3CDTF">2020-10-14T23:12:04Z</dcterms:modified>
</cp:coreProperties>
</file>