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B,L,H--&gt;X,Y,Z" sheetId="1" r:id="rId1"/>
    <sheet name="дзеркало до першої частини" sheetId="6" r:id="rId2"/>
    <sheet name="X,Y,Z--&gt;B,L,H" sheetId="2" r:id="rId3"/>
    <sheet name="Дзеркало до другої" sheetId="5" r:id="rId4"/>
  </sheets>
  <calcPr calcId="152511"/>
</workbook>
</file>

<file path=xl/calcChain.xml><?xml version="1.0" encoding="utf-8"?>
<calcChain xmlns="http://schemas.openxmlformats.org/spreadsheetml/2006/main">
  <c r="E20" i="2" l="1"/>
  <c r="F20" i="2"/>
  <c r="G20" i="2" s="1"/>
  <c r="D20" i="2"/>
  <c r="D19" i="2"/>
  <c r="C19" i="2"/>
  <c r="C5" i="1"/>
  <c r="C8" i="1"/>
  <c r="E19" i="2" l="1"/>
  <c r="F19" i="2" s="1"/>
  <c r="C18" i="2"/>
  <c r="D18" i="2" s="1"/>
  <c r="C16" i="2"/>
  <c r="C24" i="2" s="1"/>
  <c r="C6" i="2"/>
  <c r="C5" i="2"/>
  <c r="C15" i="2" s="1"/>
  <c r="C24" i="6"/>
  <c r="C19" i="6"/>
  <c r="D19" i="6" s="1"/>
  <c r="C16" i="6"/>
  <c r="C23" i="6" s="1"/>
  <c r="C6" i="6"/>
  <c r="C5" i="6"/>
  <c r="C15" i="6" s="1"/>
  <c r="G19" i="2" l="1"/>
  <c r="D24" i="2"/>
  <c r="E24" i="2" s="1"/>
  <c r="C25" i="2" s="1"/>
  <c r="F25" i="2" s="1"/>
  <c r="E18" i="2"/>
  <c r="D23" i="6"/>
  <c r="E23" i="6"/>
  <c r="E19" i="6"/>
  <c r="F19" i="6" s="1"/>
  <c r="G19" i="6" s="1"/>
  <c r="C12" i="1"/>
  <c r="C4" i="1"/>
  <c r="G6" i="1"/>
  <c r="F6" i="1"/>
  <c r="F7" i="1"/>
  <c r="C13" i="1" l="1"/>
  <c r="P5" i="1"/>
  <c r="F18" i="2"/>
  <c r="C12" i="5"/>
  <c r="D25" i="2"/>
  <c r="E25" i="2" s="1"/>
  <c r="C26" i="2" s="1"/>
  <c r="D24" i="6"/>
  <c r="E24" i="6" s="1"/>
  <c r="C25" i="6" s="1"/>
  <c r="F24" i="6"/>
  <c r="C14" i="1"/>
  <c r="C10" i="5"/>
  <c r="C9" i="5"/>
  <c r="C17" i="5" s="1"/>
  <c r="G7" i="1"/>
  <c r="P6" i="1" s="1"/>
  <c r="G18" i="2" l="1"/>
  <c r="E12" i="5" s="1"/>
  <c r="D12" i="5"/>
  <c r="C20" i="1"/>
  <c r="C18" i="1"/>
  <c r="F26" i="2"/>
  <c r="D26" i="2"/>
  <c r="E26" i="2" s="1"/>
  <c r="C27" i="2" s="1"/>
  <c r="F25" i="6"/>
  <c r="D25" i="6"/>
  <c r="E25" i="6" s="1"/>
  <c r="C26" i="6" s="1"/>
  <c r="C19" i="1"/>
  <c r="F12" i="5" l="1"/>
  <c r="G12" i="5" s="1"/>
  <c r="F27" i="2"/>
  <c r="D27" i="2"/>
  <c r="E27" i="2" s="1"/>
  <c r="C28" i="2" s="1"/>
  <c r="F26" i="6"/>
  <c r="D26" i="6"/>
  <c r="E26" i="6" s="1"/>
  <c r="C27" i="6" s="1"/>
  <c r="F28" i="2" l="1"/>
  <c r="D28" i="2"/>
  <c r="E28" i="2" s="1"/>
  <c r="C29" i="2" s="1"/>
  <c r="F27" i="6"/>
  <c r="D27" i="6"/>
  <c r="E27" i="6" s="1"/>
  <c r="C28" i="6" s="1"/>
  <c r="F29" i="2" l="1"/>
  <c r="D29" i="2"/>
  <c r="E29" i="2" s="1"/>
  <c r="C20" i="6"/>
  <c r="F28" i="6"/>
  <c r="D28" i="6"/>
  <c r="E28" i="6" s="1"/>
  <c r="C11" i="5" l="1"/>
  <c r="C32" i="2"/>
  <c r="C13" i="5" s="1"/>
  <c r="E11" i="5" l="1"/>
  <c r="D11" i="5"/>
  <c r="D20" i="6"/>
  <c r="F11" i="5" l="1"/>
  <c r="G11" i="5" s="1"/>
  <c r="C18" i="5" s="1"/>
  <c r="C19" i="5" s="1"/>
  <c r="C25" i="5" s="1"/>
  <c r="E20" i="6"/>
  <c r="C23" i="5" l="1"/>
  <c r="C24" i="5"/>
  <c r="F20" i="6"/>
  <c r="C32" i="6"/>
  <c r="G20" i="6"/>
</calcChain>
</file>

<file path=xl/sharedStrings.xml><?xml version="1.0" encoding="utf-8"?>
<sst xmlns="http://schemas.openxmlformats.org/spreadsheetml/2006/main" count="96" uniqueCount="42">
  <si>
    <t>вихідні дані</t>
  </si>
  <si>
    <t>a=</t>
  </si>
  <si>
    <t>f=</t>
  </si>
  <si>
    <t>B=</t>
  </si>
  <si>
    <t>L=</t>
  </si>
  <si>
    <t>H=</t>
  </si>
  <si>
    <t>еліпсоїд</t>
  </si>
  <si>
    <t>WGS-84</t>
  </si>
  <si>
    <t>допоміжні значення</t>
  </si>
  <si>
    <t>e2=</t>
  </si>
  <si>
    <t>W=</t>
  </si>
  <si>
    <t>Радіани</t>
  </si>
  <si>
    <t>Градуси 10</t>
  </si>
  <si>
    <t>N=</t>
  </si>
  <si>
    <t>Результат</t>
  </si>
  <si>
    <t>X=</t>
  </si>
  <si>
    <t>Y=</t>
  </si>
  <si>
    <t>Z=</t>
  </si>
  <si>
    <t>r=</t>
  </si>
  <si>
    <t>i</t>
  </si>
  <si>
    <t>1 обчислення допоміжних величин</t>
  </si>
  <si>
    <t>W</t>
  </si>
  <si>
    <t>N</t>
  </si>
  <si>
    <t>Bi</t>
  </si>
  <si>
    <t>b</t>
  </si>
  <si>
    <t>-</t>
  </si>
  <si>
    <t>Вхідні дані</t>
  </si>
  <si>
    <t>м</t>
  </si>
  <si>
    <t>В=</t>
  </si>
  <si>
    <r>
      <t>10</t>
    </r>
    <r>
      <rPr>
        <sz val="11"/>
        <color theme="1"/>
        <rFont val="Calibri"/>
        <family val="2"/>
        <charset val="204"/>
      </rPr>
      <t>⁰</t>
    </r>
  </si>
  <si>
    <r>
      <t>145</t>
    </r>
    <r>
      <rPr>
        <sz val="11"/>
        <color theme="1"/>
        <rFont val="Calibri"/>
        <family val="2"/>
        <charset val="204"/>
      </rPr>
      <t>⁰</t>
    </r>
  </si>
  <si>
    <r>
      <t>12</t>
    </r>
    <r>
      <rPr>
        <sz val="11"/>
        <color theme="1"/>
        <rFont val="Calibri"/>
        <family val="2"/>
        <charset val="204"/>
      </rPr>
      <t>´</t>
    </r>
  </si>
  <si>
    <r>
      <t>44</t>
    </r>
    <r>
      <rPr>
        <sz val="11"/>
        <color theme="1"/>
        <rFont val="Calibri"/>
        <family val="2"/>
        <charset val="204"/>
      </rPr>
      <t>´</t>
    </r>
  </si>
  <si>
    <r>
      <t>16,906666</t>
    </r>
    <r>
      <rPr>
        <sz val="11"/>
        <color theme="1"/>
        <rFont val="Calibri"/>
        <family val="2"/>
        <charset val="204"/>
      </rPr>
      <t>″</t>
    </r>
  </si>
  <si>
    <r>
      <t>5,439997</t>
    </r>
    <r>
      <rPr>
        <sz val="11"/>
        <color theme="1"/>
        <rFont val="Calibri"/>
        <family val="2"/>
        <charset val="204"/>
      </rPr>
      <t>″</t>
    </r>
  </si>
  <si>
    <t>=</t>
  </si>
  <si>
    <t>Радіан</t>
  </si>
  <si>
    <r>
      <t>e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>=</t>
    </r>
  </si>
  <si>
    <r>
      <t>N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>, м</t>
    </r>
  </si>
  <si>
    <r>
      <rPr>
        <sz val="11"/>
        <color theme="1"/>
        <rFont val="Calibri"/>
        <family val="2"/>
        <charset val="204"/>
      </rPr>
      <t>ε=|B</t>
    </r>
    <r>
      <rPr>
        <vertAlign val="subscript"/>
        <sz val="11"/>
        <color theme="1"/>
        <rFont val="Calibri"/>
        <family val="2"/>
        <charset val="204"/>
      </rPr>
      <t>i</t>
    </r>
    <r>
      <rPr>
        <sz val="11"/>
        <color theme="1"/>
        <rFont val="Calibri"/>
        <family val="2"/>
        <charset val="204"/>
      </rPr>
      <t>-B</t>
    </r>
    <r>
      <rPr>
        <vertAlign val="subscript"/>
        <sz val="11"/>
        <color theme="1"/>
        <rFont val="Calibri"/>
        <family val="2"/>
        <charset val="204"/>
      </rPr>
      <t>i-1</t>
    </r>
    <r>
      <rPr>
        <sz val="11"/>
        <color theme="1"/>
        <rFont val="Calibri"/>
        <family val="2"/>
        <charset val="204"/>
      </rPr>
      <t>|″</t>
    </r>
  </si>
  <si>
    <r>
      <t>W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</si>
  <si>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 xml:space="preserve"> (Радіани)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</si>
</sst>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0" fillId="0" borderId="1" xfId="0" applyBorder="1" applyAlignment="1">
      <alignment horizontal="right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165" fontId="0" fillId="0" borderId="1" xfId="0" applyNumberFormat="1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5" fontId="0" fillId="0" borderId="2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2" xfId="0" applyNumberFormat="1" applyBorder="1" applyAlignment="1">
      <alignment horizontal="left"/>
    </xf>
    <xf numFmtId="165" fontId="0" fillId="0" borderId="4" xfId="0" applyNumberFormat="1" applyBorder="1" applyAlignment="1">
      <alignment horizontal="left"/>
    </xf>
    <xf numFmtId="165" fontId="0" fillId="0" borderId="3" xfId="0" applyNumberFormat="1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165" fontId="0" fillId="0" borderId="3" xfId="0" applyNumberFormat="1" applyBorder="1" applyAlignme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/>
    <xf numFmtId="165" fontId="0" fillId="0" borderId="9" xfId="0" applyNumberFormat="1" applyBorder="1"/>
    <xf numFmtId="0" fontId="0" fillId="0" borderId="10" xfId="0" applyBorder="1"/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indent="6"/>
    </xf>
    <xf numFmtId="165" fontId="0" fillId="0" borderId="1" xfId="0" applyNumberFormat="1" applyBorder="1" applyAlignment="1">
      <alignment horizontal="left" indent="6"/>
    </xf>
    <xf numFmtId="165" fontId="0" fillId="0" borderId="2" xfId="0" applyNumberFormat="1" applyBorder="1"/>
    <xf numFmtId="0" fontId="0" fillId="0" borderId="3" xfId="0" applyBorder="1"/>
    <xf numFmtId="0" fontId="1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/>
    </xf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showGridLines="0" zoomScaleNormal="100" workbookViewId="0">
      <selection activeCell="B18" sqref="B18:D20"/>
    </sheetView>
  </sheetViews>
  <sheetFormatPr defaultRowHeight="15" x14ac:dyDescent="0.25"/>
  <cols>
    <col min="2" max="2" width="4.85546875" customWidth="1"/>
    <col min="3" max="3" width="14.140625" customWidth="1"/>
    <col min="4" max="4" width="4.85546875" customWidth="1"/>
    <col min="5" max="5" width="10.7109375" customWidth="1"/>
    <col min="6" max="6" width="12.42578125" customWidth="1"/>
    <col min="12" max="12" width="5" customWidth="1"/>
    <col min="13" max="13" width="3.85546875" customWidth="1"/>
    <col min="14" max="14" width="10.85546875" customWidth="1"/>
    <col min="15" max="15" width="2.85546875" customWidth="1"/>
  </cols>
  <sheetData>
    <row r="2" spans="1:17" x14ac:dyDescent="0.25">
      <c r="B2" s="12" t="s">
        <v>26</v>
      </c>
      <c r="C2" s="12"/>
      <c r="D2" s="12"/>
      <c r="E2" s="12"/>
      <c r="F2" t="s">
        <v>12</v>
      </c>
      <c r="G2" t="s">
        <v>11</v>
      </c>
    </row>
    <row r="3" spans="1:17" x14ac:dyDescent="0.25">
      <c r="B3" s="5" t="s">
        <v>6</v>
      </c>
      <c r="C3" s="20" t="s">
        <v>7</v>
      </c>
      <c r="D3" s="21"/>
      <c r="E3" s="22"/>
    </row>
    <row r="4" spans="1:17" x14ac:dyDescent="0.25">
      <c r="B4" s="7" t="s">
        <v>2</v>
      </c>
      <c r="C4" s="23">
        <f>1/298.25722356</f>
        <v>3.3528106647812048E-3</v>
      </c>
      <c r="D4" s="24"/>
      <c r="E4" s="25"/>
    </row>
    <row r="5" spans="1:17" x14ac:dyDescent="0.25">
      <c r="A5" s="1"/>
      <c r="B5" s="7" t="s">
        <v>1</v>
      </c>
      <c r="C5" s="17">
        <f>6378137</f>
        <v>6378137</v>
      </c>
      <c r="D5" s="18"/>
      <c r="E5" s="19"/>
      <c r="K5" s="1" t="s">
        <v>28</v>
      </c>
      <c r="L5" s="1" t="s">
        <v>29</v>
      </c>
      <c r="M5" t="s">
        <v>31</v>
      </c>
      <c r="N5" t="s">
        <v>33</v>
      </c>
      <c r="O5" t="s">
        <v>35</v>
      </c>
      <c r="P5">
        <f>G6</f>
        <v>0.17810554953320912</v>
      </c>
      <c r="Q5" t="s">
        <v>36</v>
      </c>
    </row>
    <row r="6" spans="1:17" x14ac:dyDescent="0.25">
      <c r="A6" s="1"/>
      <c r="B6" s="7" t="s">
        <v>3</v>
      </c>
      <c r="C6" s="7">
        <v>10</v>
      </c>
      <c r="D6" s="6">
        <v>12</v>
      </c>
      <c r="E6" s="6">
        <v>16.906666000000001</v>
      </c>
      <c r="F6">
        <f>C6+(D6/60)+(E6/3600)</f>
        <v>10.204696296111111</v>
      </c>
      <c r="G6">
        <f>RADIANS(F6)</f>
        <v>0.17810554953320912</v>
      </c>
      <c r="K6" s="1" t="s">
        <v>4</v>
      </c>
      <c r="L6" s="1" t="s">
        <v>30</v>
      </c>
      <c r="M6" t="s">
        <v>32</v>
      </c>
      <c r="N6" t="s">
        <v>34</v>
      </c>
      <c r="O6" t="s">
        <v>35</v>
      </c>
      <c r="P6">
        <f>G7</f>
        <v>2.5435528704227774</v>
      </c>
      <c r="Q6" t="s">
        <v>36</v>
      </c>
    </row>
    <row r="7" spans="1:17" x14ac:dyDescent="0.25">
      <c r="B7" s="7" t="s">
        <v>4</v>
      </c>
      <c r="C7" s="7">
        <v>145</v>
      </c>
      <c r="D7" s="7">
        <v>44</v>
      </c>
      <c r="E7" s="7">
        <v>5.439997</v>
      </c>
      <c r="F7">
        <f>C7+(D7/60)+(E7/3600)</f>
        <v>145.73484444361111</v>
      </c>
      <c r="G7">
        <f>RADIANS(F7)</f>
        <v>2.5435528704227774</v>
      </c>
    </row>
    <row r="8" spans="1:17" x14ac:dyDescent="0.25">
      <c r="A8" s="1"/>
      <c r="B8" s="7" t="s">
        <v>5</v>
      </c>
      <c r="C8" s="15">
        <f>-179.64</f>
        <v>-179.64</v>
      </c>
      <c r="D8" s="16"/>
      <c r="E8" s="26" t="s">
        <v>27</v>
      </c>
    </row>
    <row r="9" spans="1:17" x14ac:dyDescent="0.25">
      <c r="A9" s="1"/>
    </row>
    <row r="10" spans="1:17" x14ac:dyDescent="0.25">
      <c r="A10" s="1"/>
      <c r="B10" t="s">
        <v>8</v>
      </c>
    </row>
    <row r="12" spans="1:17" ht="17.25" x14ac:dyDescent="0.25">
      <c r="A12" s="2"/>
      <c r="B12" s="1" t="s">
        <v>37</v>
      </c>
      <c r="C12" s="3">
        <f>C4*(2-C4)</f>
        <v>6.6943799902085396E-3</v>
      </c>
    </row>
    <row r="13" spans="1:17" x14ac:dyDescent="0.25">
      <c r="B13" s="1" t="s">
        <v>10</v>
      </c>
      <c r="C13">
        <f>SQRT(1-(C12*(SIN(G6)^2)))</f>
        <v>0.99989493427832166</v>
      </c>
    </row>
    <row r="14" spans="1:17" x14ac:dyDescent="0.25">
      <c r="A14" s="1"/>
      <c r="B14" s="27" t="s">
        <v>13</v>
      </c>
      <c r="C14">
        <f>C5/C13</f>
        <v>6378807.1939812824</v>
      </c>
      <c r="D14" t="s">
        <v>27</v>
      </c>
    </row>
    <row r="15" spans="1:17" x14ac:dyDescent="0.25">
      <c r="A15" s="1"/>
      <c r="B15" s="27"/>
    </row>
    <row r="16" spans="1:17" x14ac:dyDescent="0.25">
      <c r="A16" s="1"/>
      <c r="B16" s="28" t="s">
        <v>14</v>
      </c>
    </row>
    <row r="17" spans="1:4" x14ac:dyDescent="0.25">
      <c r="B17" s="1"/>
    </row>
    <row r="18" spans="1:4" x14ac:dyDescent="0.25">
      <c r="A18" s="1"/>
      <c r="B18" s="1" t="s">
        <v>15</v>
      </c>
      <c r="C18" s="4">
        <f>($C$14+$C$8)*COS($G$6)*COS($G$7)</f>
        <v>-5188168.0701996619</v>
      </c>
      <c r="D18" t="s">
        <v>27</v>
      </c>
    </row>
    <row r="19" spans="1:4" x14ac:dyDescent="0.25">
      <c r="A19" s="1"/>
      <c r="B19" s="28" t="s">
        <v>16</v>
      </c>
      <c r="C19" s="4">
        <f>($C$14+$C$8)*COS($G$6)*SIN($G$7)</f>
        <v>3534506.8179069883</v>
      </c>
      <c r="D19" t="s">
        <v>27</v>
      </c>
    </row>
    <row r="20" spans="1:4" x14ac:dyDescent="0.25">
      <c r="A20" s="1"/>
      <c r="B20" s="28" t="s">
        <v>17</v>
      </c>
      <c r="C20" s="4">
        <f>((C14*(1-C12))+C8)*SIN(G6)</f>
        <v>1122506.8211395936</v>
      </c>
      <c r="D20" t="s">
        <v>27</v>
      </c>
    </row>
    <row r="21" spans="1:4" x14ac:dyDescent="0.25">
      <c r="A21" s="1"/>
      <c r="B21" s="4"/>
    </row>
  </sheetData>
  <mergeCells count="5">
    <mergeCell ref="B2:E2"/>
    <mergeCell ref="C4:E4"/>
    <mergeCell ref="C3:E3"/>
    <mergeCell ref="C5:E5"/>
    <mergeCell ref="C8:D8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2"/>
  <sheetViews>
    <sheetView workbookViewId="0">
      <selection sqref="A1:XFD1048576"/>
    </sheetView>
  </sheetViews>
  <sheetFormatPr defaultRowHeight="15" x14ac:dyDescent="0.25"/>
  <cols>
    <col min="3" max="3" width="13.28515625" customWidth="1"/>
    <col min="7" max="7" width="10.5703125" customWidth="1"/>
  </cols>
  <sheetData>
    <row r="3" spans="2:3" x14ac:dyDescent="0.25">
      <c r="B3" s="13" t="s">
        <v>0</v>
      </c>
      <c r="C3" s="14"/>
    </row>
    <row r="4" spans="2:3" x14ac:dyDescent="0.25">
      <c r="B4" s="5" t="s">
        <v>6</v>
      </c>
      <c r="C4" s="10" t="s">
        <v>7</v>
      </c>
    </row>
    <row r="5" spans="2:3" x14ac:dyDescent="0.25">
      <c r="B5" s="7" t="s">
        <v>2</v>
      </c>
      <c r="C5" s="6">
        <f>1/298.25722356</f>
        <v>3.3528106647812048E-3</v>
      </c>
    </row>
    <row r="6" spans="2:3" x14ac:dyDescent="0.25">
      <c r="B6" s="7" t="s">
        <v>1</v>
      </c>
      <c r="C6" s="8">
        <f>6378137</f>
        <v>6378137</v>
      </c>
    </row>
    <row r="7" spans="2:3" x14ac:dyDescent="0.25">
      <c r="B7" s="1" t="s">
        <v>15</v>
      </c>
      <c r="C7">
        <v>-5188168.0701996619</v>
      </c>
    </row>
    <row r="8" spans="2:3" x14ac:dyDescent="0.25">
      <c r="B8" s="1" t="s">
        <v>16</v>
      </c>
      <c r="C8">
        <v>3534506.8179069883</v>
      </c>
    </row>
    <row r="9" spans="2:3" x14ac:dyDescent="0.25">
      <c r="B9" s="1" t="s">
        <v>17</v>
      </c>
      <c r="C9">
        <v>1122506.8211395936</v>
      </c>
    </row>
    <row r="13" spans="2:3" x14ac:dyDescent="0.25">
      <c r="B13" t="s">
        <v>20</v>
      </c>
    </row>
    <row r="15" spans="2:3" x14ac:dyDescent="0.25">
      <c r="B15" s="1" t="s">
        <v>9</v>
      </c>
      <c r="C15">
        <f>C5*(2-C5)</f>
        <v>6.6943799902085396E-3</v>
      </c>
    </row>
    <row r="16" spans="2:3" x14ac:dyDescent="0.25">
      <c r="B16" s="1" t="s">
        <v>18</v>
      </c>
      <c r="C16">
        <f>(C7*C7+C8*C8)^0.5</f>
        <v>6277724.6172853317</v>
      </c>
    </row>
    <row r="17" spans="2:7" x14ac:dyDescent="0.25">
      <c r="B17" s="1"/>
    </row>
    <row r="18" spans="2:7" x14ac:dyDescent="0.25">
      <c r="B18" s="1"/>
    </row>
    <row r="19" spans="2:7" x14ac:dyDescent="0.25">
      <c r="B19" s="1" t="s">
        <v>4</v>
      </c>
      <c r="C19">
        <f>ATAN2(C7,C8)</f>
        <v>2.5435528704227774</v>
      </c>
      <c r="D19">
        <f>DEGREES(C19)</f>
        <v>145.73484444361111</v>
      </c>
      <c r="E19">
        <f>ROUNDDOWN(D19,0)</f>
        <v>145</v>
      </c>
      <c r="F19">
        <f>ROUNDDOWN((D19-E19)*60,0)</f>
        <v>44</v>
      </c>
      <c r="G19">
        <f>(D19-E19-F19/60)*3600</f>
        <v>5.4399969999942233</v>
      </c>
    </row>
    <row r="20" spans="2:7" x14ac:dyDescent="0.25">
      <c r="B20" s="1" t="s">
        <v>3</v>
      </c>
      <c r="C20">
        <f>C28</f>
        <v>0.17810554953319574</v>
      </c>
      <c r="D20">
        <f>DEGREES(C20)</f>
        <v>10.204696296110345</v>
      </c>
      <c r="E20">
        <f>ROUNDDOWN(D20,0)</f>
        <v>10</v>
      </c>
      <c r="F20">
        <f>ROUNDDOWN((D20-E20)*60,0)</f>
        <v>12</v>
      </c>
      <c r="G20">
        <f>(D20-E20-F20/60)*3600</f>
        <v>16.906665997243199</v>
      </c>
    </row>
    <row r="22" spans="2:7" x14ac:dyDescent="0.25">
      <c r="B22" t="s">
        <v>19</v>
      </c>
      <c r="C22" t="s">
        <v>23</v>
      </c>
      <c r="D22" t="s">
        <v>21</v>
      </c>
      <c r="E22" t="s">
        <v>22</v>
      </c>
      <c r="F22" t="s">
        <v>24</v>
      </c>
    </row>
    <row r="23" spans="2:7" x14ac:dyDescent="0.25">
      <c r="B23">
        <v>0</v>
      </c>
      <c r="C23">
        <f>ATAN2(C16,C9)</f>
        <v>0.17693802071192302</v>
      </c>
      <c r="D23">
        <f t="shared" ref="D23:D28" si="0">(1-$C$15*SIN(C23)^2)^0.5</f>
        <v>0.99989629294205717</v>
      </c>
      <c r="E23">
        <f>$C$6/D23</f>
        <v>6378798.5264283856</v>
      </c>
      <c r="F23" s="11" t="s">
        <v>25</v>
      </c>
    </row>
    <row r="24" spans="2:7" x14ac:dyDescent="0.25">
      <c r="B24">
        <v>1</v>
      </c>
      <c r="C24">
        <f>ATAN(($C$9+E23*$C$15*SIN(C23))/$C$16)</f>
        <v>0.17809797638004718</v>
      </c>
      <c r="D24">
        <f t="shared" si="0"/>
        <v>0.99989494311884231</v>
      </c>
      <c r="E24">
        <f>$C$6/D24</f>
        <v>6378807.1375833806</v>
      </c>
      <c r="F24">
        <f>(C24-C23)*206265</f>
        <v>239.25825588562932</v>
      </c>
    </row>
    <row r="25" spans="2:7" x14ac:dyDescent="0.25">
      <c r="B25">
        <v>2</v>
      </c>
      <c r="C25">
        <f>ATAN(($C$9+E24*$C$15*SIN(C24))/$C$16)</f>
        <v>0.17810550041518122</v>
      </c>
      <c r="D25">
        <f t="shared" si="0"/>
        <v>0.99989493433566079</v>
      </c>
      <c r="E25">
        <f t="shared" ref="E25:E28" si="1">$C$6/D25</f>
        <v>6378807.1936154887</v>
      </c>
      <c r="F25">
        <f t="shared" ref="F25:F28" si="2">(C25-C24)*206265</f>
        <v>1.5519451069234447</v>
      </c>
    </row>
    <row r="26" spans="2:7" x14ac:dyDescent="0.25">
      <c r="B26">
        <v>3</v>
      </c>
      <c r="C26">
        <f>ATAN(($C$9+E25*$C$15*SIN(C25))/$C$16)</f>
        <v>0.1781055492146392</v>
      </c>
      <c r="D26">
        <f t="shared" si="0"/>
        <v>0.99989493427869358</v>
      </c>
      <c r="E26">
        <f t="shared" si="1"/>
        <v>6378807.1939789103</v>
      </c>
      <c r="F26">
        <f t="shared" si="2"/>
        <v>1.0065620199117553E-2</v>
      </c>
    </row>
    <row r="27" spans="2:7" x14ac:dyDescent="0.25">
      <c r="B27">
        <v>4</v>
      </c>
      <c r="C27">
        <f>ATAN(($C$9+E26*$C$15*SIN(C26))/$C$16)</f>
        <v>0.17810554953114296</v>
      </c>
      <c r="D27">
        <f t="shared" si="0"/>
        <v>0.9998949342783241</v>
      </c>
      <c r="E27">
        <f t="shared" si="1"/>
        <v>6378807.1939812675</v>
      </c>
      <c r="F27">
        <f t="shared" si="2"/>
        <v>6.5283649632041918E-5</v>
      </c>
    </row>
    <row r="28" spans="2:7" x14ac:dyDescent="0.25">
      <c r="B28">
        <v>5</v>
      </c>
      <c r="C28">
        <f>ATAN(($C$9+E27*$C$15*SIN(C27))/$C$16)</f>
        <v>0.17810554953319574</v>
      </c>
      <c r="D28">
        <f t="shared" si="0"/>
        <v>0.99989493427832166</v>
      </c>
      <c r="E28">
        <f t="shared" si="1"/>
        <v>6378807.1939812824</v>
      </c>
      <c r="F28">
        <f t="shared" si="2"/>
        <v>4.2341555636649097E-7</v>
      </c>
    </row>
    <row r="32" spans="2:7" x14ac:dyDescent="0.25">
      <c r="B32" s="1" t="s">
        <v>5</v>
      </c>
      <c r="C32">
        <f>IF(E20&lt;45,(C16/(COS(C28))-E28),C9/SIN(C28)-N*(1-C15))</f>
        <v>-179.64000001549721</v>
      </c>
    </row>
  </sheetData>
  <mergeCells count="1"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2"/>
  <sheetViews>
    <sheetView tabSelected="1" topLeftCell="A13" zoomScale="130" zoomScaleNormal="130" workbookViewId="0">
      <selection activeCell="J20" sqref="J20"/>
    </sheetView>
  </sheetViews>
  <sheetFormatPr defaultRowHeight="15" x14ac:dyDescent="0.25"/>
  <cols>
    <col min="3" max="3" width="14.140625" customWidth="1"/>
    <col min="4" max="4" width="10.7109375" customWidth="1"/>
    <col min="6" max="7" width="11.28515625" customWidth="1"/>
    <col min="8" max="8" width="9.140625" customWidth="1"/>
    <col min="9" max="9" width="3.7109375" customWidth="1"/>
    <col min="11" max="11" width="10.140625" customWidth="1"/>
    <col min="12" max="12" width="3.140625" customWidth="1"/>
    <col min="13" max="13" width="3.5703125" customWidth="1"/>
    <col min="14" max="14" width="10.7109375" customWidth="1"/>
    <col min="15" max="15" width="1.28515625" customWidth="1"/>
  </cols>
  <sheetData>
    <row r="3" spans="2:4" x14ac:dyDescent="0.25">
      <c r="B3" s="30" t="s">
        <v>0</v>
      </c>
      <c r="C3" s="31"/>
      <c r="D3" s="35"/>
    </row>
    <row r="4" spans="2:4" x14ac:dyDescent="0.25">
      <c r="B4" s="5" t="s">
        <v>6</v>
      </c>
      <c r="C4" s="12" t="s">
        <v>7</v>
      </c>
      <c r="D4" s="12"/>
    </row>
    <row r="5" spans="2:4" x14ac:dyDescent="0.25">
      <c r="B5" s="7" t="s">
        <v>2</v>
      </c>
      <c r="C5" s="36">
        <f>1/298.25722356</f>
        <v>3.3528106647812048E-3</v>
      </c>
      <c r="D5" s="36"/>
    </row>
    <row r="6" spans="2:4" x14ac:dyDescent="0.25">
      <c r="B6" s="7" t="s">
        <v>1</v>
      </c>
      <c r="C6" s="37">
        <f>6378137</f>
        <v>6378137</v>
      </c>
      <c r="D6" s="37"/>
    </row>
    <row r="7" spans="2:4" x14ac:dyDescent="0.25">
      <c r="B7" s="7" t="s">
        <v>15</v>
      </c>
      <c r="C7" s="29">
        <v>-21465185.006999999</v>
      </c>
      <c r="D7" s="32" t="s">
        <v>27</v>
      </c>
    </row>
    <row r="8" spans="2:4" x14ac:dyDescent="0.25">
      <c r="B8" s="7" t="s">
        <v>16</v>
      </c>
      <c r="C8" s="38">
        <v>-4146257.18</v>
      </c>
      <c r="D8" s="39" t="s">
        <v>27</v>
      </c>
    </row>
    <row r="9" spans="2:4" x14ac:dyDescent="0.25">
      <c r="B9" s="7" t="s">
        <v>17</v>
      </c>
      <c r="C9" s="33">
        <v>4675486.1830000002</v>
      </c>
      <c r="D9" s="34" t="s">
        <v>27</v>
      </c>
    </row>
    <row r="13" spans="2:4" x14ac:dyDescent="0.25">
      <c r="B13" t="s">
        <v>20</v>
      </c>
    </row>
    <row r="15" spans="2:4" x14ac:dyDescent="0.25">
      <c r="B15" s="1" t="s">
        <v>9</v>
      </c>
      <c r="C15">
        <f>C5*(2-C5)</f>
        <v>6.6943799902085396E-3</v>
      </c>
    </row>
    <row r="16" spans="2:4" x14ac:dyDescent="0.25">
      <c r="B16" s="1" t="s">
        <v>18</v>
      </c>
      <c r="C16">
        <f>(C7*C7+C8*C8)^0.5</f>
        <v>21861967.340279307</v>
      </c>
    </row>
    <row r="17" spans="2:15" x14ac:dyDescent="0.25">
      <c r="B17" s="1"/>
    </row>
    <row r="18" spans="2:15" x14ac:dyDescent="0.25">
      <c r="B18" s="1" t="s">
        <v>4</v>
      </c>
      <c r="C18">
        <f>ATAN2(C7,C8)</f>
        <v>-2.9507806959360563</v>
      </c>
      <c r="D18">
        <f>DEGREES(C18)</f>
        <v>-169.06728014581191</v>
      </c>
      <c r="E18">
        <f>ROUNDDOWN(D18,0)</f>
        <v>-169</v>
      </c>
      <c r="F18">
        <f>ROUNDDOWN((D18-E18)*60,0)</f>
        <v>-4</v>
      </c>
      <c r="G18">
        <f>(D18-E18-F18/60)*3600</f>
        <v>-2.2085249228644024</v>
      </c>
    </row>
    <row r="19" spans="2:15" x14ac:dyDescent="0.25">
      <c r="B19" s="1" t="s">
        <v>3</v>
      </c>
      <c r="C19">
        <f>C28</f>
        <v>0.21108135527350086</v>
      </c>
      <c r="D19">
        <f>DEGREES(C19)</f>
        <v>12.094070791073102</v>
      </c>
      <c r="E19">
        <f>ROUNDDOWN(D19,0)</f>
        <v>12</v>
      </c>
      <c r="F19">
        <f>ROUNDDOWN((D19-E19)*60,0)</f>
        <v>5</v>
      </c>
      <c r="G19">
        <f>(D19-E19-F19/60)*3600</f>
        <v>38.654847863168854</v>
      </c>
    </row>
    <row r="20" spans="2:15" x14ac:dyDescent="0.25">
      <c r="D20">
        <f>360+D18</f>
        <v>190.93271985418809</v>
      </c>
      <c r="E20">
        <f>ROUNDDOWN(D20,0)</f>
        <v>190</v>
      </c>
      <c r="F20">
        <f>ROUNDDOWN((D20-E20)*60,0)</f>
        <v>55</v>
      </c>
      <c r="G20">
        <f>(D20-E20-F20/60)*3600</f>
        <v>57.791475077135736</v>
      </c>
      <c r="N20" s="2"/>
      <c r="O20" s="9"/>
    </row>
    <row r="21" spans="2:15" x14ac:dyDescent="0.25">
      <c r="N21" s="2"/>
    </row>
    <row r="22" spans="2:15" ht="18" x14ac:dyDescent="0.35">
      <c r="B22" s="6" t="s">
        <v>19</v>
      </c>
      <c r="C22" s="41" t="s">
        <v>41</v>
      </c>
      <c r="D22" s="6" t="s">
        <v>40</v>
      </c>
      <c r="E22" s="6" t="s">
        <v>38</v>
      </c>
      <c r="F22" s="40" t="s">
        <v>39</v>
      </c>
    </row>
    <row r="23" spans="2:15" x14ac:dyDescent="0.25">
      <c r="B23" s="6">
        <v>1</v>
      </c>
      <c r="C23" s="6">
        <v>2</v>
      </c>
      <c r="D23" s="6">
        <v>3</v>
      </c>
      <c r="E23" s="6">
        <v>4</v>
      </c>
      <c r="F23" s="6">
        <v>5</v>
      </c>
    </row>
    <row r="24" spans="2:15" x14ac:dyDescent="0.25">
      <c r="B24" s="6">
        <v>0</v>
      </c>
      <c r="C24" s="42">
        <f>ATAN2(C16,C9)</f>
        <v>0.21069002840819495</v>
      </c>
      <c r="D24" s="6">
        <f t="shared" ref="D24:D29" si="0">(1-$C$15*SIN(C24)^2)^0.5</f>
        <v>0.99985359212627334</v>
      </c>
      <c r="E24" s="6">
        <f>$C$6/D24</f>
        <v>6379070.9462135863</v>
      </c>
      <c r="F24" s="10" t="s">
        <v>25</v>
      </c>
    </row>
    <row r="25" spans="2:15" x14ac:dyDescent="0.25">
      <c r="B25" s="6">
        <v>1</v>
      </c>
      <c r="C25" s="42">
        <f>ATAN(($C$9+E24*$C$15*SIN(C24))/$C$16)</f>
        <v>0.21108064041405145</v>
      </c>
      <c r="D25" s="6">
        <f t="shared" si="0"/>
        <v>0.99985305680728109</v>
      </c>
      <c r="E25" s="6">
        <f>$C$6/D25</f>
        <v>6379074.3615532778</v>
      </c>
      <c r="F25" s="6">
        <f>(C25-C24)*206265</f>
        <v>80.569585387989804</v>
      </c>
    </row>
    <row r="26" spans="2:15" x14ac:dyDescent="0.25">
      <c r="B26" s="6">
        <v>2</v>
      </c>
      <c r="C26" s="42">
        <f>ATAN(($C$9+E25*$C$15*SIN(C25))/$C$16)</f>
        <v>0.21108135396768379</v>
      </c>
      <c r="D26" s="6">
        <f t="shared" si="0"/>
        <v>0.99985305582852979</v>
      </c>
      <c r="E26" s="6">
        <f t="shared" ref="E26:E29" si="1">$C$6/D26</f>
        <v>6379074.367797723</v>
      </c>
      <c r="F26" s="6">
        <f t="shared" ref="F26:F29" si="2">(C26-C25)*206265</f>
        <v>0.14718113997619992</v>
      </c>
    </row>
    <row r="27" spans="2:15" x14ac:dyDescent="0.25">
      <c r="B27" s="6">
        <v>3</v>
      </c>
      <c r="C27" s="42">
        <f>ATAN(($C$9+E26*$C$15*SIN(C26))/$C$16)</f>
        <v>0.2110813552711199</v>
      </c>
      <c r="D27" s="6">
        <f t="shared" si="0"/>
        <v>0.99985305582674189</v>
      </c>
      <c r="E27" s="6">
        <f t="shared" si="1"/>
        <v>6379074.3678091299</v>
      </c>
      <c r="F27" s="6">
        <f t="shared" si="2"/>
        <v>2.6885324903233587E-4</v>
      </c>
    </row>
    <row r="28" spans="2:15" x14ac:dyDescent="0.25">
      <c r="B28" s="6">
        <v>4</v>
      </c>
      <c r="C28" s="42">
        <f>ATAN(($C$9+E27*$C$15*SIN(C27))/$C$16)</f>
        <v>0.21108135527350086</v>
      </c>
      <c r="D28" s="6">
        <f t="shared" si="0"/>
        <v>0.99985305582673856</v>
      </c>
      <c r="E28" s="6">
        <f t="shared" si="1"/>
        <v>6379074.3678091513</v>
      </c>
      <c r="F28" s="6">
        <f t="shared" si="2"/>
        <v>4.9110800134921639E-7</v>
      </c>
    </row>
    <row r="29" spans="2:15" x14ac:dyDescent="0.25">
      <c r="B29" s="6">
        <v>5</v>
      </c>
      <c r="C29" s="42">
        <f>ATAN(($C$9+E28*$C$15*SIN(C28))/$C$16)</f>
        <v>0.21108135527350519</v>
      </c>
      <c r="D29" s="6">
        <f t="shared" si="0"/>
        <v>0.99985305582673856</v>
      </c>
      <c r="E29" s="6">
        <f t="shared" si="1"/>
        <v>6379074.3678091513</v>
      </c>
      <c r="F29" s="6">
        <f t="shared" si="2"/>
        <v>8.9310059347980086E-10</v>
      </c>
    </row>
    <row r="32" spans="2:15" x14ac:dyDescent="0.25">
      <c r="B32" s="1" t="s">
        <v>5</v>
      </c>
      <c r="C32" s="4">
        <f>IF(E19&lt;45,(C16/(COS(C29))-E29),(C9/(SIN(C29)))-E29*(1-C15))</f>
        <v>15979135.137567233</v>
      </c>
    </row>
  </sheetData>
  <mergeCells count="4">
    <mergeCell ref="C5:D5"/>
    <mergeCell ref="C6:D6"/>
    <mergeCell ref="C4:D4"/>
    <mergeCell ref="B3:D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36"/>
  <sheetViews>
    <sheetView workbookViewId="0">
      <selection activeCell="E17" sqref="E17"/>
    </sheetView>
  </sheetViews>
  <sheetFormatPr defaultRowHeight="15" x14ac:dyDescent="0.25"/>
  <cols>
    <col min="2" max="2" width="14.5703125" customWidth="1"/>
    <col min="3" max="3" width="16.7109375" customWidth="1"/>
    <col min="4" max="4" width="10.5703125" customWidth="1"/>
    <col min="6" max="6" width="11.85546875" customWidth="1"/>
    <col min="7" max="7" width="12.28515625" customWidth="1"/>
    <col min="13" max="13" width="13.7109375" customWidth="1"/>
  </cols>
  <sheetData>
    <row r="4" spans="1:7" x14ac:dyDescent="0.25">
      <c r="A4" s="1"/>
    </row>
    <row r="5" spans="1:7" x14ac:dyDescent="0.25">
      <c r="A5" s="1"/>
    </row>
    <row r="7" spans="1:7" x14ac:dyDescent="0.25">
      <c r="A7" s="1"/>
      <c r="B7" s="10" t="s">
        <v>0</v>
      </c>
      <c r="C7" s="10"/>
      <c r="D7" s="10"/>
      <c r="E7" s="10"/>
      <c r="F7" t="s">
        <v>12</v>
      </c>
      <c r="G7" t="s">
        <v>11</v>
      </c>
    </row>
    <row r="8" spans="1:7" x14ac:dyDescent="0.25">
      <c r="A8" s="1"/>
      <c r="B8" s="5" t="s">
        <v>6</v>
      </c>
      <c r="C8" s="10" t="s">
        <v>7</v>
      </c>
      <c r="D8" s="6"/>
      <c r="E8" s="6"/>
    </row>
    <row r="9" spans="1:7" x14ac:dyDescent="0.25">
      <c r="A9" s="1"/>
      <c r="B9" s="7" t="s">
        <v>2</v>
      </c>
      <c r="C9" s="6">
        <f>1/298.25722356</f>
        <v>3.3528106647812048E-3</v>
      </c>
      <c r="D9" s="6"/>
      <c r="E9" s="6"/>
    </row>
    <row r="10" spans="1:7" x14ac:dyDescent="0.25">
      <c r="B10" s="7" t="s">
        <v>1</v>
      </c>
      <c r="C10" s="8">
        <f>6378137</f>
        <v>6378137</v>
      </c>
      <c r="D10" s="6"/>
      <c r="E10" s="6"/>
    </row>
    <row r="11" spans="1:7" x14ac:dyDescent="0.25">
      <c r="A11" s="2"/>
      <c r="B11" s="7" t="s">
        <v>3</v>
      </c>
      <c r="C11" s="6">
        <f>'X,Y,Z--&gt;B,L,H'!E19</f>
        <v>12</v>
      </c>
      <c r="D11" s="6">
        <f>'X,Y,Z--&gt;B,L,H'!F19</f>
        <v>5</v>
      </c>
      <c r="E11" s="6">
        <f>'X,Y,Z--&gt;B,L,H'!G19</f>
        <v>38.654847863168854</v>
      </c>
      <c r="F11">
        <f>C11+(D11/60)+(E11/3600)</f>
        <v>12.094070791073102</v>
      </c>
      <c r="G11">
        <f>RADIANS(F11)</f>
        <v>0.21108135527350089</v>
      </c>
    </row>
    <row r="12" spans="1:7" x14ac:dyDescent="0.25">
      <c r="A12" s="1"/>
      <c r="B12" s="7" t="s">
        <v>4</v>
      </c>
      <c r="C12" s="7">
        <f>'X,Y,Z--&gt;B,L,H'!E18</f>
        <v>-169</v>
      </c>
      <c r="D12" s="7">
        <f>'X,Y,Z--&gt;B,L,H'!F18</f>
        <v>-4</v>
      </c>
      <c r="E12" s="7">
        <f>'X,Y,Z--&gt;B,L,H'!G18</f>
        <v>-2.2085249228644024</v>
      </c>
      <c r="F12">
        <f>C12+(D12/60)+(E12/3600)</f>
        <v>-169.06728014581191</v>
      </c>
      <c r="G12">
        <f>RADIANS(F12)</f>
        <v>-2.9507806959360567</v>
      </c>
    </row>
    <row r="13" spans="1:7" x14ac:dyDescent="0.25">
      <c r="A13" s="1"/>
      <c r="B13" s="7" t="s">
        <v>5</v>
      </c>
      <c r="C13" s="8">
        <f>'X,Y,Z--&gt;B,L,H'!C32</f>
        <v>15979135.137567233</v>
      </c>
      <c r="D13" s="6"/>
      <c r="E13" s="6"/>
    </row>
    <row r="14" spans="1:7" x14ac:dyDescent="0.25">
      <c r="A14" s="1"/>
    </row>
    <row r="15" spans="1:7" x14ac:dyDescent="0.25">
      <c r="A15" s="1"/>
      <c r="B15" t="s">
        <v>8</v>
      </c>
    </row>
    <row r="16" spans="1:7" x14ac:dyDescent="0.25">
      <c r="A16" s="1"/>
    </row>
    <row r="17" spans="1:4" x14ac:dyDescent="0.25">
      <c r="A17" s="1"/>
      <c r="B17" t="s">
        <v>9</v>
      </c>
      <c r="C17" s="3">
        <f>C9*(2-C9)</f>
        <v>6.6943799902085396E-3</v>
      </c>
    </row>
    <row r="18" spans="1:4" x14ac:dyDescent="0.25">
      <c r="A18" s="1"/>
      <c r="B18" t="s">
        <v>10</v>
      </c>
      <c r="C18">
        <f>SQRT(1-(C17*(SIN(G11)^2)))</f>
        <v>0.99985305582673856</v>
      </c>
    </row>
    <row r="19" spans="1:4" x14ac:dyDescent="0.25">
      <c r="A19" s="1"/>
      <c r="B19" s="3" t="s">
        <v>13</v>
      </c>
      <c r="C19">
        <f>C10/C18</f>
        <v>6379074.3678091513</v>
      </c>
    </row>
    <row r="20" spans="1:4" x14ac:dyDescent="0.25">
      <c r="A20" s="1"/>
      <c r="B20" s="3"/>
    </row>
    <row r="21" spans="1:4" x14ac:dyDescent="0.25">
      <c r="A21" s="1"/>
      <c r="B21" s="4" t="s">
        <v>14</v>
      </c>
    </row>
    <row r="22" spans="1:4" x14ac:dyDescent="0.25">
      <c r="A22" s="1"/>
    </row>
    <row r="23" spans="1:4" x14ac:dyDescent="0.25">
      <c r="A23" s="1"/>
      <c r="B23" t="s">
        <v>15</v>
      </c>
      <c r="C23" s="4">
        <f>($C$19+$C$13)*COS($G$11)*COS($G$12)</f>
        <v>-21465185.007000018</v>
      </c>
    </row>
    <row r="24" spans="1:4" x14ac:dyDescent="0.25">
      <c r="B24" s="4" t="s">
        <v>16</v>
      </c>
      <c r="C24">
        <f>($C$19+$C$13)*COS($G$11)*SIN($G$12)</f>
        <v>-4146257.1799999936</v>
      </c>
    </row>
    <row r="25" spans="1:4" x14ac:dyDescent="0.25">
      <c r="B25" s="4" t="s">
        <v>17</v>
      </c>
      <c r="C25">
        <f>(C19*(1-C17)+C13)*SIN(G11)</f>
        <v>4675486.1829999052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/>
      <c r="C28" s="1"/>
      <c r="D28" s="4"/>
    </row>
    <row r="36" spans="6:6" x14ac:dyDescent="0.25">
      <c r="F3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B,L,H--&gt;X,Y,Z</vt:lpstr>
      <vt:lpstr>дзеркало до першої частини</vt:lpstr>
      <vt:lpstr>X,Y,Z--&gt;B,L,H</vt:lpstr>
      <vt:lpstr>Дзеркало до другої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2016-10-16T14:49:24Z</dcterms:modified>
</cp:coreProperties>
</file>