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upcbcntech-my.sharepoint.com/personal/pau_fonseca_office365_upc_edu/Documents/Apunts/SIM - Replication/"/>
    </mc:Choice>
  </mc:AlternateContent>
  <xr:revisionPtr revIDLastSave="4" documentId="8_{077BEBF2-3E56-46F0-9A3A-69D85ABC6521}" xr6:coauthVersionLast="47" xr6:coauthVersionMax="47" xr10:uidLastSave="{E9863337-B35D-4BB8-8D47-C0EB5FDDE9A3}"/>
  <bookViews>
    <workbookView xWindow="-110" yWindow="-110" windowWidth="19420" windowHeight="11020" tabRatio="458" xr2:uid="{00000000-000D-0000-FFFF-FFFF00000000}"/>
  </bookViews>
  <sheets>
    <sheet name="DoE &amp; Yates" sheetId="7" r:id="rId1"/>
    <sheet name="Replications calculus" sheetId="9" r:id="rId2"/>
    <sheet name="Replications conf. interval" sheetId="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" l="1"/>
  <c r="E9" i="9" s="1"/>
  <c r="F9" i="9" s="1"/>
  <c r="H4" i="9"/>
  <c r="I8" i="9"/>
  <c r="I7" i="9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E11" i="8" s="1"/>
  <c r="G11" i="8" s="1"/>
  <c r="C11" i="8"/>
  <c r="A11" i="8"/>
  <c r="A12" i="8" s="1"/>
  <c r="C10" i="8"/>
  <c r="E5" i="9" l="1"/>
  <c r="F5" i="9" s="1"/>
  <c r="E7" i="9"/>
  <c r="F7" i="9" s="1"/>
  <c r="E17" i="9"/>
  <c r="F17" i="9" s="1"/>
  <c r="E18" i="9"/>
  <c r="F18" i="9" s="1"/>
  <c r="E21" i="9"/>
  <c r="F21" i="9" s="1"/>
  <c r="E22" i="9"/>
  <c r="F22" i="9" s="1"/>
  <c r="E13" i="9"/>
  <c r="F13" i="9" s="1"/>
  <c r="E29" i="9"/>
  <c r="F29" i="9" s="1"/>
  <c r="E10" i="9"/>
  <c r="F10" i="9" s="1"/>
  <c r="E25" i="9"/>
  <c r="F25" i="9" s="1"/>
  <c r="E32" i="9"/>
  <c r="F32" i="9" s="1"/>
  <c r="E26" i="9"/>
  <c r="F26" i="9" s="1"/>
  <c r="E6" i="9"/>
  <c r="F6" i="9" s="1"/>
  <c r="E14" i="9"/>
  <c r="F14" i="9" s="1"/>
  <c r="E30" i="9"/>
  <c r="F30" i="9" s="1"/>
  <c r="E11" i="9"/>
  <c r="F11" i="9" s="1"/>
  <c r="E15" i="9"/>
  <c r="F15" i="9" s="1"/>
  <c r="E19" i="9"/>
  <c r="F19" i="9" s="1"/>
  <c r="E23" i="9"/>
  <c r="F23" i="9" s="1"/>
  <c r="E27" i="9"/>
  <c r="F27" i="9" s="1"/>
  <c r="E31" i="9"/>
  <c r="F31" i="9" s="1"/>
  <c r="E8" i="9"/>
  <c r="F8" i="9" s="1"/>
  <c r="E4" i="9"/>
  <c r="F4" i="9" s="1"/>
  <c r="E3" i="9"/>
  <c r="F3" i="9" s="1"/>
  <c r="E12" i="9"/>
  <c r="F12" i="9" s="1"/>
  <c r="E16" i="9"/>
  <c r="F16" i="9" s="1"/>
  <c r="E20" i="9"/>
  <c r="F20" i="9" s="1"/>
  <c r="E24" i="9"/>
  <c r="F24" i="9" s="1"/>
  <c r="E28" i="9"/>
  <c r="F28" i="9" s="1"/>
  <c r="A13" i="8"/>
  <c r="A14" i="8" s="1"/>
  <c r="A15" i="8" s="1"/>
  <c r="F12" i="8"/>
  <c r="E12" i="8"/>
  <c r="G12" i="8" s="1"/>
  <c r="F11" i="8"/>
  <c r="E14" i="8"/>
  <c r="G14" i="8" s="1"/>
  <c r="E13" i="8"/>
  <c r="G13" i="8" s="1"/>
  <c r="F13" i="8"/>
  <c r="E24" i="7" l="1"/>
  <c r="E26" i="7"/>
  <c r="E27" i="7"/>
  <c r="E21" i="7"/>
  <c r="G3" i="9"/>
  <c r="H3" i="9" s="1"/>
  <c r="I3" i="9" s="1"/>
  <c r="F15" i="8"/>
  <c r="E15" i="8"/>
  <c r="G15" i="8" s="1"/>
  <c r="A16" i="8"/>
  <c r="F14" i="8"/>
  <c r="E25" i="7" l="1"/>
  <c r="F23" i="7" s="1"/>
  <c r="E23" i="7"/>
  <c r="F22" i="7" s="1"/>
  <c r="E22" i="7"/>
  <c r="F25" i="7" s="1"/>
  <c r="E28" i="7"/>
  <c r="F28" i="7" s="1"/>
  <c r="K3" i="9"/>
  <c r="J3" i="9"/>
  <c r="A17" i="8"/>
  <c r="F16" i="8"/>
  <c r="E16" i="8"/>
  <c r="G16" i="8" s="1"/>
  <c r="F26" i="7" l="1"/>
  <c r="G27" i="7" s="1"/>
  <c r="H27" i="7" s="1"/>
  <c r="F27" i="7"/>
  <c r="G24" i="7" s="1"/>
  <c r="H24" i="7" s="1"/>
  <c r="F24" i="7"/>
  <c r="G26" i="7" s="1"/>
  <c r="H26" i="7" s="1"/>
  <c r="F21" i="7"/>
  <c r="G21" i="7" s="1"/>
  <c r="H21" i="7" s="1"/>
  <c r="A18" i="8"/>
  <c r="E17" i="8"/>
  <c r="G17" i="8" s="1"/>
  <c r="F17" i="8"/>
  <c r="G22" i="7" l="1"/>
  <c r="H22" i="7" s="1"/>
  <c r="G25" i="7"/>
  <c r="H25" i="7" s="1"/>
  <c r="G23" i="7"/>
  <c r="H23" i="7" s="1"/>
  <c r="G28" i="7"/>
  <c r="H28" i="7" s="1"/>
  <c r="A19" i="8"/>
  <c r="E18" i="8"/>
  <c r="G18" i="8" s="1"/>
  <c r="F18" i="8"/>
  <c r="E19" i="8" l="1"/>
  <c r="G19" i="8" s="1"/>
  <c r="A20" i="8"/>
  <c r="F19" i="8"/>
  <c r="F20" i="8" l="1"/>
  <c r="A21" i="8"/>
  <c r="E20" i="8"/>
  <c r="G20" i="8" s="1"/>
  <c r="A22" i="8" l="1"/>
  <c r="F21" i="8"/>
  <c r="E21" i="8"/>
  <c r="G21" i="8" s="1"/>
  <c r="A23" i="8" l="1"/>
  <c r="E22" i="8"/>
  <c r="G22" i="8" s="1"/>
  <c r="F22" i="8"/>
  <c r="E23" i="8" l="1"/>
  <c r="G23" i="8" s="1"/>
  <c r="A24" i="8"/>
  <c r="F23" i="8"/>
  <c r="F24" i="8" l="1"/>
  <c r="A25" i="8"/>
  <c r="E24" i="8"/>
  <c r="G24" i="8" s="1"/>
  <c r="A26" i="8" l="1"/>
  <c r="F25" i="8"/>
  <c r="E25" i="8"/>
  <c r="G25" i="8" s="1"/>
  <c r="A27" i="8" l="1"/>
  <c r="E26" i="8"/>
  <c r="G26" i="8" s="1"/>
  <c r="F26" i="8"/>
  <c r="A28" i="8" l="1"/>
  <c r="F27" i="8"/>
  <c r="E27" i="8"/>
  <c r="G27" i="8" s="1"/>
  <c r="F28" i="8" l="1"/>
  <c r="A29" i="8"/>
  <c r="E28" i="8"/>
  <c r="G28" i="8" s="1"/>
  <c r="F29" i="8" l="1"/>
  <c r="E29" i="8"/>
  <c r="G29" i="8" s="1"/>
  <c r="G9" i="7" l="1"/>
  <c r="H9" i="7" s="1"/>
  <c r="G8" i="7"/>
  <c r="H8" i="7" s="1"/>
  <c r="K8" i="7" s="1"/>
  <c r="G7" i="7"/>
  <c r="H7" i="7" s="1"/>
  <c r="G6" i="7"/>
  <c r="H6" i="7" s="1"/>
  <c r="K6" i="7" s="1"/>
  <c r="G5" i="7"/>
  <c r="H5" i="7" s="1"/>
  <c r="K5" i="7" s="1"/>
  <c r="G4" i="7"/>
  <c r="H4" i="7" s="1"/>
  <c r="G3" i="7"/>
  <c r="H3" i="7" s="1"/>
  <c r="K3" i="7" s="1"/>
  <c r="G2" i="7"/>
  <c r="H2" i="7" s="1"/>
  <c r="K2" i="7" s="1"/>
  <c r="J4" i="7" l="1"/>
  <c r="K4" i="7"/>
  <c r="J7" i="7"/>
  <c r="K7" i="7"/>
  <c r="J9" i="7"/>
  <c r="K9" i="7"/>
  <c r="J6" i="7"/>
  <c r="I6" i="7"/>
  <c r="J8" i="7"/>
  <c r="I8" i="7"/>
  <c r="I7" i="7"/>
  <c r="J5" i="7"/>
  <c r="I5" i="7"/>
  <c r="J2" i="7"/>
  <c r="I2" i="7"/>
  <c r="I3" i="7"/>
  <c r="J3" i="7"/>
  <c r="I9" i="7"/>
  <c r="I4" i="7"/>
  <c r="L4" i="7" l="1"/>
  <c r="L7" i="7"/>
  <c r="M8" i="7" s="1"/>
  <c r="L9" i="7"/>
  <c r="L8" i="7"/>
  <c r="M9" i="7" s="1"/>
  <c r="L6" i="7"/>
  <c r="M4" i="7" s="1"/>
  <c r="L5" i="7"/>
  <c r="L3" i="7"/>
  <c r="L2" i="7"/>
  <c r="M3" i="7" l="1"/>
  <c r="M5" i="7"/>
  <c r="N3" i="7" s="1"/>
  <c r="N9" i="7"/>
  <c r="N5" i="7"/>
  <c r="M7" i="7"/>
  <c r="M2" i="7"/>
  <c r="N2" i="7" s="1"/>
  <c r="M6" i="7"/>
  <c r="N7" i="7" l="1"/>
  <c r="N4" i="7"/>
  <c r="O3" i="7" s="1"/>
  <c r="P3" i="7" s="1"/>
  <c r="N8" i="7"/>
  <c r="O5" i="7" s="1"/>
  <c r="P5" i="7" s="1"/>
  <c r="N6" i="7"/>
  <c r="O2" i="7"/>
  <c r="P2" i="7" s="1"/>
  <c r="O6" i="7"/>
  <c r="P6" i="7" s="1"/>
  <c r="O4" i="7" l="1"/>
  <c r="P4" i="7" s="1"/>
  <c r="O7" i="7"/>
  <c r="P7" i="7" s="1"/>
  <c r="O9" i="7"/>
  <c r="P9" i="7" s="1"/>
  <c r="O8" i="7"/>
  <c r="P8" i="7" s="1"/>
</calcChain>
</file>

<file path=xl/sharedStrings.xml><?xml version="1.0" encoding="utf-8"?>
<sst xmlns="http://schemas.openxmlformats.org/spreadsheetml/2006/main" count="146" uniqueCount="58">
  <si>
    <t>Cleaner</t>
  </si>
  <si>
    <t>Machines</t>
  </si>
  <si>
    <t>Workers</t>
  </si>
  <si>
    <t>VALUES</t>
  </si>
  <si>
    <t>µ</t>
  </si>
  <si>
    <r>
      <t>1/</t>
    </r>
    <r>
      <rPr>
        <sz val="11"/>
        <color theme="1"/>
        <rFont val="Calibri"/>
        <family val="2"/>
      </rPr>
      <t>µ</t>
    </r>
  </si>
  <si>
    <t>x1</t>
  </si>
  <si>
    <t>x2</t>
  </si>
  <si>
    <t>mean</t>
  </si>
  <si>
    <t>-</t>
  </si>
  <si>
    <t>Mean</t>
  </si>
  <si>
    <t>+</t>
  </si>
  <si>
    <t>Machines*Workers</t>
  </si>
  <si>
    <t>Cleaner*Workers</t>
  </si>
  <si>
    <t>Cleaner*Machines</t>
  </si>
  <si>
    <t>Cleaner*Machines*Workers</t>
  </si>
  <si>
    <t>Number of Replications and Confidence Intervals</t>
  </si>
  <si>
    <t>1. Enter data in column B</t>
  </si>
  <si>
    <t>2. Copy formula down columns if required</t>
  </si>
  <si>
    <t>3. Extend series plotted on the graph if required</t>
  </si>
  <si>
    <t>Significance level</t>
  </si>
  <si>
    <t xml:space="preserve">   Confidence interval</t>
  </si>
  <si>
    <t xml:space="preserve"> </t>
  </si>
  <si>
    <t>Cum. mean</t>
  </si>
  <si>
    <t>Standard</t>
  </si>
  <si>
    <t>Lower</t>
  </si>
  <si>
    <t>Upper</t>
  </si>
  <si>
    <t>%</t>
  </si>
  <si>
    <t>Replication</t>
  </si>
  <si>
    <t>Result</t>
  </si>
  <si>
    <t>average</t>
  </si>
  <si>
    <t>deviation</t>
  </si>
  <si>
    <t>interval</t>
  </si>
  <si>
    <t>n/a</t>
  </si>
  <si>
    <t>Answer variable</t>
  </si>
  <si>
    <t>Replication number</t>
  </si>
  <si>
    <t>Mean (Yk)</t>
  </si>
  <si>
    <t>Xk-Yk</t>
  </si>
  <si>
    <t>(Xk-Yk)^2</t>
  </si>
  <si>
    <r>
      <t>S</t>
    </r>
    <r>
      <rPr>
        <i/>
        <sz val="10"/>
        <rFont val="Arial"/>
        <family val="2"/>
      </rPr>
      <t>(Xk-Yk)^2</t>
    </r>
  </si>
  <si>
    <t>VAR Vk</t>
  </si>
  <si>
    <t>Confidence interval (alfa=0.05)</t>
  </si>
  <si>
    <t>n* al 5%</t>
  </si>
  <si>
    <t>n* al 6%</t>
  </si>
  <si>
    <t xml:space="preserve">df </t>
  </si>
  <si>
    <t>W</t>
  </si>
  <si>
    <t>t Using table</t>
  </si>
  <si>
    <t>t Using distribution</t>
  </si>
  <si>
    <t>alfa a</t>
  </si>
  <si>
    <t>infinity</t>
  </si>
  <si>
    <t>x3</t>
  </si>
  <si>
    <t>C</t>
  </si>
  <si>
    <t>B</t>
  </si>
  <si>
    <t>A</t>
  </si>
  <si>
    <t>CB</t>
  </si>
  <si>
    <t>CA</t>
  </si>
  <si>
    <t>BA</t>
  </si>
  <si>
    <t>CBA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</si>
</sst>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b/>
      <sz val="14"/>
      <name val="MS Sans Serif"/>
    </font>
    <font>
      <sz val="10"/>
      <name val="MS Sans Serif"/>
      <family val="2"/>
    </font>
    <font>
      <b/>
      <sz val="8"/>
      <name val="MS Sans Serif"/>
    </font>
    <font>
      <sz val="8"/>
      <name val="MS Sans Serif"/>
      <family val="2"/>
    </font>
    <font>
      <sz val="8"/>
      <name val="Times New Roman"/>
      <family val="1"/>
    </font>
    <font>
      <sz val="8"/>
      <color indexed="9"/>
      <name val="Times New Roman"/>
      <family val="1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name val="Symbol"/>
      <family val="1"/>
      <charset val="2"/>
    </font>
    <font>
      <b/>
      <sz val="12"/>
      <name val="Times New Roman"/>
      <family val="1"/>
    </font>
    <font>
      <i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0"/>
      <color indexed="9"/>
      <name val="Arial"/>
      <family val="2"/>
    </font>
    <font>
      <b/>
      <i/>
      <sz val="10"/>
      <color indexed="9"/>
      <name val="Arial"/>
      <family val="2"/>
    </font>
    <font>
      <i/>
      <sz val="10"/>
      <color indexed="9"/>
      <name val="Symbol"/>
      <family val="1"/>
      <charset val="2"/>
    </font>
    <font>
      <b/>
      <sz val="10"/>
      <color indexed="9"/>
      <name val="Arial"/>
      <family val="2"/>
    </font>
    <font>
      <sz val="10"/>
      <color indexed="9"/>
      <name val="Symbol"/>
      <family val="1"/>
      <charset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6" borderId="0" applyNumberFormat="0" applyBorder="0" applyAlignment="0" applyProtection="0"/>
    <xf numFmtId="43" fontId="4" fillId="0" borderId="0" applyFont="0" applyFill="0" applyBorder="0" applyAlignment="0" applyProtection="0"/>
    <xf numFmtId="0" fontId="5" fillId="0" borderId="0"/>
  </cellStyleXfs>
  <cellXfs count="65">
    <xf numFmtId="0" fontId="0" fillId="0" borderId="0" xfId="0"/>
    <xf numFmtId="0" fontId="1" fillId="2" borderId="0" xfId="0" applyFont="1" applyFill="1"/>
    <xf numFmtId="0" fontId="0" fillId="2" borderId="0" xfId="0" quotePrefix="1" applyFill="1"/>
    <xf numFmtId="0" fontId="0" fillId="3" borderId="0" xfId="0" applyFill="1"/>
    <xf numFmtId="0" fontId="0" fillId="4" borderId="0" xfId="0" applyFont="1" applyFill="1"/>
    <xf numFmtId="0" fontId="0" fillId="4" borderId="0" xfId="0" applyFill="1"/>
    <xf numFmtId="0" fontId="0" fillId="5" borderId="0" xfId="0" quotePrefix="1" applyFill="1"/>
    <xf numFmtId="0" fontId="0" fillId="5" borderId="0" xfId="0" applyFill="1"/>
    <xf numFmtId="0" fontId="3" fillId="6" borderId="0" xfId="1"/>
    <xf numFmtId="0" fontId="6" fillId="0" borderId="0" xfId="3" applyFont="1"/>
    <xf numFmtId="0" fontId="5" fillId="0" borderId="0" xfId="3"/>
    <xf numFmtId="0" fontId="7" fillId="0" borderId="0" xfId="3" applyFont="1" applyAlignment="1">
      <alignment wrapText="1"/>
    </xf>
    <xf numFmtId="164" fontId="5" fillId="7" borderId="0" xfId="3" applyNumberFormat="1" applyFill="1"/>
    <xf numFmtId="0" fontId="8" fillId="0" borderId="1" xfId="3" applyFont="1" applyBorder="1"/>
    <xf numFmtId="0" fontId="5" fillId="0" borderId="1" xfId="3" applyBorder="1"/>
    <xf numFmtId="0" fontId="9" fillId="0" borderId="0" xfId="3" applyFont="1" applyAlignment="1">
      <alignment horizontal="center"/>
    </xf>
    <xf numFmtId="0" fontId="7" fillId="0" borderId="0" xfId="3" applyFont="1"/>
    <xf numFmtId="0" fontId="9" fillId="0" borderId="1" xfId="3" applyFont="1" applyBorder="1" applyAlignment="1">
      <alignment horizontal="center"/>
    </xf>
    <xf numFmtId="0" fontId="5" fillId="7" borderId="0" xfId="3" applyFill="1"/>
    <xf numFmtId="2" fontId="5" fillId="0" borderId="0" xfId="3" applyNumberFormat="1"/>
    <xf numFmtId="165" fontId="5" fillId="0" borderId="0" xfId="3" applyNumberFormat="1" applyAlignment="1">
      <alignment horizontal="right"/>
    </xf>
    <xf numFmtId="165" fontId="5" fillId="0" borderId="0" xfId="3" applyNumberFormat="1"/>
    <xf numFmtId="10" fontId="5" fillId="0" borderId="0" xfId="3" applyNumberFormat="1"/>
    <xf numFmtId="0" fontId="10" fillId="8" borderId="2" xfId="0" applyFont="1" applyFill="1" applyBorder="1"/>
    <xf numFmtId="0" fontId="10" fillId="8" borderId="3" xfId="0" applyFont="1" applyFill="1" applyBorder="1"/>
    <xf numFmtId="0" fontId="11" fillId="0" borderId="0" xfId="0" applyFont="1"/>
    <xf numFmtId="49" fontId="12" fillId="7" borderId="4" xfId="0" applyNumberFormat="1" applyFont="1" applyFill="1" applyBorder="1"/>
    <xf numFmtId="2" fontId="12" fillId="7" borderId="0" xfId="0" applyNumberFormat="1" applyFont="1" applyFill="1"/>
    <xf numFmtId="0" fontId="12" fillId="7" borderId="0" xfId="0" applyFont="1" applyFill="1"/>
    <xf numFmtId="11" fontId="13" fillId="7" borderId="0" xfId="0" applyNumberFormat="1" applyFont="1" applyFill="1"/>
    <xf numFmtId="0" fontId="14" fillId="7" borderId="0" xfId="0" applyFont="1" applyFill="1"/>
    <xf numFmtId="0" fontId="13" fillId="7" borderId="0" xfId="0" applyFont="1" applyFill="1"/>
    <xf numFmtId="0" fontId="15" fillId="0" borderId="0" xfId="0" applyFont="1" applyAlignment="1">
      <alignment horizontal="center" wrapText="1"/>
    </xf>
    <xf numFmtId="9" fontId="15" fillId="0" borderId="0" xfId="0" applyNumberFormat="1" applyFont="1" applyAlignment="1">
      <alignment horizontal="center" wrapText="1"/>
    </xf>
    <xf numFmtId="0" fontId="16" fillId="0" borderId="0" xfId="0" applyFont="1"/>
    <xf numFmtId="1" fontId="0" fillId="9" borderId="4" xfId="0" applyNumberFormat="1" applyFill="1" applyBorder="1"/>
    <xf numFmtId="49" fontId="0" fillId="9" borderId="0" xfId="0" applyNumberFormat="1" applyFill="1"/>
    <xf numFmtId="2" fontId="17" fillId="10" borderId="0" xfId="0" applyNumberFormat="1" applyFont="1" applyFill="1"/>
    <xf numFmtId="11" fontId="0" fillId="0" borderId="0" xfId="0" applyNumberFormat="1"/>
    <xf numFmtId="0" fontId="17" fillId="10" borderId="0" xfId="0" applyFont="1" applyFill="1"/>
    <xf numFmtId="0" fontId="17" fillId="8" borderId="0" xfId="0" applyFont="1" applyFill="1"/>
    <xf numFmtId="43" fontId="0" fillId="0" borderId="0" xfId="2" applyFont="1" applyBorder="1"/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wrapText="1"/>
    </xf>
    <xf numFmtId="0" fontId="20" fillId="0" borderId="0" xfId="0" applyFont="1"/>
    <xf numFmtId="0" fontId="18" fillId="0" borderId="0" xfId="0" applyFont="1"/>
    <xf numFmtId="0" fontId="13" fillId="0" borderId="0" xfId="0" applyFont="1"/>
    <xf numFmtId="11" fontId="18" fillId="0" borderId="0" xfId="0" applyNumberFormat="1" applyFont="1"/>
    <xf numFmtId="11" fontId="0" fillId="9" borderId="0" xfId="0" applyNumberFormat="1" applyFill="1"/>
    <xf numFmtId="0" fontId="17" fillId="0" borderId="0" xfId="0" applyFont="1"/>
    <xf numFmtId="3" fontId="0" fillId="0" borderId="0" xfId="0" applyNumberFormat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9" borderId="4" xfId="0" applyFill="1" applyBorder="1"/>
    <xf numFmtId="11" fontId="21" fillId="0" borderId="0" xfId="0" applyNumberFormat="1" applyFont="1"/>
    <xf numFmtId="0" fontId="22" fillId="0" borderId="0" xfId="0" applyFont="1"/>
    <xf numFmtId="0" fontId="21" fillId="0" borderId="0" xfId="0" applyFont="1"/>
    <xf numFmtId="2" fontId="23" fillId="0" borderId="0" xfId="0" applyNumberFormat="1" applyFont="1"/>
    <xf numFmtId="11" fontId="20" fillId="0" borderId="0" xfId="0" applyNumberFormat="1" applyFont="1"/>
    <xf numFmtId="0" fontId="23" fillId="0" borderId="0" xfId="0" applyFont="1"/>
    <xf numFmtId="49" fontId="20" fillId="0" borderId="0" xfId="0" applyNumberFormat="1" applyFont="1"/>
    <xf numFmtId="0" fontId="24" fillId="0" borderId="0" xfId="0" applyFont="1"/>
    <xf numFmtId="3" fontId="23" fillId="0" borderId="0" xfId="0" applyNumberFormat="1" applyFont="1"/>
  </cellXfs>
  <cellStyles count="4">
    <cellStyle name="Comma" xfId="2" builtinId="3"/>
    <cellStyle name="Good" xfId="1" builtinId="26"/>
    <cellStyle name="Normal" xfId="0" builtinId="0"/>
    <cellStyle name="Normal 2" xfId="3" xr:uid="{17C6F417-1044-447F-A861-03760990F2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41689625531728"/>
          <c:y val="9.6654275092936809E-2"/>
          <c:w val="0.8263902899683464"/>
          <c:h val="0.62453531598513012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[1]Replications!$A$11:$A$29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[1]Replications!$C$11:$C$29</c:f>
              <c:numCache>
                <c:formatCode>General</c:formatCode>
                <c:ptCount val="19"/>
                <c:pt idx="0">
                  <c:v>190.70999999999998</c:v>
                </c:pt>
                <c:pt idx="1">
                  <c:v>193.60999999999999</c:v>
                </c:pt>
                <c:pt idx="2">
                  <c:v>184.38749999999999</c:v>
                </c:pt>
                <c:pt idx="3">
                  <c:v>187.33799999999999</c:v>
                </c:pt>
                <c:pt idx="4">
                  <c:v>186.66499999999999</c:v>
                </c:pt>
                <c:pt idx="5">
                  <c:v>180.89142857142858</c:v>
                </c:pt>
                <c:pt idx="6">
                  <c:v>179.8725</c:v>
                </c:pt>
                <c:pt idx="7">
                  <c:v>177.68666666666667</c:v>
                </c:pt>
                <c:pt idx="8">
                  <c:v>174.79500000000002</c:v>
                </c:pt>
                <c:pt idx="9">
                  <c:v>174.29090909090908</c:v>
                </c:pt>
                <c:pt idx="10">
                  <c:v>173.97083333333333</c:v>
                </c:pt>
                <c:pt idx="11">
                  <c:v>174.03076923076924</c:v>
                </c:pt>
                <c:pt idx="12">
                  <c:v>173.83214285714286</c:v>
                </c:pt>
                <c:pt idx="13">
                  <c:v>173.57666666666668</c:v>
                </c:pt>
                <c:pt idx="14">
                  <c:v>173.63437500000001</c:v>
                </c:pt>
                <c:pt idx="15">
                  <c:v>173.42352941176472</c:v>
                </c:pt>
                <c:pt idx="16">
                  <c:v>173.23472222222225</c:v>
                </c:pt>
                <c:pt idx="17">
                  <c:v>173.17500000000001</c:v>
                </c:pt>
                <c:pt idx="18">
                  <c:v>173.16625000000002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4-4395-AE57-33BD01D99CCC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[1]Replications!$A$11:$A$29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[1]Replications!$E$11:$E$29</c:f>
              <c:numCache>
                <c:formatCode>General</c:formatCode>
                <c:ptCount val="19"/>
                <c:pt idx="0">
                  <c:v>44.71570758135266</c:v>
                </c:pt>
                <c:pt idx="1">
                  <c:v>162.45906166783479</c:v>
                </c:pt>
                <c:pt idx="2">
                  <c:v>150.81867135328559</c:v>
                </c:pt>
                <c:pt idx="3">
                  <c:v>163.21915001419214</c:v>
                </c:pt>
                <c:pt idx="4">
                  <c:v>168.35031157023704</c:v>
                </c:pt>
                <c:pt idx="5">
                  <c:v>160.47877311410596</c:v>
                </c:pt>
                <c:pt idx="6">
                  <c:v>162.62004504294401</c:v>
                </c:pt>
                <c:pt idx="7">
                  <c:v>162.01584808548677</c:v>
                </c:pt>
                <c:pt idx="8">
                  <c:v>159.56839257863768</c:v>
                </c:pt>
                <c:pt idx="9">
                  <c:v>160.67862498786434</c:v>
                </c:pt>
                <c:pt idx="10">
                  <c:v>161.6758108103908</c:v>
                </c:pt>
                <c:pt idx="11">
                  <c:v>162.83416453025453</c:v>
                </c:pt>
                <c:pt idx="12">
                  <c:v>163.544898773037</c:v>
                </c:pt>
                <c:pt idx="13">
                  <c:v>164.05306237518846</c:v>
                </c:pt>
                <c:pt idx="14">
                  <c:v>164.78040119662847</c:v>
                </c:pt>
                <c:pt idx="15">
                  <c:v>165.13964713407083</c:v>
                </c:pt>
                <c:pt idx="16">
                  <c:v>165.45157489712543</c:v>
                </c:pt>
                <c:pt idx="17">
                  <c:v>165.8428396818509</c:v>
                </c:pt>
                <c:pt idx="18">
                  <c:v>166.23647704055404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4-4395-AE57-33BD01D99CCC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[1]Replications!$A$11:$A$29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[1]Replications!$F$11:$F$29</c:f>
              <c:numCache>
                <c:formatCode>General</c:formatCode>
                <c:ptCount val="19"/>
                <c:pt idx="0">
                  <c:v>336.7042924186473</c:v>
                </c:pt>
                <c:pt idx="1">
                  <c:v>224.76093833216518</c:v>
                </c:pt>
                <c:pt idx="2">
                  <c:v>217.95632864671438</c:v>
                </c:pt>
                <c:pt idx="3">
                  <c:v>211.45684998580785</c:v>
                </c:pt>
                <c:pt idx="4">
                  <c:v>204.97968842976294</c:v>
                </c:pt>
                <c:pt idx="5">
                  <c:v>201.30408402875119</c:v>
                </c:pt>
                <c:pt idx="6">
                  <c:v>197.12495495705599</c:v>
                </c:pt>
                <c:pt idx="7">
                  <c:v>193.35748524784657</c:v>
                </c:pt>
                <c:pt idx="8">
                  <c:v>190.02160742136235</c:v>
                </c:pt>
                <c:pt idx="9">
                  <c:v>187.90319319395383</c:v>
                </c:pt>
                <c:pt idx="10">
                  <c:v>186.26585585627586</c:v>
                </c:pt>
                <c:pt idx="11">
                  <c:v>185.22737393128395</c:v>
                </c:pt>
                <c:pt idx="12">
                  <c:v>184.11938694124871</c:v>
                </c:pt>
                <c:pt idx="13">
                  <c:v>183.1002709581449</c:v>
                </c:pt>
                <c:pt idx="14">
                  <c:v>182.48834880337154</c:v>
                </c:pt>
                <c:pt idx="15">
                  <c:v>181.70741168945861</c:v>
                </c:pt>
                <c:pt idx="16">
                  <c:v>181.01786954731907</c:v>
                </c:pt>
                <c:pt idx="17">
                  <c:v>180.50716031814912</c:v>
                </c:pt>
                <c:pt idx="18">
                  <c:v>180.096022959446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4-4395-AE57-33BD01D99C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978199776"/>
        <c:axId val="-978206848"/>
      </c:lineChart>
      <c:catAx>
        <c:axId val="-978199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replications</a:t>
                </a:r>
              </a:p>
            </c:rich>
          </c:tx>
          <c:layout>
            <c:manualLayout>
              <c:xMode val="edge"/>
              <c:yMode val="edge"/>
              <c:x val="0.41319517351997664"/>
              <c:y val="0.83643122676579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2068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978206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mean average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7.4349442379182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19977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>
      <c:oddHeader>&amp;LFigure 14.2</c:oddHeader>
    </c:headerFooter>
    <c:pageMargins b="0.98425196850393704" l="0.74803149606299213" r="0.74803149606299213" t="0.98425196850393704" header="0.5" footer="0.5"/>
    <c:pageSetup paperSize="9" orientation="portrait" horizontalDpi="300" verticalDpi="-4" copies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13</xdr:row>
      <xdr:rowOff>44450</xdr:rowOff>
    </xdr:from>
    <xdr:to>
      <xdr:col>8</xdr:col>
      <xdr:colOff>504860</xdr:colOff>
      <xdr:row>18</xdr:row>
      <xdr:rowOff>46441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 bwMode="auto">
            <a:xfrm>
              <a:off x="381000" y="2438400"/>
              <a:ext cx="5000660" cy="922741"/>
            </a:xfrm>
            <a:prstGeom prst="rect">
              <a:avLst/>
            </a:prstGeom>
            <a:noFill/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ca-E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𝑟</m:t>
                    </m:r>
                    <m:r>
                      <a:rPr lang="ca-E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=1−</m:t>
                    </m:r>
                    <m:sSup>
                      <m:sSupPr>
                        <m:ctrlPr>
                          <a:rPr lang="ca-E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ca-E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ca-E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ca-E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  <m:func>
                          <m:funcPr>
                            <m:ctrlPr>
                              <a:rPr lang="ca-E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a:rPr lang="ca-ES" i="0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·</m:t>
                            </m:r>
                          </m:fName>
                          <m:e>
                            <m:r>
                              <a:rPr lang="ca-E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func>
                      </m:sup>
                    </m:sSup>
                    <m:r>
                      <a:rPr lang="ca-E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⇒</m:t>
                    </m:r>
                    <m:r>
                      <a:rPr lang="ca-E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ca-E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ca-E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ca-E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ca-ES" i="0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r>
                              <a:rPr lang="ca-E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</m:e>
                        </m:func>
                        <m:r>
                          <a:rPr lang="ca-E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ca-E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ca-E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ca-E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ca-E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den>
                    </m:f>
                    <m:r>
                      <a:rPr lang="ca-E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ca-E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ca-E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ca-ES" i="0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r>
                              <a:rPr lang="ca-E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</m:e>
                        </m:func>
                        <m:r>
                          <a:rPr lang="ca-E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ca-E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ca-E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ca-E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den>
                    </m:f>
                  </m:oMath>
                </m:oMathPara>
              </a14:m>
              <a:endParaRPr lang="ca-ES"/>
            </a:p>
          </xdr:txBody>
        </xdr:sp>
      </mc:Choice>
      <mc:Fallback xmlns="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6815AB7D-63EF-430D-9534-6335BAB86E73}"/>
                </a:ext>
              </a:extLst>
            </xdr:cNvPr>
            <xdr:cNvSpPr txBox="1"/>
          </xdr:nvSpPr>
          <xdr:spPr bwMode="auto">
            <a:xfrm>
              <a:off x="381000" y="2438400"/>
              <a:ext cx="5000660" cy="922741"/>
            </a:xfrm>
            <a:prstGeom prst="rect">
              <a:avLst/>
            </a:prstGeom>
            <a:noFill/>
            <a:extLst/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9pPr>
            </a:lstStyle>
            <a:p>
              <a:pPr/>
              <a:r>
                <a:rPr lang="ca-E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𝑟=1−𝑒^(−𝛼 ·⁡𝑥 )⇒𝑥=(ln⁡( 1−𝑟))/(−𝛼)=(ln⁡( 𝑟))/(−𝛼)</a:t>
              </a:r>
              <a:endParaRPr lang="ca-ES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9</xdr:row>
          <xdr:rowOff>165100</xdr:rowOff>
        </xdr:from>
        <xdr:to>
          <xdr:col>9</xdr:col>
          <xdr:colOff>419100</xdr:colOff>
          <xdr:row>16</xdr:row>
          <xdr:rowOff>50800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29</xdr:row>
      <xdr:rowOff>66674</xdr:rowOff>
    </xdr:from>
    <xdr:to>
      <xdr:col>18</xdr:col>
      <xdr:colOff>266700</xdr:colOff>
      <xdr:row>55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lication%20calculus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us"/>
      <sheetName val="Replications"/>
      <sheetName val="Yates 4"/>
      <sheetName val="Yates 8"/>
      <sheetName val="Yates 16"/>
      <sheetName val="Yates 16 (2)"/>
      <sheetName val="Yates 16 (3)"/>
    </sheetNames>
    <sheetDataSet>
      <sheetData sheetId="0"/>
      <sheetData sheetId="1">
        <row r="11">
          <cell r="A11">
            <v>2</v>
          </cell>
          <cell r="C11">
            <v>190.70999999999998</v>
          </cell>
          <cell r="E11">
            <v>44.71570758135266</v>
          </cell>
          <cell r="F11">
            <v>336.7042924186473</v>
          </cell>
        </row>
        <row r="12">
          <cell r="A12">
            <v>3</v>
          </cell>
          <cell r="C12">
            <v>193.60999999999999</v>
          </cell>
          <cell r="E12">
            <v>162.45906166783479</v>
          </cell>
          <cell r="F12">
            <v>224.76093833216518</v>
          </cell>
        </row>
        <row r="13">
          <cell r="A13">
            <v>4</v>
          </cell>
          <cell r="C13">
            <v>184.38749999999999</v>
          </cell>
          <cell r="E13">
            <v>150.81867135328559</v>
          </cell>
          <cell r="F13">
            <v>217.95632864671438</v>
          </cell>
        </row>
        <row r="14">
          <cell r="A14">
            <v>5</v>
          </cell>
          <cell r="C14">
            <v>187.33799999999999</v>
          </cell>
          <cell r="E14">
            <v>163.21915001419214</v>
          </cell>
          <cell r="F14">
            <v>211.45684998580785</v>
          </cell>
        </row>
        <row r="15">
          <cell r="A15">
            <v>6</v>
          </cell>
          <cell r="C15">
            <v>186.66499999999999</v>
          </cell>
          <cell r="E15">
            <v>168.35031157023704</v>
          </cell>
          <cell r="F15">
            <v>204.97968842976294</v>
          </cell>
        </row>
        <row r="16">
          <cell r="A16">
            <v>7</v>
          </cell>
          <cell r="C16">
            <v>180.89142857142858</v>
          </cell>
          <cell r="E16">
            <v>160.47877311410596</v>
          </cell>
          <cell r="F16">
            <v>201.30408402875119</v>
          </cell>
        </row>
        <row r="17">
          <cell r="A17">
            <v>8</v>
          </cell>
          <cell r="C17">
            <v>179.8725</v>
          </cell>
          <cell r="E17">
            <v>162.62004504294401</v>
          </cell>
          <cell r="F17">
            <v>197.12495495705599</v>
          </cell>
        </row>
        <row r="18">
          <cell r="A18">
            <v>9</v>
          </cell>
          <cell r="C18">
            <v>177.68666666666667</v>
          </cell>
          <cell r="E18">
            <v>162.01584808548677</v>
          </cell>
          <cell r="F18">
            <v>193.35748524784657</v>
          </cell>
        </row>
        <row r="19">
          <cell r="A19">
            <v>10</v>
          </cell>
          <cell r="C19">
            <v>174.79500000000002</v>
          </cell>
          <cell r="E19">
            <v>159.56839257863768</v>
          </cell>
          <cell r="F19">
            <v>190.02160742136235</v>
          </cell>
        </row>
        <row r="20">
          <cell r="A20">
            <v>11</v>
          </cell>
          <cell r="C20">
            <v>174.29090909090908</v>
          </cell>
          <cell r="E20">
            <v>160.67862498786434</v>
          </cell>
          <cell r="F20">
            <v>187.90319319395383</v>
          </cell>
        </row>
        <row r="21">
          <cell r="A21">
            <v>12</v>
          </cell>
          <cell r="C21">
            <v>173.97083333333333</v>
          </cell>
          <cell r="E21">
            <v>161.6758108103908</v>
          </cell>
          <cell r="F21">
            <v>186.26585585627586</v>
          </cell>
        </row>
        <row r="22">
          <cell r="A22">
            <v>13</v>
          </cell>
          <cell r="C22">
            <v>174.03076923076924</v>
          </cell>
          <cell r="E22">
            <v>162.83416453025453</v>
          </cell>
          <cell r="F22">
            <v>185.22737393128395</v>
          </cell>
        </row>
        <row r="23">
          <cell r="A23">
            <v>14</v>
          </cell>
          <cell r="C23">
            <v>173.83214285714286</v>
          </cell>
          <cell r="E23">
            <v>163.544898773037</v>
          </cell>
          <cell r="F23">
            <v>184.11938694124871</v>
          </cell>
        </row>
        <row r="24">
          <cell r="A24">
            <v>15</v>
          </cell>
          <cell r="C24">
            <v>173.57666666666668</v>
          </cell>
          <cell r="E24">
            <v>164.05306237518846</v>
          </cell>
          <cell r="F24">
            <v>183.1002709581449</v>
          </cell>
        </row>
        <row r="25">
          <cell r="A25">
            <v>16</v>
          </cell>
          <cell r="C25">
            <v>173.63437500000001</v>
          </cell>
          <cell r="E25">
            <v>164.78040119662847</v>
          </cell>
          <cell r="F25">
            <v>182.48834880337154</v>
          </cell>
        </row>
        <row r="26">
          <cell r="A26">
            <v>17</v>
          </cell>
          <cell r="C26">
            <v>173.42352941176472</v>
          </cell>
          <cell r="E26">
            <v>165.13964713407083</v>
          </cell>
          <cell r="F26">
            <v>181.70741168945861</v>
          </cell>
        </row>
        <row r="27">
          <cell r="A27">
            <v>18</v>
          </cell>
          <cell r="C27">
            <v>173.23472222222225</v>
          </cell>
          <cell r="E27">
            <v>165.45157489712543</v>
          </cell>
          <cell r="F27">
            <v>181.01786954731907</v>
          </cell>
        </row>
        <row r="28">
          <cell r="A28">
            <v>19</v>
          </cell>
          <cell r="C28">
            <v>173.17500000000001</v>
          </cell>
          <cell r="E28">
            <v>165.8428396818509</v>
          </cell>
          <cell r="F28">
            <v>180.50716031814912</v>
          </cell>
        </row>
        <row r="29">
          <cell r="A29">
            <v>20</v>
          </cell>
          <cell r="C29">
            <v>173.16625000000002</v>
          </cell>
          <cell r="E29">
            <v>166.23647704055404</v>
          </cell>
          <cell r="F29">
            <v>180.096022959446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455FB-7FA1-4F08-8930-0A84795A06FA}">
  <sheetPr>
    <tabColor rgb="FF00B0F0"/>
  </sheetPr>
  <dimension ref="A1:Q28"/>
  <sheetViews>
    <sheetView tabSelected="1" topLeftCell="A10" zoomScale="115" zoomScaleNormal="115" workbookViewId="0">
      <selection activeCell="G29" sqref="G29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s="3" t="s">
        <v>3</v>
      </c>
      <c r="E1" s="3"/>
      <c r="F1" s="3"/>
      <c r="G1" s="4" t="s">
        <v>4</v>
      </c>
      <c r="H1" s="6" t="s">
        <v>5</v>
      </c>
      <c r="I1" t="s">
        <v>6</v>
      </c>
      <c r="J1" t="s">
        <v>7</v>
      </c>
      <c r="K1" t="s">
        <v>50</v>
      </c>
      <c r="L1" t="s">
        <v>8</v>
      </c>
    </row>
    <row r="2" spans="1:17" x14ac:dyDescent="0.35">
      <c r="A2" s="2" t="s">
        <v>9</v>
      </c>
      <c r="B2" s="2" t="s">
        <v>9</v>
      </c>
      <c r="C2" s="2" t="s">
        <v>9</v>
      </c>
      <c r="D2" s="3">
        <v>50</v>
      </c>
      <c r="E2" s="3">
        <v>0</v>
      </c>
      <c r="F2" s="3">
        <v>1</v>
      </c>
      <c r="G2" s="5">
        <f>D2+E2+F2</f>
        <v>51</v>
      </c>
      <c r="H2" s="7">
        <f>1/G2</f>
        <v>1.9607843137254902E-2</v>
      </c>
      <c r="I2">
        <f ca="1">LN(RAND())/-H2</f>
        <v>4.0953322425740462</v>
      </c>
      <c r="J2">
        <f ca="1">LN(RAND())/-H2</f>
        <v>0.43188730766188399</v>
      </c>
      <c r="K2">
        <f ca="1">LN(RAND())/-H2</f>
        <v>41.923778385311245</v>
      </c>
      <c r="L2" s="8">
        <f ca="1">(I2+J2+K2)/3</f>
        <v>15.483665978515726</v>
      </c>
      <c r="M2">
        <f ca="1">L2+L3</f>
        <v>31.862373222594549</v>
      </c>
      <c r="N2">
        <f ca="1">M2+M3</f>
        <v>60.56330327800184</v>
      </c>
      <c r="O2">
        <f ca="1">N2+N3</f>
        <v>200.0309254652442</v>
      </c>
      <c r="P2" s="1">
        <f ca="1">O2/8</f>
        <v>25.003865683155524</v>
      </c>
      <c r="Q2" t="s">
        <v>10</v>
      </c>
    </row>
    <row r="3" spans="1:17" x14ac:dyDescent="0.35">
      <c r="A3" s="2" t="s">
        <v>11</v>
      </c>
      <c r="B3" s="2" t="s">
        <v>9</v>
      </c>
      <c r="C3" s="2" t="s">
        <v>9</v>
      </c>
      <c r="D3" s="3">
        <v>10</v>
      </c>
      <c r="E3" s="3">
        <v>0</v>
      </c>
      <c r="F3" s="3">
        <v>1</v>
      </c>
      <c r="G3" s="5">
        <f t="shared" ref="G3:G9" si="0">D3+E3+F3</f>
        <v>11</v>
      </c>
      <c r="H3" s="7">
        <f t="shared" ref="H3:H9" si="1">1/G3</f>
        <v>9.0909090909090912E-2</v>
      </c>
      <c r="I3">
        <f t="shared" ref="I3:I9" ca="1" si="2">LN(RAND())/-H3</f>
        <v>32.680164390567008</v>
      </c>
      <c r="J3">
        <f t="shared" ref="J3:J9" ca="1" si="3">LN(RAND())/-H3</f>
        <v>11.588999416615478</v>
      </c>
      <c r="K3">
        <f t="shared" ref="K3:K9" ca="1" si="4">LN(RAND())/-H3</f>
        <v>4.8669579250539838</v>
      </c>
      <c r="L3" s="8">
        <f t="shared" ref="L3:L9" ca="1" si="5">(I3+J3+K3)/3</f>
        <v>16.378707244078822</v>
      </c>
      <c r="M3">
        <f ca="1">L4+L5</f>
        <v>28.700930055407287</v>
      </c>
      <c r="N3">
        <f ca="1">M4+M5</f>
        <v>139.46762218724237</v>
      </c>
      <c r="O3">
        <f ca="1">N4+N5</f>
        <v>-143.82469447051824</v>
      </c>
      <c r="P3" s="1">
        <f ca="1">O3/4</f>
        <v>-35.95617361762956</v>
      </c>
      <c r="Q3" t="s">
        <v>0</v>
      </c>
    </row>
    <row r="4" spans="1:17" x14ac:dyDescent="0.35">
      <c r="A4" s="2" t="s">
        <v>9</v>
      </c>
      <c r="B4" s="2" t="s">
        <v>11</v>
      </c>
      <c r="C4" s="2" t="s">
        <v>9</v>
      </c>
      <c r="D4" s="3">
        <v>50</v>
      </c>
      <c r="E4" s="3">
        <v>-4</v>
      </c>
      <c r="F4" s="3">
        <v>1</v>
      </c>
      <c r="G4" s="5">
        <f t="shared" si="0"/>
        <v>47</v>
      </c>
      <c r="H4" s="7">
        <f t="shared" si="1"/>
        <v>2.1276595744680851E-2</v>
      </c>
      <c r="I4">
        <f t="shared" ca="1" si="2"/>
        <v>5.8912639157901996</v>
      </c>
      <c r="J4">
        <f t="shared" ca="1" si="3"/>
        <v>30.549141338682169</v>
      </c>
      <c r="K4">
        <f t="shared" ca="1" si="4"/>
        <v>43.91493732767379</v>
      </c>
      <c r="L4" s="8">
        <f t="shared" ca="1" si="5"/>
        <v>26.78511419404872</v>
      </c>
      <c r="M4">
        <f ca="1">L6+L7</f>
        <v>87.408185791837639</v>
      </c>
      <c r="N4">
        <f ca="1">M6+M7</f>
        <v>-23.974257067127056</v>
      </c>
      <c r="O4">
        <f ca="1">N6+N7</f>
        <v>-38.510192563620166</v>
      </c>
      <c r="P4" s="1">
        <f t="shared" ref="P4:P9" ca="1" si="6">O4/4</f>
        <v>-9.6275481409050414</v>
      </c>
      <c r="Q4" t="s">
        <v>1</v>
      </c>
    </row>
    <row r="5" spans="1:17" x14ac:dyDescent="0.35">
      <c r="A5" s="2" t="s">
        <v>11</v>
      </c>
      <c r="B5" s="2" t="s">
        <v>11</v>
      </c>
      <c r="C5" s="2" t="s">
        <v>9</v>
      </c>
      <c r="D5" s="3">
        <v>10</v>
      </c>
      <c r="E5" s="3">
        <v>-4</v>
      </c>
      <c r="F5" s="3">
        <v>1</v>
      </c>
      <c r="G5" s="5">
        <f t="shared" si="0"/>
        <v>7</v>
      </c>
      <c r="H5" s="7">
        <f t="shared" si="1"/>
        <v>0.14285714285714285</v>
      </c>
      <c r="I5">
        <f t="shared" ca="1" si="2"/>
        <v>1.3110720715937365</v>
      </c>
      <c r="J5">
        <f t="shared" ca="1" si="3"/>
        <v>2.6005777868897546</v>
      </c>
      <c r="K5">
        <f t="shared" ca="1" si="4"/>
        <v>1.8357977255922115</v>
      </c>
      <c r="L5" s="8">
        <f t="shared" ca="1" si="5"/>
        <v>1.9158158613585676</v>
      </c>
      <c r="M5">
        <f ca="1">L8+L9</f>
        <v>52.059436395404731</v>
      </c>
      <c r="N5">
        <f ca="1">M8+M9</f>
        <v>-119.8504374033912</v>
      </c>
      <c r="O5">
        <f ca="1">N8+N9</f>
        <v>16.991948280949124</v>
      </c>
      <c r="P5" s="1">
        <f t="shared" ca="1" si="6"/>
        <v>4.2479870702372811</v>
      </c>
      <c r="Q5" t="s">
        <v>14</v>
      </c>
    </row>
    <row r="6" spans="1:17" x14ac:dyDescent="0.35">
      <c r="A6" s="2" t="s">
        <v>9</v>
      </c>
      <c r="B6" s="2" t="s">
        <v>9</v>
      </c>
      <c r="C6" s="2" t="s">
        <v>11</v>
      </c>
      <c r="D6" s="3">
        <v>50</v>
      </c>
      <c r="E6" s="3">
        <v>0</v>
      </c>
      <c r="F6" s="3">
        <v>0.5</v>
      </c>
      <c r="G6" s="5">
        <f t="shared" si="0"/>
        <v>50.5</v>
      </c>
      <c r="H6" s="7">
        <f t="shared" si="1"/>
        <v>1.9801980198019802E-2</v>
      </c>
      <c r="I6">
        <f t="shared" ca="1" si="2"/>
        <v>81.050934111121961</v>
      </c>
      <c r="J6">
        <f t="shared" ca="1" si="3"/>
        <v>63.73878621437585</v>
      </c>
      <c r="K6">
        <f t="shared" ca="1" si="4"/>
        <v>108.27760232420383</v>
      </c>
      <c r="L6" s="8">
        <f t="shared" ca="1" si="5"/>
        <v>84.355774216567212</v>
      </c>
      <c r="M6">
        <f ca="1">L3-L2</f>
        <v>0.89504126556309593</v>
      </c>
      <c r="N6">
        <f ca="1">M3-M2</f>
        <v>-3.1614431671872616</v>
      </c>
      <c r="O6">
        <f ca="1">N3-N2</f>
        <v>78.90431890924053</v>
      </c>
      <c r="P6" s="1">
        <f t="shared" ca="1" si="6"/>
        <v>19.726079727310132</v>
      </c>
      <c r="Q6" t="s">
        <v>2</v>
      </c>
    </row>
    <row r="7" spans="1:17" x14ac:dyDescent="0.35">
      <c r="A7" s="2" t="s">
        <v>11</v>
      </c>
      <c r="B7" s="2" t="s">
        <v>9</v>
      </c>
      <c r="C7" s="2" t="s">
        <v>11</v>
      </c>
      <c r="D7" s="3">
        <v>10</v>
      </c>
      <c r="E7" s="3">
        <v>0</v>
      </c>
      <c r="F7" s="3">
        <v>0.5</v>
      </c>
      <c r="G7" s="5">
        <f t="shared" si="0"/>
        <v>10.5</v>
      </c>
      <c r="H7" s="7">
        <f t="shared" si="1"/>
        <v>9.5238095238095233E-2</v>
      </c>
      <c r="I7">
        <f t="shared" ca="1" si="2"/>
        <v>5.9150048802535355</v>
      </c>
      <c r="J7">
        <f t="shared" ca="1" si="3"/>
        <v>8.690666924461718E-2</v>
      </c>
      <c r="K7">
        <f t="shared" ca="1" si="4"/>
        <v>3.1553231763131131</v>
      </c>
      <c r="L7" s="8">
        <f t="shared" ca="1" si="5"/>
        <v>3.0524115752704222</v>
      </c>
      <c r="M7">
        <f ca="1">L5-L4</f>
        <v>-24.869298332690153</v>
      </c>
      <c r="N7">
        <f ca="1">M5-M4</f>
        <v>-35.348749396432908</v>
      </c>
      <c r="O7">
        <f ca="1">N5-N4</f>
        <v>-95.876180336264142</v>
      </c>
      <c r="P7" s="1">
        <f t="shared" ca="1" si="6"/>
        <v>-23.969045084066035</v>
      </c>
      <c r="Q7" t="s">
        <v>13</v>
      </c>
    </row>
    <row r="8" spans="1:17" x14ac:dyDescent="0.35">
      <c r="A8" s="2" t="s">
        <v>9</v>
      </c>
      <c r="B8" s="2" t="s">
        <v>11</v>
      </c>
      <c r="C8" s="2" t="s">
        <v>11</v>
      </c>
      <c r="D8" s="3">
        <v>50</v>
      </c>
      <c r="E8" s="3">
        <v>-4</v>
      </c>
      <c r="F8" s="3">
        <v>0.5</v>
      </c>
      <c r="G8" s="5">
        <f t="shared" si="0"/>
        <v>46.5</v>
      </c>
      <c r="H8" s="7">
        <f t="shared" si="1"/>
        <v>2.1505376344086023E-2</v>
      </c>
      <c r="I8">
        <f t="shared" ca="1" si="2"/>
        <v>38.488319484165217</v>
      </c>
      <c r="J8">
        <f t="shared" ca="1" si="3"/>
        <v>78.000123956712912</v>
      </c>
      <c r="K8">
        <f t="shared" ca="1" si="4"/>
        <v>19.421323295370588</v>
      </c>
      <c r="L8" s="8">
        <f t="shared" ca="1" si="5"/>
        <v>45.303255578749571</v>
      </c>
      <c r="M8">
        <f ca="1">L7-L6</f>
        <v>-81.303362641296786</v>
      </c>
      <c r="N8">
        <f ca="1">M7-M6</f>
        <v>-25.764339598253251</v>
      </c>
      <c r="O8">
        <f ca="1">N7-N6</f>
        <v>-32.18730622924565</v>
      </c>
      <c r="P8" s="1">
        <f t="shared" ca="1" si="6"/>
        <v>-8.0468265573114124</v>
      </c>
      <c r="Q8" t="s">
        <v>12</v>
      </c>
    </row>
    <row r="9" spans="1:17" x14ac:dyDescent="0.35">
      <c r="A9" s="2" t="s">
        <v>11</v>
      </c>
      <c r="B9" s="2" t="s">
        <v>11</v>
      </c>
      <c r="C9" s="2" t="s">
        <v>11</v>
      </c>
      <c r="D9" s="3">
        <v>10</v>
      </c>
      <c r="E9" s="3">
        <v>-4</v>
      </c>
      <c r="F9" s="3">
        <v>0.5</v>
      </c>
      <c r="G9" s="5">
        <f t="shared" si="0"/>
        <v>6.5</v>
      </c>
      <c r="H9" s="7">
        <f t="shared" si="1"/>
        <v>0.15384615384615385</v>
      </c>
      <c r="I9">
        <f t="shared" ca="1" si="2"/>
        <v>1.7696796244801414</v>
      </c>
      <c r="J9">
        <f t="shared" ca="1" si="3"/>
        <v>8.4064639105996655</v>
      </c>
      <c r="K9">
        <f t="shared" ca="1" si="4"/>
        <v>10.092398914885674</v>
      </c>
      <c r="L9" s="8">
        <f t="shared" ca="1" si="5"/>
        <v>6.75618081665516</v>
      </c>
      <c r="M9">
        <f ca="1">L9-L8</f>
        <v>-38.547074762094411</v>
      </c>
      <c r="N9">
        <f ca="1">M9-M8</f>
        <v>42.756287879202375</v>
      </c>
      <c r="O9">
        <f ca="1">N9-N8</f>
        <v>68.520627477455633</v>
      </c>
      <c r="P9" s="1">
        <f t="shared" ca="1" si="6"/>
        <v>17.130156869363908</v>
      </c>
      <c r="Q9" t="s">
        <v>15</v>
      </c>
    </row>
    <row r="20" spans="1:9" x14ac:dyDescent="0.35">
      <c r="A20" t="s">
        <v>51</v>
      </c>
      <c r="B20" t="s">
        <v>52</v>
      </c>
      <c r="C20" t="s">
        <v>53</v>
      </c>
      <c r="D20" t="s">
        <v>8</v>
      </c>
    </row>
    <row r="21" spans="1:9" x14ac:dyDescent="0.35">
      <c r="A21" s="2" t="s">
        <v>9</v>
      </c>
      <c r="B21" s="2" t="s">
        <v>9</v>
      </c>
      <c r="C21" s="2" t="s">
        <v>9</v>
      </c>
      <c r="D21" s="8">
        <v>8.6999999999999993</v>
      </c>
      <c r="E21">
        <f>D21+D22</f>
        <v>17.399999999999999</v>
      </c>
      <c r="F21">
        <f>E21+E22</f>
        <v>34.799999999999997</v>
      </c>
      <c r="G21">
        <f>F21+F22</f>
        <v>40.4</v>
      </c>
      <c r="H21" s="1">
        <f>G21/8</f>
        <v>5.05</v>
      </c>
      <c r="I21" t="s">
        <v>10</v>
      </c>
    </row>
    <row r="22" spans="1:9" x14ac:dyDescent="0.35">
      <c r="A22" s="2" t="s">
        <v>11</v>
      </c>
      <c r="B22" s="2" t="s">
        <v>9</v>
      </c>
      <c r="C22" s="2" t="s">
        <v>9</v>
      </c>
      <c r="D22" s="8">
        <v>8.6999999999999993</v>
      </c>
      <c r="E22">
        <f>D23+D24</f>
        <v>17.399999999999999</v>
      </c>
      <c r="F22">
        <f>E23+E24</f>
        <v>5.6</v>
      </c>
      <c r="G22">
        <f>F23+F24</f>
        <v>0</v>
      </c>
      <c r="H22" s="1">
        <f>G22/4</f>
        <v>0</v>
      </c>
      <c r="I22" t="s">
        <v>51</v>
      </c>
    </row>
    <row r="23" spans="1:9" x14ac:dyDescent="0.35">
      <c r="A23" s="2" t="s">
        <v>9</v>
      </c>
      <c r="B23" s="2" t="s">
        <v>11</v>
      </c>
      <c r="C23" s="2" t="s">
        <v>9</v>
      </c>
      <c r="D23" s="8">
        <v>8.6999999999999993</v>
      </c>
      <c r="E23">
        <f>D25+D26</f>
        <v>2.8</v>
      </c>
      <c r="F23">
        <f>E25+E26</f>
        <v>0</v>
      </c>
      <c r="G23">
        <f>F25+F26</f>
        <v>0</v>
      </c>
      <c r="H23" s="1">
        <f t="shared" ref="H23:H28" si="7">G23/4</f>
        <v>0</v>
      </c>
      <c r="I23" t="s">
        <v>52</v>
      </c>
    </row>
    <row r="24" spans="1:9" x14ac:dyDescent="0.35">
      <c r="A24" s="2" t="s">
        <v>11</v>
      </c>
      <c r="B24" s="2" t="s">
        <v>11</v>
      </c>
      <c r="C24" s="2" t="s">
        <v>9</v>
      </c>
      <c r="D24" s="8">
        <v>8.6999999999999993</v>
      </c>
      <c r="E24">
        <f>D27+D28</f>
        <v>2.8</v>
      </c>
      <c r="F24">
        <f>E27+E28</f>
        <v>0</v>
      </c>
      <c r="G24">
        <f>F27+F28</f>
        <v>0</v>
      </c>
      <c r="H24" s="1">
        <f t="shared" si="7"/>
        <v>0</v>
      </c>
      <c r="I24" t="s">
        <v>54</v>
      </c>
    </row>
    <row r="25" spans="1:9" x14ac:dyDescent="0.35">
      <c r="A25" s="2" t="s">
        <v>9</v>
      </c>
      <c r="B25" s="2" t="s">
        <v>9</v>
      </c>
      <c r="C25" s="2" t="s">
        <v>11</v>
      </c>
      <c r="D25" s="8">
        <v>1.4</v>
      </c>
      <c r="E25">
        <f>D22-D21</f>
        <v>0</v>
      </c>
      <c r="F25">
        <f>E22-E21</f>
        <v>0</v>
      </c>
      <c r="G25">
        <f>F22-F21</f>
        <v>-29.199999999999996</v>
      </c>
      <c r="H25" s="1">
        <f t="shared" si="7"/>
        <v>-7.2999999999999989</v>
      </c>
      <c r="I25" t="s">
        <v>53</v>
      </c>
    </row>
    <row r="26" spans="1:9" x14ac:dyDescent="0.35">
      <c r="A26" s="2" t="s">
        <v>11</v>
      </c>
      <c r="B26" s="2" t="s">
        <v>9</v>
      </c>
      <c r="C26" s="2" t="s">
        <v>11</v>
      </c>
      <c r="D26" s="8">
        <v>1.4</v>
      </c>
      <c r="E26">
        <f>D24-D23</f>
        <v>0</v>
      </c>
      <c r="F26">
        <f>E24-E23</f>
        <v>0</v>
      </c>
      <c r="G26">
        <f>F24-F23</f>
        <v>0</v>
      </c>
      <c r="H26" s="1">
        <f t="shared" si="7"/>
        <v>0</v>
      </c>
      <c r="I26" t="s">
        <v>55</v>
      </c>
    </row>
    <row r="27" spans="1:9" x14ac:dyDescent="0.35">
      <c r="A27" s="2" t="s">
        <v>9</v>
      </c>
      <c r="B27" s="2" t="s">
        <v>11</v>
      </c>
      <c r="C27" s="2" t="s">
        <v>11</v>
      </c>
      <c r="D27" s="8">
        <v>1.4</v>
      </c>
      <c r="E27">
        <f>D26-D25</f>
        <v>0</v>
      </c>
      <c r="F27">
        <f>E26-E25</f>
        <v>0</v>
      </c>
      <c r="G27">
        <f>F26-F25</f>
        <v>0</v>
      </c>
      <c r="H27" s="1">
        <f t="shared" si="7"/>
        <v>0</v>
      </c>
      <c r="I27" t="s">
        <v>56</v>
      </c>
    </row>
    <row r="28" spans="1:9" x14ac:dyDescent="0.35">
      <c r="A28" s="2" t="s">
        <v>11</v>
      </c>
      <c r="B28" s="2" t="s">
        <v>11</v>
      </c>
      <c r="C28" s="2" t="s">
        <v>11</v>
      </c>
      <c r="D28" s="8">
        <v>1.4</v>
      </c>
      <c r="E28">
        <f>D28-D27</f>
        <v>0</v>
      </c>
      <c r="F28">
        <f>E28-E27</f>
        <v>0</v>
      </c>
      <c r="G28">
        <f>F28-F27</f>
        <v>0</v>
      </c>
      <c r="H28" s="1">
        <f t="shared" si="7"/>
        <v>0</v>
      </c>
      <c r="I28" t="s">
        <v>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80F1-8EC5-45FB-B680-9579D7B94D99}">
  <dimension ref="A1:P679"/>
  <sheetViews>
    <sheetView workbookViewId="0">
      <selection activeCell="J3" sqref="J3"/>
    </sheetView>
  </sheetViews>
  <sheetFormatPr defaultColWidth="11.453125" defaultRowHeight="14.5" x14ac:dyDescent="0.35"/>
  <cols>
    <col min="1" max="1" width="13.81640625" bestFit="1" customWidth="1"/>
    <col min="2" max="2" width="33.453125" bestFit="1" customWidth="1"/>
    <col min="8" max="8" width="12.453125" bestFit="1" customWidth="1"/>
    <col min="9" max="9" width="31.54296875" bestFit="1" customWidth="1"/>
    <col min="10" max="10" width="15.453125" customWidth="1"/>
    <col min="11" max="11" width="12" bestFit="1" customWidth="1"/>
    <col min="15" max="16384" width="11.453125" style="44"/>
  </cols>
  <sheetData>
    <row r="1" spans="1:16" s="25" customFormat="1" ht="10.5" x14ac:dyDescent="0.25">
      <c r="A1" s="23"/>
      <c r="B1" s="24"/>
      <c r="C1" s="24" t="s">
        <v>34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6" s="34" customFormat="1" ht="15" x14ac:dyDescent="0.3">
      <c r="A2" s="26" t="s">
        <v>35</v>
      </c>
      <c r="B2" s="27">
        <v>3</v>
      </c>
      <c r="C2" s="28"/>
      <c r="D2" s="29" t="s">
        <v>36</v>
      </c>
      <c r="E2" s="28" t="s">
        <v>37</v>
      </c>
      <c r="F2" s="28" t="s">
        <v>38</v>
      </c>
      <c r="G2" s="30" t="s">
        <v>39</v>
      </c>
      <c r="H2" s="31" t="s">
        <v>40</v>
      </c>
      <c r="I2" s="31" t="s">
        <v>41</v>
      </c>
      <c r="J2" s="28" t="s">
        <v>42</v>
      </c>
      <c r="K2" s="28" t="s">
        <v>43</v>
      </c>
      <c r="L2" s="32" t="s">
        <v>44</v>
      </c>
      <c r="M2" s="33">
        <v>0.8</v>
      </c>
      <c r="N2" s="33">
        <v>0.9</v>
      </c>
      <c r="O2" s="33">
        <v>0.95</v>
      </c>
      <c r="P2" s="33">
        <v>0.99</v>
      </c>
    </row>
    <row r="3" spans="1:16" ht="15.5" x14ac:dyDescent="0.35">
      <c r="A3" s="35">
        <v>1</v>
      </c>
      <c r="B3" s="36" t="s">
        <v>45</v>
      </c>
      <c r="C3">
        <v>7.8</v>
      </c>
      <c r="D3" s="37">
        <f>AVERAGE(C3:C10)</f>
        <v>25.333333333333332</v>
      </c>
      <c r="E3" s="38">
        <f>C3-$D$3</f>
        <v>-17.533333333333331</v>
      </c>
      <c r="F3" s="38">
        <f t="shared" ref="F3:F32" si="0">E3^2</f>
        <v>307.4177777777777</v>
      </c>
      <c r="G3" s="38">
        <f>SUM(F3:F4)</f>
        <v>369.30222222222221</v>
      </c>
      <c r="H3" s="39">
        <f>G3/(B2-1)</f>
        <v>184.65111111111111</v>
      </c>
      <c r="I3" s="40">
        <f>I8*(SQRT(H3/B2))</f>
        <v>33.75605070449285</v>
      </c>
      <c r="J3" s="41">
        <f>B2*(I3/(0.05*D3))^2</f>
        <v>2130.5897435897432</v>
      </c>
      <c r="K3">
        <f>B2*(I3/(0.06*D3))^2</f>
        <v>1479.5762108262109</v>
      </c>
      <c r="L3" s="42">
        <v>1</v>
      </c>
      <c r="M3" s="43">
        <v>3.0779999999999998</v>
      </c>
      <c r="N3" s="43">
        <v>6.3140000000000001</v>
      </c>
      <c r="O3" s="43">
        <v>12.706</v>
      </c>
      <c r="P3" s="43">
        <v>63.656999999999996</v>
      </c>
    </row>
    <row r="4" spans="1:16" ht="15.5" x14ac:dyDescent="0.35">
      <c r="A4" s="35">
        <v>2</v>
      </c>
      <c r="B4" s="36" t="s">
        <v>45</v>
      </c>
      <c r="C4" s="45">
        <v>33.200000000000003</v>
      </c>
      <c r="E4" s="38">
        <f t="shared" ref="E4:E32" si="1">C4-$D$3</f>
        <v>7.8666666666666707</v>
      </c>
      <c r="F4" s="38">
        <f t="shared" si="0"/>
        <v>61.884444444444505</v>
      </c>
      <c r="G4" s="38"/>
      <c r="H4" s="46">
        <f>STDEV(C3:C4)^2</f>
        <v>322.58000000000015</v>
      </c>
      <c r="J4" s="47"/>
      <c r="L4" s="42">
        <v>2</v>
      </c>
      <c r="M4" s="43">
        <v>1.8859999999999999</v>
      </c>
      <c r="N4" s="43">
        <v>2.92</v>
      </c>
      <c r="O4" s="43">
        <v>4.3029999999999999</v>
      </c>
      <c r="P4" s="43">
        <v>9.9250000000000007</v>
      </c>
    </row>
    <row r="5" spans="1:16" ht="15.5" x14ac:dyDescent="0.35">
      <c r="A5" s="35">
        <v>3</v>
      </c>
      <c r="B5" s="36" t="s">
        <v>45</v>
      </c>
      <c r="C5" s="48">
        <v>35</v>
      </c>
      <c r="E5" s="38">
        <f t="shared" si="1"/>
        <v>9.6666666666666679</v>
      </c>
      <c r="F5" s="38">
        <f t="shared" si="0"/>
        <v>93.444444444444471</v>
      </c>
      <c r="G5" s="38"/>
      <c r="H5" s="49"/>
      <c r="L5" s="42">
        <v>3</v>
      </c>
      <c r="M5" s="43">
        <v>1.6379999999999999</v>
      </c>
      <c r="N5" s="43">
        <v>2.3530000000000002</v>
      </c>
      <c r="O5" s="43">
        <v>3.1819999999999999</v>
      </c>
      <c r="P5" s="43">
        <v>5.8410000000000002</v>
      </c>
    </row>
    <row r="6" spans="1:16" ht="15.5" x14ac:dyDescent="0.35">
      <c r="A6" s="35">
        <v>4</v>
      </c>
      <c r="B6" s="36" t="s">
        <v>45</v>
      </c>
      <c r="C6" s="48"/>
      <c r="E6" s="38">
        <f t="shared" si="1"/>
        <v>-25.333333333333332</v>
      </c>
      <c r="F6" s="38">
        <f t="shared" si="0"/>
        <v>641.77777777777771</v>
      </c>
      <c r="G6" s="38"/>
      <c r="H6" s="45"/>
      <c r="I6" s="50"/>
      <c r="L6" s="42">
        <v>4</v>
      </c>
      <c r="M6" s="43">
        <v>1.5329999999999999</v>
      </c>
      <c r="N6" s="43">
        <v>2.1320000000000001</v>
      </c>
      <c r="O6" s="43">
        <v>2.7759999999999998</v>
      </c>
      <c r="P6" s="43">
        <v>4.6040000000000001</v>
      </c>
    </row>
    <row r="7" spans="1:16" ht="16" thickBot="1" x14ac:dyDescent="0.4">
      <c r="A7" s="35">
        <v>5</v>
      </c>
      <c r="B7" s="36" t="s">
        <v>45</v>
      </c>
      <c r="C7" s="48"/>
      <c r="E7" s="38">
        <f t="shared" si="1"/>
        <v>-25.333333333333332</v>
      </c>
      <c r="F7" s="38">
        <f t="shared" si="0"/>
        <v>641.77777777777771</v>
      </c>
      <c r="G7" s="38"/>
      <c r="H7" t="s">
        <v>46</v>
      </c>
      <c r="I7">
        <f>VLOOKUP(B2-1,L3:P32,4,TRUE)</f>
        <v>4.3029999999999999</v>
      </c>
      <c r="L7" s="42">
        <v>5</v>
      </c>
      <c r="M7" s="43">
        <v>1.476</v>
      </c>
      <c r="N7" s="43">
        <v>2.0150000000000001</v>
      </c>
      <c r="O7" s="43">
        <v>2.5710000000000002</v>
      </c>
      <c r="P7" s="43">
        <v>4.032</v>
      </c>
    </row>
    <row r="8" spans="1:16" ht="15.5" x14ac:dyDescent="0.35">
      <c r="A8" s="35">
        <v>6</v>
      </c>
      <c r="B8" s="36" t="s">
        <v>45</v>
      </c>
      <c r="C8" s="48"/>
      <c r="E8" s="38">
        <f t="shared" si="1"/>
        <v>-25.333333333333332</v>
      </c>
      <c r="F8" s="38">
        <f t="shared" si="0"/>
        <v>641.77777777777771</v>
      </c>
      <c r="G8" s="38"/>
      <c r="H8" s="51" t="s">
        <v>47</v>
      </c>
      <c r="I8" s="52">
        <f>TINV(I9,B2-1)</f>
        <v>4.3026527297494637</v>
      </c>
      <c r="L8" s="42">
        <v>6</v>
      </c>
      <c r="M8" s="43">
        <v>1.44</v>
      </c>
      <c r="N8" s="43">
        <v>1.9430000000000001</v>
      </c>
      <c r="O8" s="43">
        <v>2.4470000000000001</v>
      </c>
      <c r="P8" s="43">
        <v>3.7069999999999999</v>
      </c>
    </row>
    <row r="9" spans="1:16" ht="16" thickBot="1" x14ac:dyDescent="0.4">
      <c r="A9" s="35">
        <v>7</v>
      </c>
      <c r="B9" s="36" t="s">
        <v>45</v>
      </c>
      <c r="C9" s="48"/>
      <c r="E9" s="38">
        <f t="shared" si="1"/>
        <v>-25.333333333333332</v>
      </c>
      <c r="F9" s="38">
        <f t="shared" si="0"/>
        <v>641.77777777777771</v>
      </c>
      <c r="G9" s="38"/>
      <c r="H9" s="53" t="s">
        <v>48</v>
      </c>
      <c r="I9" s="54">
        <v>0.05</v>
      </c>
      <c r="L9" s="42">
        <v>7</v>
      </c>
      <c r="M9" s="43">
        <v>1.415</v>
      </c>
      <c r="N9" s="43">
        <v>1.895</v>
      </c>
      <c r="O9" s="43">
        <v>2.3650000000000002</v>
      </c>
      <c r="P9" s="43">
        <v>3.5</v>
      </c>
    </row>
    <row r="10" spans="1:16" ht="15.5" x14ac:dyDescent="0.35">
      <c r="A10" s="35">
        <v>8</v>
      </c>
      <c r="B10" s="36" t="s">
        <v>45</v>
      </c>
      <c r="C10" s="48"/>
      <c r="E10" s="38">
        <f t="shared" si="1"/>
        <v>-25.333333333333332</v>
      </c>
      <c r="F10" s="38">
        <f t="shared" si="0"/>
        <v>641.77777777777771</v>
      </c>
      <c r="L10" s="42">
        <v>8</v>
      </c>
      <c r="M10" s="43">
        <v>1.397</v>
      </c>
      <c r="N10" s="43">
        <v>1.86</v>
      </c>
      <c r="O10" s="43">
        <v>2.306</v>
      </c>
      <c r="P10" s="43">
        <v>3.355</v>
      </c>
    </row>
    <row r="11" spans="1:16" ht="15.5" x14ac:dyDescent="0.35">
      <c r="A11" s="55">
        <v>9</v>
      </c>
      <c r="B11" s="36" t="s">
        <v>45</v>
      </c>
      <c r="C11" s="48"/>
      <c r="E11" s="38">
        <f t="shared" si="1"/>
        <v>-25.333333333333332</v>
      </c>
      <c r="F11" s="38">
        <f t="shared" si="0"/>
        <v>641.77777777777771</v>
      </c>
      <c r="L11" s="42">
        <v>9</v>
      </c>
      <c r="M11" s="43">
        <v>1.383</v>
      </c>
      <c r="N11" s="43">
        <v>1.833</v>
      </c>
      <c r="O11" s="43">
        <v>2.262</v>
      </c>
      <c r="P11" s="43">
        <v>3.25</v>
      </c>
    </row>
    <row r="12" spans="1:16" ht="15.5" x14ac:dyDescent="0.35">
      <c r="A12" s="55">
        <v>10</v>
      </c>
      <c r="B12" s="36" t="s">
        <v>45</v>
      </c>
      <c r="C12" s="48"/>
      <c r="E12" s="38">
        <f t="shared" si="1"/>
        <v>-25.333333333333332</v>
      </c>
      <c r="F12" s="38">
        <f t="shared" si="0"/>
        <v>641.77777777777771</v>
      </c>
      <c r="H12" s="46"/>
      <c r="L12" s="42">
        <v>10</v>
      </c>
      <c r="M12" s="43">
        <v>1.3720000000000001</v>
      </c>
      <c r="N12" s="43">
        <v>1.8120000000000001</v>
      </c>
      <c r="O12" s="43">
        <v>2.2280000000000002</v>
      </c>
      <c r="P12" s="43">
        <v>3.169</v>
      </c>
    </row>
    <row r="13" spans="1:16" s="34" customFormat="1" ht="15.5" x14ac:dyDescent="0.35">
      <c r="A13" s="35">
        <v>11</v>
      </c>
      <c r="B13" s="36" t="s">
        <v>45</v>
      </c>
      <c r="C13" s="48"/>
      <c r="D13" s="56"/>
      <c r="E13" s="38">
        <f t="shared" si="1"/>
        <v>-25.333333333333332</v>
      </c>
      <c r="F13" s="38">
        <f t="shared" si="0"/>
        <v>641.77777777777771</v>
      </c>
      <c r="G13" s="57"/>
      <c r="I13" s="58"/>
      <c r="L13" s="42">
        <v>11</v>
      </c>
      <c r="M13" s="43">
        <v>1.363</v>
      </c>
      <c r="N13" s="43">
        <v>1.796</v>
      </c>
      <c r="O13" s="43">
        <v>2.2010000000000001</v>
      </c>
      <c r="P13" s="43">
        <v>3.1059999999999999</v>
      </c>
    </row>
    <row r="14" spans="1:16" ht="15.5" x14ac:dyDescent="0.35">
      <c r="A14" s="55">
        <v>12</v>
      </c>
      <c r="B14" s="36" t="s">
        <v>45</v>
      </c>
      <c r="C14" s="48"/>
      <c r="D14" s="59"/>
      <c r="E14" s="38">
        <f t="shared" si="1"/>
        <v>-25.333333333333332</v>
      </c>
      <c r="F14" s="38">
        <f t="shared" si="0"/>
        <v>641.77777777777771</v>
      </c>
      <c r="G14" s="60"/>
      <c r="H14" s="46"/>
      <c r="I14" s="61"/>
      <c r="J14" s="44"/>
      <c r="K14" s="44"/>
      <c r="L14" s="42">
        <v>12</v>
      </c>
      <c r="M14" s="43">
        <v>1.3560000000000001</v>
      </c>
      <c r="N14" s="43">
        <v>1.782</v>
      </c>
      <c r="O14" s="43">
        <v>2.1789999999999998</v>
      </c>
      <c r="P14" s="43">
        <v>3.0550000000000002</v>
      </c>
    </row>
    <row r="15" spans="1:16" ht="15.5" x14ac:dyDescent="0.35">
      <c r="A15" s="55">
        <v>13</v>
      </c>
      <c r="B15" s="36" t="s">
        <v>45</v>
      </c>
      <c r="C15" s="48"/>
      <c r="D15" s="44"/>
      <c r="E15" s="38">
        <f t="shared" si="1"/>
        <v>-25.333333333333332</v>
      </c>
      <c r="F15" s="38">
        <f t="shared" si="0"/>
        <v>641.77777777777771</v>
      </c>
      <c r="G15" s="60"/>
      <c r="H15" s="46"/>
      <c r="I15" s="44">
        <v>36.483682790843915</v>
      </c>
      <c r="J15" s="60">
        <v>46.00876897727202</v>
      </c>
      <c r="K15" s="44"/>
      <c r="L15" s="42">
        <v>13</v>
      </c>
      <c r="M15" s="43">
        <v>1.35</v>
      </c>
      <c r="N15" s="43">
        <v>1.7709999999999999</v>
      </c>
      <c r="O15" s="43">
        <v>2.16</v>
      </c>
      <c r="P15" s="43">
        <v>3.012</v>
      </c>
    </row>
    <row r="16" spans="1:16" ht="15.5" x14ac:dyDescent="0.35">
      <c r="A16" s="35">
        <v>14</v>
      </c>
      <c r="B16" s="36" t="s">
        <v>45</v>
      </c>
      <c r="C16" s="48"/>
      <c r="D16" s="44"/>
      <c r="E16" s="38">
        <f t="shared" si="1"/>
        <v>-25.333333333333332</v>
      </c>
      <c r="F16" s="38">
        <f t="shared" si="0"/>
        <v>641.77777777777771</v>
      </c>
      <c r="G16" s="60"/>
      <c r="H16" s="46"/>
      <c r="I16" s="44"/>
      <c r="J16" s="44"/>
      <c r="K16" s="44"/>
      <c r="L16" s="42">
        <v>14</v>
      </c>
      <c r="M16" s="43">
        <v>1.345</v>
      </c>
      <c r="N16" s="43">
        <v>1.7609999999999999</v>
      </c>
      <c r="O16" s="43">
        <v>2.145</v>
      </c>
      <c r="P16" s="43">
        <v>2.9769999999999999</v>
      </c>
    </row>
    <row r="17" spans="1:16" ht="15.5" x14ac:dyDescent="0.35">
      <c r="A17" s="55">
        <v>15</v>
      </c>
      <c r="B17" s="36" t="s">
        <v>45</v>
      </c>
      <c r="C17" s="48"/>
      <c r="D17" s="44"/>
      <c r="E17" s="38">
        <f t="shared" si="1"/>
        <v>-25.333333333333332</v>
      </c>
      <c r="F17" s="38">
        <f t="shared" si="0"/>
        <v>641.77777777777771</v>
      </c>
      <c r="G17" s="60"/>
      <c r="H17" s="46"/>
      <c r="I17" s="44"/>
      <c r="J17" s="44"/>
      <c r="K17" s="44"/>
      <c r="L17" s="42">
        <v>15</v>
      </c>
      <c r="M17" s="43">
        <v>1.341</v>
      </c>
      <c r="N17" s="43">
        <v>1.7529999999999999</v>
      </c>
      <c r="O17" s="43">
        <v>2.1309999999999998</v>
      </c>
      <c r="P17" s="43">
        <v>2.9470000000000001</v>
      </c>
    </row>
    <row r="18" spans="1:16" ht="15.5" x14ac:dyDescent="0.35">
      <c r="A18" s="55">
        <v>16</v>
      </c>
      <c r="B18" s="36" t="s">
        <v>45</v>
      </c>
      <c r="C18" s="48"/>
      <c r="D18" s="44"/>
      <c r="E18" s="38">
        <f t="shared" si="1"/>
        <v>-25.333333333333332</v>
      </c>
      <c r="F18" s="38">
        <f t="shared" si="0"/>
        <v>641.77777777777771</v>
      </c>
      <c r="G18" s="60"/>
      <c r="H18" s="46"/>
      <c r="I18" s="44"/>
      <c r="J18" s="44"/>
      <c r="K18" s="44"/>
      <c r="L18" s="42">
        <v>16</v>
      </c>
      <c r="M18" s="43">
        <v>1.337</v>
      </c>
      <c r="N18" s="43">
        <v>1.746</v>
      </c>
      <c r="O18" s="43">
        <v>2.12</v>
      </c>
      <c r="P18" s="43">
        <v>2.9209999999999998</v>
      </c>
    </row>
    <row r="19" spans="1:16" ht="15.5" x14ac:dyDescent="0.35">
      <c r="A19" s="35">
        <v>17</v>
      </c>
      <c r="B19" s="36" t="s">
        <v>45</v>
      </c>
      <c r="C19" s="48"/>
      <c r="D19" s="44"/>
      <c r="E19" s="38">
        <f t="shared" si="1"/>
        <v>-25.333333333333332</v>
      </c>
      <c r="F19" s="38">
        <f t="shared" si="0"/>
        <v>641.77777777777771</v>
      </c>
      <c r="G19" s="60"/>
      <c r="H19" s="46"/>
      <c r="I19" s="44"/>
      <c r="J19" s="44"/>
      <c r="K19" s="44"/>
      <c r="L19" s="42">
        <v>17</v>
      </c>
      <c r="M19" s="43">
        <v>1.333</v>
      </c>
      <c r="N19" s="43">
        <v>1.74</v>
      </c>
      <c r="O19" s="43">
        <v>2.11</v>
      </c>
      <c r="P19" s="43">
        <v>2.8980000000000001</v>
      </c>
    </row>
    <row r="20" spans="1:16" ht="15.5" x14ac:dyDescent="0.35">
      <c r="A20" s="55">
        <v>18</v>
      </c>
      <c r="B20" s="36" t="s">
        <v>45</v>
      </c>
      <c r="C20" s="48"/>
      <c r="D20" s="44"/>
      <c r="E20" s="38">
        <f t="shared" si="1"/>
        <v>-25.333333333333332</v>
      </c>
      <c r="F20" s="38">
        <f t="shared" si="0"/>
        <v>641.77777777777771</v>
      </c>
      <c r="G20" s="60"/>
      <c r="H20" s="44"/>
      <c r="I20" s="44"/>
      <c r="J20" s="44"/>
      <c r="K20" s="44"/>
      <c r="L20" s="42">
        <v>18</v>
      </c>
      <c r="M20" s="43">
        <v>1.33</v>
      </c>
      <c r="N20" s="43">
        <v>1.734</v>
      </c>
      <c r="O20" s="43">
        <v>2.101</v>
      </c>
      <c r="P20" s="43">
        <v>2.8780000000000001</v>
      </c>
    </row>
    <row r="21" spans="1:16" ht="15.5" x14ac:dyDescent="0.35">
      <c r="A21" s="55">
        <v>19</v>
      </c>
      <c r="B21" s="36" t="s">
        <v>45</v>
      </c>
      <c r="C21" s="48"/>
      <c r="D21" s="44"/>
      <c r="E21" s="38">
        <f t="shared" si="1"/>
        <v>-25.333333333333332</v>
      </c>
      <c r="F21" s="38">
        <f t="shared" si="0"/>
        <v>641.77777777777771</v>
      </c>
      <c r="G21" s="60"/>
      <c r="H21" s="44"/>
      <c r="I21" s="44"/>
      <c r="J21" s="44"/>
      <c r="K21" s="44"/>
      <c r="L21" s="42">
        <v>19</v>
      </c>
      <c r="M21" s="43">
        <v>1.3280000000000001</v>
      </c>
      <c r="N21" s="43">
        <v>1.7290000000000001</v>
      </c>
      <c r="O21" s="43">
        <v>2.093</v>
      </c>
      <c r="P21" s="43">
        <v>2.8610000000000002</v>
      </c>
    </row>
    <row r="22" spans="1:16" ht="15.5" x14ac:dyDescent="0.35">
      <c r="A22" s="35">
        <v>20</v>
      </c>
      <c r="B22" s="36" t="s">
        <v>45</v>
      </c>
      <c r="C22" s="48"/>
      <c r="D22" s="44"/>
      <c r="E22" s="38">
        <f t="shared" si="1"/>
        <v>-25.333333333333332</v>
      </c>
      <c r="F22" s="38">
        <f t="shared" si="0"/>
        <v>641.77777777777771</v>
      </c>
      <c r="G22" s="44"/>
      <c r="H22" s="44"/>
      <c r="I22" s="44"/>
      <c r="J22" s="44"/>
      <c r="K22" s="44"/>
      <c r="L22" s="42">
        <v>20</v>
      </c>
      <c r="M22" s="43">
        <v>1.325</v>
      </c>
      <c r="N22" s="43">
        <v>1.7250000000000001</v>
      </c>
      <c r="O22" s="43">
        <v>2.0859999999999999</v>
      </c>
      <c r="P22" s="43">
        <v>2.8450000000000002</v>
      </c>
    </row>
    <row r="23" spans="1:16" ht="15.5" x14ac:dyDescent="0.35">
      <c r="A23" s="55">
        <v>21</v>
      </c>
      <c r="B23" s="36" t="s">
        <v>45</v>
      </c>
      <c r="C23" s="48"/>
      <c r="D23" s="44"/>
      <c r="E23" s="38">
        <f t="shared" si="1"/>
        <v>-25.333333333333332</v>
      </c>
      <c r="F23" s="38">
        <f t="shared" si="0"/>
        <v>641.77777777777771</v>
      </c>
      <c r="G23" s="44"/>
      <c r="H23" s="44"/>
      <c r="I23" s="44"/>
      <c r="J23" s="44"/>
      <c r="K23" s="44"/>
      <c r="L23" s="42">
        <v>21</v>
      </c>
      <c r="M23" s="43">
        <v>1.323</v>
      </c>
      <c r="N23" s="43">
        <v>1.7210000000000001</v>
      </c>
      <c r="O23" s="43">
        <v>2.08</v>
      </c>
      <c r="P23" s="43">
        <v>2.831</v>
      </c>
    </row>
    <row r="24" spans="1:16" s="34" customFormat="1" ht="15.5" x14ac:dyDescent="0.35">
      <c r="A24" s="55">
        <v>22</v>
      </c>
      <c r="B24" s="36" t="s">
        <v>45</v>
      </c>
      <c r="C24" s="48"/>
      <c r="D24" s="56"/>
      <c r="E24" s="38">
        <f t="shared" si="1"/>
        <v>-25.333333333333332</v>
      </c>
      <c r="F24" s="38">
        <f t="shared" si="0"/>
        <v>641.77777777777771</v>
      </c>
      <c r="G24" s="57"/>
      <c r="H24" s="58"/>
      <c r="I24" s="58"/>
      <c r="L24" s="42">
        <v>22</v>
      </c>
      <c r="M24" s="43">
        <v>1.321</v>
      </c>
      <c r="N24" s="43">
        <v>1.7170000000000001</v>
      </c>
      <c r="O24" s="43">
        <v>2.0739999999999998</v>
      </c>
      <c r="P24" s="43">
        <v>2.819</v>
      </c>
    </row>
    <row r="25" spans="1:16" ht="15.5" x14ac:dyDescent="0.35">
      <c r="A25" s="35">
        <v>23</v>
      </c>
      <c r="B25" s="36" t="s">
        <v>45</v>
      </c>
      <c r="C25" s="48"/>
      <c r="D25" s="59"/>
      <c r="E25" s="38">
        <f t="shared" si="1"/>
        <v>-25.333333333333332</v>
      </c>
      <c r="F25" s="38">
        <f t="shared" si="0"/>
        <v>641.77777777777771</v>
      </c>
      <c r="G25" s="60"/>
      <c r="H25" s="61"/>
      <c r="I25" s="61"/>
      <c r="J25" s="44"/>
      <c r="K25" s="44"/>
      <c r="L25" s="42">
        <v>23</v>
      </c>
      <c r="M25" s="43">
        <v>1.319</v>
      </c>
      <c r="N25" s="43">
        <v>1.714</v>
      </c>
      <c r="O25" s="43">
        <v>2.069</v>
      </c>
      <c r="P25" s="43">
        <v>2.8069999999999999</v>
      </c>
    </row>
    <row r="26" spans="1:16" ht="15.5" x14ac:dyDescent="0.35">
      <c r="A26" s="55">
        <v>24</v>
      </c>
      <c r="B26" s="36" t="s">
        <v>45</v>
      </c>
      <c r="C26" s="48"/>
      <c r="D26" s="44"/>
      <c r="E26" s="38">
        <f t="shared" si="1"/>
        <v>-25.333333333333332</v>
      </c>
      <c r="F26" s="38">
        <f t="shared" si="0"/>
        <v>641.77777777777771</v>
      </c>
      <c r="G26" s="60"/>
      <c r="H26" s="44"/>
      <c r="I26" s="44"/>
      <c r="J26" s="60"/>
      <c r="K26" s="44"/>
      <c r="L26" s="42">
        <v>24</v>
      </c>
      <c r="M26" s="43">
        <v>1.3180000000000001</v>
      </c>
      <c r="N26" s="43">
        <v>1.7110000000000001</v>
      </c>
      <c r="O26" s="43">
        <v>2.0640000000000001</v>
      </c>
      <c r="P26" s="43">
        <v>2.7970000000000002</v>
      </c>
    </row>
    <row r="27" spans="1:16" ht="15.5" x14ac:dyDescent="0.35">
      <c r="A27" s="55">
        <v>25</v>
      </c>
      <c r="B27" s="36" t="s">
        <v>45</v>
      </c>
      <c r="C27" s="48"/>
      <c r="D27" s="44"/>
      <c r="E27" s="38">
        <f t="shared" si="1"/>
        <v>-25.333333333333332</v>
      </c>
      <c r="F27" s="38">
        <f t="shared" si="0"/>
        <v>641.77777777777771</v>
      </c>
      <c r="G27" s="60"/>
      <c r="H27" s="61"/>
      <c r="I27" s="44"/>
      <c r="J27" s="44"/>
      <c r="K27" s="44"/>
      <c r="L27" s="42">
        <v>25</v>
      </c>
      <c r="M27" s="43">
        <v>1.3160000000000001</v>
      </c>
      <c r="N27" s="43">
        <v>1.708</v>
      </c>
      <c r="O27" s="43">
        <v>2.06</v>
      </c>
      <c r="P27" s="43">
        <v>2.7869999999999999</v>
      </c>
    </row>
    <row r="28" spans="1:16" ht="15.5" x14ac:dyDescent="0.35">
      <c r="A28" s="35">
        <v>26</v>
      </c>
      <c r="B28" s="36" t="s">
        <v>45</v>
      </c>
      <c r="C28" s="48"/>
      <c r="D28" s="44"/>
      <c r="E28" s="38">
        <f t="shared" si="1"/>
        <v>-25.333333333333332</v>
      </c>
      <c r="F28" s="38">
        <f t="shared" si="0"/>
        <v>641.77777777777771</v>
      </c>
      <c r="G28" s="60"/>
      <c r="H28" s="44"/>
      <c r="I28" s="44"/>
      <c r="J28" s="44"/>
      <c r="K28" s="44"/>
      <c r="L28" s="42">
        <v>26</v>
      </c>
      <c r="M28" s="43">
        <v>1.3149999999999999</v>
      </c>
      <c r="N28" s="43">
        <v>1.706</v>
      </c>
      <c r="O28" s="43">
        <v>2.056</v>
      </c>
      <c r="P28" s="43">
        <v>2.7789999999999999</v>
      </c>
    </row>
    <row r="29" spans="1:16" ht="15.5" x14ac:dyDescent="0.35">
      <c r="A29" s="55">
        <v>27</v>
      </c>
      <c r="B29" s="36" t="s">
        <v>45</v>
      </c>
      <c r="C29" s="48"/>
      <c r="D29" s="44"/>
      <c r="E29" s="38">
        <f t="shared" si="1"/>
        <v>-25.333333333333332</v>
      </c>
      <c r="F29" s="38">
        <f t="shared" si="0"/>
        <v>641.77777777777771</v>
      </c>
      <c r="G29" s="60"/>
      <c r="H29" s="44"/>
      <c r="I29" s="44"/>
      <c r="J29" s="44"/>
      <c r="K29" s="44"/>
      <c r="L29" s="42">
        <v>27</v>
      </c>
      <c r="M29" s="43">
        <v>1.3140000000000001</v>
      </c>
      <c r="N29" s="43">
        <v>1.7030000000000001</v>
      </c>
      <c r="O29" s="43">
        <v>2.052</v>
      </c>
      <c r="P29" s="43">
        <v>2.7709999999999999</v>
      </c>
    </row>
    <row r="30" spans="1:16" ht="15.5" x14ac:dyDescent="0.35">
      <c r="A30" s="55">
        <v>28</v>
      </c>
      <c r="B30" s="36" t="s">
        <v>45</v>
      </c>
      <c r="C30" s="48"/>
      <c r="D30" s="44"/>
      <c r="E30" s="38">
        <f t="shared" si="1"/>
        <v>-25.333333333333332</v>
      </c>
      <c r="F30" s="38">
        <f t="shared" si="0"/>
        <v>641.77777777777771</v>
      </c>
      <c r="G30" s="60"/>
      <c r="H30" s="44"/>
      <c r="I30" s="44"/>
      <c r="J30" s="44"/>
      <c r="K30" s="44"/>
      <c r="L30" s="42">
        <v>28</v>
      </c>
      <c r="M30" s="43">
        <v>1.3129999999999999</v>
      </c>
      <c r="N30" s="43">
        <v>1.7010000000000001</v>
      </c>
      <c r="O30" s="43">
        <v>2.048</v>
      </c>
      <c r="P30" s="43">
        <v>2.7629999999999999</v>
      </c>
    </row>
    <row r="31" spans="1:16" ht="15.5" x14ac:dyDescent="0.35">
      <c r="A31" s="35">
        <v>29</v>
      </c>
      <c r="B31" s="36" t="s">
        <v>45</v>
      </c>
      <c r="C31" s="48"/>
      <c r="D31" s="44"/>
      <c r="E31" s="38">
        <f t="shared" si="1"/>
        <v>-25.333333333333332</v>
      </c>
      <c r="F31" s="38">
        <f t="shared" si="0"/>
        <v>641.77777777777771</v>
      </c>
      <c r="G31" s="60"/>
      <c r="H31" s="44"/>
      <c r="I31" s="44"/>
      <c r="J31" s="44"/>
      <c r="K31" s="44"/>
      <c r="L31" s="42">
        <v>29</v>
      </c>
      <c r="M31" s="43">
        <v>1.3109999999999999</v>
      </c>
      <c r="N31" s="43">
        <v>1.6990000000000001</v>
      </c>
      <c r="O31" s="43">
        <v>2.0449999999999999</v>
      </c>
      <c r="P31" s="43">
        <v>2.7559999999999998</v>
      </c>
    </row>
    <row r="32" spans="1:16" ht="15.5" x14ac:dyDescent="0.35">
      <c r="A32" s="55">
        <v>30</v>
      </c>
      <c r="B32" s="36" t="s">
        <v>45</v>
      </c>
      <c r="C32" s="48"/>
      <c r="D32" s="44"/>
      <c r="E32" s="38">
        <f t="shared" si="1"/>
        <v>-25.333333333333332</v>
      </c>
      <c r="F32" s="38">
        <f t="shared" si="0"/>
        <v>641.77777777777771</v>
      </c>
      <c r="G32" s="60"/>
      <c r="H32" s="44"/>
      <c r="I32" s="44"/>
      <c r="J32" s="44"/>
      <c r="K32" s="44"/>
      <c r="L32" s="42">
        <v>30</v>
      </c>
      <c r="M32" s="43">
        <v>1.31</v>
      </c>
      <c r="N32" s="43">
        <v>1.6970000000000001</v>
      </c>
      <c r="O32" s="43">
        <v>2.0419999999999998</v>
      </c>
      <c r="P32" s="43">
        <v>2.75</v>
      </c>
    </row>
    <row r="33" spans="1:16" ht="15.5" x14ac:dyDescent="0.35">
      <c r="A33" s="62"/>
      <c r="B33" s="62"/>
      <c r="C33" s="60"/>
      <c r="D33" s="44"/>
      <c r="E33" s="60"/>
      <c r="F33" s="60"/>
      <c r="G33" s="60"/>
      <c r="H33" s="44"/>
      <c r="I33" s="44"/>
      <c r="J33" s="44"/>
      <c r="K33" s="44"/>
      <c r="L33" s="43"/>
      <c r="M33" s="43"/>
      <c r="N33" s="43"/>
      <c r="O33" s="43"/>
      <c r="P33" s="43"/>
    </row>
    <row r="34" spans="1:16" ht="15.5" x14ac:dyDescent="0.35">
      <c r="A34" s="62"/>
      <c r="B34" s="62"/>
      <c r="C34" s="60"/>
      <c r="D34" s="44"/>
      <c r="E34" s="60"/>
      <c r="F34" s="60"/>
      <c r="G34" s="60"/>
      <c r="H34" s="44"/>
      <c r="I34" s="44"/>
      <c r="J34" s="44"/>
      <c r="K34" s="44"/>
      <c r="L34" s="42" t="s">
        <v>49</v>
      </c>
      <c r="M34" s="43">
        <v>1.282</v>
      </c>
      <c r="N34" s="43">
        <v>1.645</v>
      </c>
      <c r="O34" s="43">
        <v>1.96</v>
      </c>
      <c r="P34" s="43">
        <v>2.5760000000000001</v>
      </c>
    </row>
    <row r="35" spans="1:16" x14ac:dyDescent="0.35">
      <c r="A35" s="44"/>
      <c r="B35" s="44"/>
      <c r="C35" s="44"/>
      <c r="D35" s="44"/>
      <c r="E35" s="44"/>
      <c r="F35" s="44"/>
      <c r="G35" s="60"/>
      <c r="H35" s="44"/>
      <c r="I35" s="44"/>
      <c r="J35" s="44"/>
      <c r="K35" s="44"/>
      <c r="L35" s="44"/>
      <c r="N35" s="44"/>
    </row>
    <row r="36" spans="1:16" s="61" customFormat="1" x14ac:dyDescent="0.35">
      <c r="M36"/>
    </row>
    <row r="37" spans="1:16" x14ac:dyDescent="0.3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N37" s="44"/>
    </row>
    <row r="38" spans="1:16" ht="13" x14ac:dyDescent="0.3">
      <c r="A38" s="44"/>
      <c r="B38" s="44"/>
      <c r="C38" s="44"/>
      <c r="D38" s="61"/>
      <c r="E38" s="44"/>
      <c r="F38" s="44"/>
      <c r="G38" s="63"/>
      <c r="H38" s="61"/>
      <c r="I38" s="61"/>
      <c r="J38" s="44"/>
      <c r="K38" s="44"/>
      <c r="L38" s="44"/>
      <c r="M38" s="44"/>
      <c r="N38" s="44"/>
    </row>
    <row r="39" spans="1:16" ht="13" x14ac:dyDescent="0.3">
      <c r="A39" s="44"/>
      <c r="B39" s="44"/>
      <c r="C39" s="44"/>
      <c r="D39" s="64"/>
      <c r="E39" s="60"/>
      <c r="F39" s="60"/>
      <c r="G39" s="60"/>
      <c r="H39" s="61"/>
      <c r="I39" s="61"/>
      <c r="J39" s="44"/>
      <c r="K39" s="44"/>
      <c r="L39" s="44"/>
      <c r="M39" s="44"/>
      <c r="N39" s="44"/>
    </row>
    <row r="40" spans="1:16" ht="12.5" x14ac:dyDescent="0.25">
      <c r="A40" s="44"/>
      <c r="B40" s="44"/>
      <c r="C40" s="44"/>
      <c r="D40" s="44"/>
      <c r="E40" s="60"/>
      <c r="F40" s="60"/>
      <c r="G40" s="44"/>
      <c r="H40" s="44"/>
      <c r="I40" s="44"/>
      <c r="J40" s="44"/>
      <c r="K40" s="44"/>
      <c r="L40" s="44"/>
      <c r="M40" s="44"/>
      <c r="N40" s="44"/>
    </row>
    <row r="41" spans="1:16" ht="12.5" x14ac:dyDescent="0.25">
      <c r="A41" s="44"/>
      <c r="B41" s="44"/>
      <c r="C41" s="44"/>
      <c r="D41" s="44"/>
      <c r="E41" s="60"/>
      <c r="F41" s="60"/>
      <c r="G41" s="44"/>
      <c r="H41" s="44"/>
      <c r="I41" s="44"/>
      <c r="J41" s="44"/>
      <c r="K41" s="44"/>
      <c r="L41" s="44"/>
      <c r="M41" s="44"/>
      <c r="N41" s="44"/>
    </row>
    <row r="42" spans="1:16" ht="12.5" x14ac:dyDescent="0.25">
      <c r="A42" s="44"/>
      <c r="B42" s="44"/>
      <c r="C42" s="44"/>
      <c r="D42" s="44"/>
      <c r="E42" s="60"/>
      <c r="F42" s="60"/>
      <c r="G42" s="44"/>
      <c r="H42" s="44"/>
      <c r="I42" s="44"/>
      <c r="J42" s="44"/>
      <c r="K42" s="44"/>
      <c r="L42" s="44"/>
      <c r="M42" s="44"/>
      <c r="N42" s="44"/>
    </row>
    <row r="43" spans="1:16" ht="12.5" x14ac:dyDescent="0.25">
      <c r="A43" s="44"/>
      <c r="B43" s="44"/>
      <c r="C43" s="44"/>
      <c r="D43" s="44"/>
      <c r="E43" s="60"/>
      <c r="F43" s="60"/>
      <c r="G43" s="44"/>
      <c r="H43" s="44"/>
      <c r="I43" s="44"/>
      <c r="J43" s="44"/>
      <c r="K43" s="44"/>
      <c r="L43" s="44"/>
      <c r="M43" s="44"/>
      <c r="N43" s="44"/>
    </row>
    <row r="44" spans="1:16" ht="12.5" x14ac:dyDescent="0.25">
      <c r="A44" s="44"/>
      <c r="B44" s="44"/>
      <c r="C44" s="44"/>
      <c r="D44" s="44"/>
      <c r="E44" s="60"/>
      <c r="F44" s="60"/>
      <c r="G44" s="44"/>
      <c r="H44" s="44"/>
      <c r="I44" s="44"/>
      <c r="J44" s="44"/>
      <c r="K44" s="44"/>
      <c r="L44" s="44"/>
      <c r="M44" s="44"/>
      <c r="N44" s="44"/>
    </row>
    <row r="45" spans="1:16" ht="12.5" x14ac:dyDescent="0.25">
      <c r="A45" s="44"/>
      <c r="B45" s="44"/>
      <c r="C45" s="44"/>
      <c r="D45" s="44"/>
      <c r="E45" s="60"/>
      <c r="F45" s="60"/>
      <c r="G45" s="44"/>
      <c r="H45" s="44"/>
      <c r="I45" s="44"/>
      <c r="J45" s="44"/>
      <c r="K45" s="44"/>
      <c r="L45" s="44"/>
      <c r="M45" s="44"/>
      <c r="N45" s="44"/>
    </row>
    <row r="46" spans="1:16" ht="12.5" x14ac:dyDescent="0.25">
      <c r="A46" s="44"/>
      <c r="B46" s="44"/>
      <c r="C46" s="44"/>
      <c r="D46" s="44"/>
      <c r="E46" s="60"/>
      <c r="F46" s="60"/>
      <c r="G46" s="44"/>
      <c r="H46" s="44"/>
      <c r="I46" s="44"/>
      <c r="J46" s="44"/>
      <c r="K46" s="44"/>
      <c r="L46" s="44"/>
      <c r="M46" s="44"/>
      <c r="N46" s="44"/>
    </row>
    <row r="47" spans="1:16" ht="12.5" x14ac:dyDescent="0.25">
      <c r="A47" s="44"/>
      <c r="B47" s="44"/>
      <c r="C47" s="44"/>
      <c r="D47" s="44"/>
      <c r="E47" s="60"/>
      <c r="F47" s="60"/>
      <c r="G47" s="44"/>
      <c r="H47" s="44"/>
      <c r="I47" s="44"/>
      <c r="J47" s="44"/>
      <c r="K47" s="44"/>
      <c r="L47" s="44"/>
      <c r="M47" s="44"/>
      <c r="N47" s="44"/>
    </row>
    <row r="48" spans="1:16" ht="12.5" x14ac:dyDescent="0.25">
      <c r="A48" s="44"/>
      <c r="B48" s="44"/>
      <c r="C48" s="44"/>
      <c r="D48" s="44"/>
      <c r="E48" s="60"/>
      <c r="F48" s="60"/>
      <c r="G48" s="44"/>
      <c r="H48" s="44"/>
      <c r="I48" s="44"/>
      <c r="J48" s="44"/>
      <c r="K48" s="44"/>
      <c r="L48" s="44"/>
      <c r="M48" s="44"/>
      <c r="N48" s="44"/>
    </row>
    <row r="49" s="44" customFormat="1" ht="12.5" x14ac:dyDescent="0.25"/>
    <row r="50" s="44" customFormat="1" ht="12.5" x14ac:dyDescent="0.25"/>
    <row r="51" s="44" customFormat="1" ht="12.5" x14ac:dyDescent="0.25"/>
    <row r="52" s="44" customFormat="1" ht="12.5" x14ac:dyDescent="0.25"/>
    <row r="53" s="44" customFormat="1" ht="12.5" x14ac:dyDescent="0.25"/>
    <row r="54" s="44" customFormat="1" ht="12.5" x14ac:dyDescent="0.25"/>
    <row r="55" s="44" customFormat="1" ht="12.5" x14ac:dyDescent="0.25"/>
    <row r="56" s="44" customFormat="1" ht="12.5" x14ac:dyDescent="0.25"/>
    <row r="57" s="44" customFormat="1" ht="12.5" x14ac:dyDescent="0.25"/>
    <row r="58" s="44" customFormat="1" ht="12.5" x14ac:dyDescent="0.25"/>
    <row r="59" s="44" customFormat="1" ht="12.5" x14ac:dyDescent="0.25"/>
    <row r="60" s="44" customFormat="1" ht="12.5" x14ac:dyDescent="0.25"/>
    <row r="61" s="44" customFormat="1" ht="12.5" x14ac:dyDescent="0.25"/>
    <row r="62" s="44" customFormat="1" ht="12.5" x14ac:dyDescent="0.25"/>
    <row r="63" s="44" customFormat="1" ht="12.5" x14ac:dyDescent="0.25"/>
    <row r="64" s="44" customFormat="1" ht="12.5" x14ac:dyDescent="0.25"/>
    <row r="65" s="44" customFormat="1" ht="12.5" x14ac:dyDescent="0.25"/>
    <row r="66" s="44" customFormat="1" ht="12.5" x14ac:dyDescent="0.25"/>
    <row r="67" s="44" customFormat="1" ht="12.5" x14ac:dyDescent="0.25"/>
    <row r="68" s="44" customFormat="1" ht="12.5" x14ac:dyDescent="0.25"/>
    <row r="69" s="44" customFormat="1" ht="12.5" x14ac:dyDescent="0.25"/>
    <row r="70" s="44" customFormat="1" ht="12.5" x14ac:dyDescent="0.25"/>
    <row r="71" s="44" customFormat="1" ht="12.5" x14ac:dyDescent="0.25"/>
    <row r="72" s="44" customFormat="1" ht="12.5" x14ac:dyDescent="0.25"/>
    <row r="73" s="44" customFormat="1" ht="12.5" x14ac:dyDescent="0.25"/>
    <row r="74" s="44" customFormat="1" ht="12.5" x14ac:dyDescent="0.25"/>
    <row r="75" s="44" customFormat="1" ht="12.5" x14ac:dyDescent="0.25"/>
    <row r="76" s="44" customFormat="1" ht="12.5" x14ac:dyDescent="0.25"/>
    <row r="77" s="44" customFormat="1" ht="12.5" x14ac:dyDescent="0.25"/>
    <row r="78" s="44" customFormat="1" ht="12.5" x14ac:dyDescent="0.25"/>
    <row r="79" s="44" customFormat="1" ht="12.5" x14ac:dyDescent="0.25"/>
    <row r="80" s="44" customFormat="1" ht="12.5" x14ac:dyDescent="0.25"/>
    <row r="81" s="44" customFormat="1" ht="12.5" x14ac:dyDescent="0.25"/>
    <row r="82" s="44" customFormat="1" ht="12.5" x14ac:dyDescent="0.25"/>
    <row r="83" s="44" customFormat="1" ht="12.5" x14ac:dyDescent="0.25"/>
    <row r="84" s="44" customFormat="1" ht="12.5" x14ac:dyDescent="0.25"/>
    <row r="85" s="44" customFormat="1" ht="12.5" x14ac:dyDescent="0.25"/>
    <row r="86" s="44" customFormat="1" ht="12.5" x14ac:dyDescent="0.25"/>
    <row r="87" s="44" customFormat="1" ht="12.5" x14ac:dyDescent="0.25"/>
    <row r="88" s="44" customFormat="1" ht="12.5" x14ac:dyDescent="0.25"/>
    <row r="89" s="44" customFormat="1" ht="12.5" x14ac:dyDescent="0.25"/>
    <row r="90" s="44" customFormat="1" ht="12.5" x14ac:dyDescent="0.25"/>
    <row r="91" s="44" customFormat="1" ht="12.5" x14ac:dyDescent="0.25"/>
    <row r="92" s="44" customFormat="1" ht="12.5" x14ac:dyDescent="0.25"/>
    <row r="93" s="44" customFormat="1" ht="12.5" x14ac:dyDescent="0.25"/>
    <row r="94" s="44" customFormat="1" ht="12.5" x14ac:dyDescent="0.25"/>
    <row r="95" s="44" customFormat="1" ht="12.5" x14ac:dyDescent="0.25"/>
    <row r="96" s="44" customFormat="1" ht="12.5" x14ac:dyDescent="0.25"/>
    <row r="97" s="44" customFormat="1" ht="12.5" x14ac:dyDescent="0.25"/>
    <row r="98" s="44" customFormat="1" ht="12.5" x14ac:dyDescent="0.25"/>
    <row r="99" s="44" customFormat="1" ht="12.5" x14ac:dyDescent="0.25"/>
    <row r="100" s="44" customFormat="1" ht="12.5" x14ac:dyDescent="0.25"/>
    <row r="101" s="44" customFormat="1" ht="12.5" x14ac:dyDescent="0.25"/>
    <row r="102" s="44" customFormat="1" ht="12.5" x14ac:dyDescent="0.25"/>
    <row r="103" s="44" customFormat="1" ht="12.5" x14ac:dyDescent="0.25"/>
    <row r="104" s="44" customFormat="1" ht="12.5" x14ac:dyDescent="0.25"/>
    <row r="105" s="44" customFormat="1" ht="12.5" x14ac:dyDescent="0.25"/>
    <row r="106" s="44" customFormat="1" ht="12.5" x14ac:dyDescent="0.25"/>
    <row r="107" s="44" customFormat="1" ht="12.5" x14ac:dyDescent="0.25"/>
    <row r="108" s="44" customFormat="1" ht="12.5" x14ac:dyDescent="0.25"/>
    <row r="109" s="44" customFormat="1" ht="12.5" x14ac:dyDescent="0.25"/>
    <row r="110" s="44" customFormat="1" ht="12.5" x14ac:dyDescent="0.25"/>
    <row r="111" s="44" customFormat="1" ht="12.5" x14ac:dyDescent="0.25"/>
    <row r="112" s="44" customFormat="1" ht="12.5" x14ac:dyDescent="0.25"/>
    <row r="113" s="44" customFormat="1" ht="12.5" x14ac:dyDescent="0.25"/>
    <row r="114" s="44" customFormat="1" ht="12.5" x14ac:dyDescent="0.25"/>
    <row r="115" s="44" customFormat="1" ht="12.5" x14ac:dyDescent="0.25"/>
    <row r="116" s="44" customFormat="1" ht="12.5" x14ac:dyDescent="0.25"/>
    <row r="117" s="44" customFormat="1" ht="12.5" x14ac:dyDescent="0.25"/>
    <row r="118" s="44" customFormat="1" ht="12.5" x14ac:dyDescent="0.25"/>
    <row r="119" s="44" customFormat="1" ht="12.5" x14ac:dyDescent="0.25"/>
    <row r="120" s="44" customFormat="1" ht="12.5" x14ac:dyDescent="0.25"/>
    <row r="121" s="44" customFormat="1" ht="12.5" x14ac:dyDescent="0.25"/>
    <row r="122" s="44" customFormat="1" ht="12.5" x14ac:dyDescent="0.25"/>
    <row r="123" s="44" customFormat="1" ht="12.5" x14ac:dyDescent="0.25"/>
    <row r="124" s="44" customFormat="1" ht="12.5" x14ac:dyDescent="0.25"/>
    <row r="125" s="44" customFormat="1" ht="12.5" x14ac:dyDescent="0.25"/>
    <row r="126" s="44" customFormat="1" ht="12.5" x14ac:dyDescent="0.25"/>
    <row r="127" s="44" customFormat="1" ht="12.5" x14ac:dyDescent="0.25"/>
    <row r="128" s="44" customFormat="1" ht="12.5" x14ac:dyDescent="0.25"/>
    <row r="129" s="44" customFormat="1" ht="12.5" x14ac:dyDescent="0.25"/>
    <row r="130" s="44" customFormat="1" ht="12.5" x14ac:dyDescent="0.25"/>
    <row r="131" s="44" customFormat="1" ht="12.5" x14ac:dyDescent="0.25"/>
    <row r="132" s="44" customFormat="1" ht="12.5" x14ac:dyDescent="0.25"/>
    <row r="133" s="44" customFormat="1" ht="12.5" x14ac:dyDescent="0.25"/>
    <row r="134" s="44" customFormat="1" ht="12.5" x14ac:dyDescent="0.25"/>
    <row r="135" s="44" customFormat="1" ht="12.5" x14ac:dyDescent="0.25"/>
    <row r="136" s="44" customFormat="1" ht="12.5" x14ac:dyDescent="0.25"/>
    <row r="137" s="44" customFormat="1" ht="12.5" x14ac:dyDescent="0.25"/>
    <row r="138" s="44" customFormat="1" ht="12.5" x14ac:dyDescent="0.25"/>
    <row r="139" s="44" customFormat="1" ht="12.5" x14ac:dyDescent="0.25"/>
    <row r="140" s="44" customFormat="1" ht="12.5" x14ac:dyDescent="0.25"/>
    <row r="141" s="44" customFormat="1" ht="12.5" x14ac:dyDescent="0.25"/>
    <row r="142" s="44" customFormat="1" ht="12.5" x14ac:dyDescent="0.25"/>
    <row r="143" s="44" customFormat="1" ht="12.5" x14ac:dyDescent="0.25"/>
    <row r="144" s="44" customFormat="1" ht="12.5" x14ac:dyDescent="0.25"/>
    <row r="145" s="44" customFormat="1" ht="12.5" x14ac:dyDescent="0.25"/>
    <row r="146" s="44" customFormat="1" ht="12.5" x14ac:dyDescent="0.25"/>
    <row r="147" s="44" customFormat="1" ht="12.5" x14ac:dyDescent="0.25"/>
    <row r="148" s="44" customFormat="1" ht="12.5" x14ac:dyDescent="0.25"/>
    <row r="149" s="44" customFormat="1" ht="12.5" x14ac:dyDescent="0.25"/>
    <row r="150" s="44" customFormat="1" ht="12.5" x14ac:dyDescent="0.25"/>
    <row r="151" s="44" customFormat="1" ht="12.5" x14ac:dyDescent="0.25"/>
    <row r="152" s="44" customFormat="1" ht="12.5" x14ac:dyDescent="0.25"/>
    <row r="153" s="44" customFormat="1" ht="12.5" x14ac:dyDescent="0.25"/>
    <row r="154" s="44" customFormat="1" ht="12.5" x14ac:dyDescent="0.25"/>
    <row r="155" s="44" customFormat="1" ht="12.5" x14ac:dyDescent="0.25"/>
    <row r="156" s="44" customFormat="1" ht="12.5" x14ac:dyDescent="0.25"/>
    <row r="157" s="44" customFormat="1" ht="12.5" x14ac:dyDescent="0.25"/>
    <row r="158" s="44" customFormat="1" ht="12.5" x14ac:dyDescent="0.25"/>
    <row r="159" s="44" customFormat="1" ht="12.5" x14ac:dyDescent="0.25"/>
    <row r="160" s="44" customFormat="1" ht="12.5" x14ac:dyDescent="0.25"/>
    <row r="161" s="44" customFormat="1" ht="12.5" x14ac:dyDescent="0.25"/>
    <row r="162" s="44" customFormat="1" ht="12.5" x14ac:dyDescent="0.25"/>
    <row r="163" s="44" customFormat="1" ht="12.5" x14ac:dyDescent="0.25"/>
    <row r="164" s="44" customFormat="1" ht="12.5" x14ac:dyDescent="0.25"/>
    <row r="165" s="44" customFormat="1" ht="12.5" x14ac:dyDescent="0.25"/>
    <row r="166" s="44" customFormat="1" ht="12.5" x14ac:dyDescent="0.25"/>
    <row r="167" s="44" customFormat="1" ht="12.5" x14ac:dyDescent="0.25"/>
    <row r="168" s="44" customFormat="1" ht="12.5" x14ac:dyDescent="0.25"/>
    <row r="169" s="44" customFormat="1" ht="12.5" x14ac:dyDescent="0.25"/>
    <row r="170" s="44" customFormat="1" ht="12.5" x14ac:dyDescent="0.25"/>
    <row r="171" s="44" customFormat="1" ht="12.5" x14ac:dyDescent="0.25"/>
    <row r="172" s="44" customFormat="1" ht="12.5" x14ac:dyDescent="0.25"/>
    <row r="173" s="44" customFormat="1" ht="12.5" x14ac:dyDescent="0.25"/>
    <row r="174" s="44" customFormat="1" ht="12.5" x14ac:dyDescent="0.25"/>
    <row r="175" s="44" customFormat="1" ht="12.5" x14ac:dyDescent="0.25"/>
    <row r="176" s="44" customFormat="1" ht="12.5" x14ac:dyDescent="0.25"/>
    <row r="177" s="44" customFormat="1" ht="12.5" x14ac:dyDescent="0.25"/>
    <row r="178" s="44" customFormat="1" ht="12.5" x14ac:dyDescent="0.25"/>
    <row r="179" s="44" customFormat="1" ht="12.5" x14ac:dyDescent="0.25"/>
    <row r="180" s="44" customFormat="1" ht="12.5" x14ac:dyDescent="0.25"/>
    <row r="181" s="44" customFormat="1" ht="12.5" x14ac:dyDescent="0.25"/>
    <row r="182" s="44" customFormat="1" ht="12.5" x14ac:dyDescent="0.25"/>
    <row r="183" s="44" customFormat="1" ht="12.5" x14ac:dyDescent="0.25"/>
    <row r="184" s="44" customFormat="1" ht="12.5" x14ac:dyDescent="0.25"/>
    <row r="185" s="44" customFormat="1" ht="12.5" x14ac:dyDescent="0.25"/>
    <row r="186" s="44" customFormat="1" ht="12.5" x14ac:dyDescent="0.25"/>
    <row r="187" s="44" customFormat="1" ht="12.5" x14ac:dyDescent="0.25"/>
    <row r="188" s="44" customFormat="1" ht="12.5" x14ac:dyDescent="0.25"/>
    <row r="189" s="44" customFormat="1" ht="12.5" x14ac:dyDescent="0.25"/>
    <row r="190" s="44" customFormat="1" ht="12.5" x14ac:dyDescent="0.25"/>
    <row r="191" s="44" customFormat="1" ht="12.5" x14ac:dyDescent="0.25"/>
    <row r="192" s="44" customFormat="1" ht="12.5" x14ac:dyDescent="0.25"/>
    <row r="193" s="44" customFormat="1" ht="12.5" x14ac:dyDescent="0.25"/>
    <row r="194" s="44" customFormat="1" ht="12.5" x14ac:dyDescent="0.25"/>
    <row r="195" s="44" customFormat="1" ht="12.5" x14ac:dyDescent="0.25"/>
    <row r="196" s="44" customFormat="1" ht="12.5" x14ac:dyDescent="0.25"/>
    <row r="197" s="44" customFormat="1" ht="12.5" x14ac:dyDescent="0.25"/>
    <row r="198" s="44" customFormat="1" ht="12.5" x14ac:dyDescent="0.25"/>
    <row r="199" s="44" customFormat="1" ht="12.5" x14ac:dyDescent="0.25"/>
    <row r="200" s="44" customFormat="1" ht="12.5" x14ac:dyDescent="0.25"/>
    <row r="201" s="44" customFormat="1" ht="12.5" x14ac:dyDescent="0.25"/>
    <row r="202" s="44" customFormat="1" ht="12.5" x14ac:dyDescent="0.25"/>
    <row r="203" s="44" customFormat="1" ht="12.5" x14ac:dyDescent="0.25"/>
    <row r="204" s="44" customFormat="1" ht="12.5" x14ac:dyDescent="0.25"/>
    <row r="205" s="44" customFormat="1" ht="12.5" x14ac:dyDescent="0.25"/>
    <row r="206" s="44" customFormat="1" ht="12.5" x14ac:dyDescent="0.25"/>
    <row r="207" s="44" customFormat="1" ht="12.5" x14ac:dyDescent="0.25"/>
    <row r="208" s="44" customFormat="1" ht="12.5" x14ac:dyDescent="0.25"/>
    <row r="209" s="44" customFormat="1" ht="12.5" x14ac:dyDescent="0.25"/>
    <row r="210" s="44" customFormat="1" ht="12.5" x14ac:dyDescent="0.25"/>
    <row r="211" s="44" customFormat="1" ht="12.5" x14ac:dyDescent="0.25"/>
    <row r="212" s="44" customFormat="1" ht="12.5" x14ac:dyDescent="0.25"/>
    <row r="213" s="44" customFormat="1" ht="12.5" x14ac:dyDescent="0.25"/>
    <row r="214" s="44" customFormat="1" ht="12.5" x14ac:dyDescent="0.25"/>
    <row r="215" s="44" customFormat="1" ht="12.5" x14ac:dyDescent="0.25"/>
    <row r="216" s="44" customFormat="1" ht="12.5" x14ac:dyDescent="0.25"/>
    <row r="217" s="44" customFormat="1" ht="12.5" x14ac:dyDescent="0.25"/>
    <row r="218" s="44" customFormat="1" ht="12.5" x14ac:dyDescent="0.25"/>
    <row r="219" s="44" customFormat="1" ht="12.5" x14ac:dyDescent="0.25"/>
    <row r="220" s="44" customFormat="1" ht="12.5" x14ac:dyDescent="0.25"/>
    <row r="221" s="44" customFormat="1" ht="12.5" x14ac:dyDescent="0.25"/>
    <row r="222" s="44" customFormat="1" ht="12.5" x14ac:dyDescent="0.25"/>
    <row r="223" s="44" customFormat="1" ht="12.5" x14ac:dyDescent="0.25"/>
    <row r="224" s="44" customFormat="1" ht="12.5" x14ac:dyDescent="0.25"/>
    <row r="225" s="44" customFormat="1" ht="12.5" x14ac:dyDescent="0.25"/>
    <row r="226" s="44" customFormat="1" ht="12.5" x14ac:dyDescent="0.25"/>
    <row r="227" s="44" customFormat="1" ht="12.5" x14ac:dyDescent="0.25"/>
    <row r="228" s="44" customFormat="1" ht="12.5" x14ac:dyDescent="0.25"/>
    <row r="229" s="44" customFormat="1" ht="12.5" x14ac:dyDescent="0.25"/>
    <row r="230" s="44" customFormat="1" ht="12.5" x14ac:dyDescent="0.25"/>
    <row r="231" s="44" customFormat="1" ht="12.5" x14ac:dyDescent="0.25"/>
    <row r="232" s="44" customFormat="1" ht="12.5" x14ac:dyDescent="0.25"/>
    <row r="233" s="44" customFormat="1" ht="12.5" x14ac:dyDescent="0.25"/>
    <row r="234" s="44" customFormat="1" ht="12.5" x14ac:dyDescent="0.25"/>
    <row r="235" s="44" customFormat="1" ht="12.5" x14ac:dyDescent="0.25"/>
    <row r="236" s="44" customFormat="1" ht="12.5" x14ac:dyDescent="0.25"/>
    <row r="237" s="44" customFormat="1" ht="12.5" x14ac:dyDescent="0.25"/>
    <row r="238" s="44" customFormat="1" ht="12.5" x14ac:dyDescent="0.25"/>
    <row r="239" s="44" customFormat="1" ht="12.5" x14ac:dyDescent="0.25"/>
    <row r="240" s="44" customFormat="1" ht="12.5" x14ac:dyDescent="0.25"/>
    <row r="241" s="44" customFormat="1" ht="12.5" x14ac:dyDescent="0.25"/>
    <row r="242" s="44" customFormat="1" ht="12.5" x14ac:dyDescent="0.25"/>
    <row r="243" s="44" customFormat="1" ht="12.5" x14ac:dyDescent="0.25"/>
    <row r="244" s="44" customFormat="1" ht="12.5" x14ac:dyDescent="0.25"/>
    <row r="245" s="44" customFormat="1" ht="12.5" x14ac:dyDescent="0.25"/>
    <row r="246" s="44" customFormat="1" ht="12.5" x14ac:dyDescent="0.25"/>
    <row r="247" s="44" customFormat="1" ht="12.5" x14ac:dyDescent="0.25"/>
    <row r="248" s="44" customFormat="1" ht="12.5" x14ac:dyDescent="0.25"/>
    <row r="249" s="44" customFormat="1" ht="12.5" x14ac:dyDescent="0.25"/>
    <row r="250" s="44" customFormat="1" ht="12.5" x14ac:dyDescent="0.25"/>
    <row r="251" s="44" customFormat="1" ht="12.5" x14ac:dyDescent="0.25"/>
    <row r="252" s="44" customFormat="1" ht="12.5" x14ac:dyDescent="0.25"/>
    <row r="253" s="44" customFormat="1" ht="12.5" x14ac:dyDescent="0.25"/>
    <row r="254" s="44" customFormat="1" ht="12.5" x14ac:dyDescent="0.25"/>
    <row r="255" s="44" customFormat="1" ht="12.5" x14ac:dyDescent="0.25"/>
    <row r="256" s="44" customFormat="1" ht="12.5" x14ac:dyDescent="0.25"/>
    <row r="257" s="44" customFormat="1" ht="12.5" x14ac:dyDescent="0.25"/>
    <row r="258" s="44" customFormat="1" ht="12.5" x14ac:dyDescent="0.25"/>
    <row r="259" s="44" customFormat="1" ht="12.5" x14ac:dyDescent="0.25"/>
    <row r="260" s="44" customFormat="1" ht="12.5" x14ac:dyDescent="0.25"/>
    <row r="261" s="44" customFormat="1" ht="12.5" x14ac:dyDescent="0.25"/>
    <row r="262" s="44" customFormat="1" ht="12.5" x14ac:dyDescent="0.25"/>
    <row r="263" s="44" customFormat="1" ht="12.5" x14ac:dyDescent="0.25"/>
    <row r="264" s="44" customFormat="1" ht="12.5" x14ac:dyDescent="0.25"/>
    <row r="265" s="44" customFormat="1" ht="12.5" x14ac:dyDescent="0.25"/>
    <row r="266" s="44" customFormat="1" ht="12.5" x14ac:dyDescent="0.25"/>
    <row r="267" s="44" customFormat="1" ht="12.5" x14ac:dyDescent="0.25"/>
    <row r="268" s="44" customFormat="1" ht="12.5" x14ac:dyDescent="0.25"/>
    <row r="269" s="44" customFormat="1" ht="12.5" x14ac:dyDescent="0.25"/>
    <row r="270" s="44" customFormat="1" ht="12.5" x14ac:dyDescent="0.25"/>
    <row r="271" s="44" customFormat="1" ht="12.5" x14ac:dyDescent="0.25"/>
    <row r="272" s="44" customFormat="1" ht="12.5" x14ac:dyDescent="0.25"/>
    <row r="273" s="44" customFormat="1" ht="12.5" x14ac:dyDescent="0.25"/>
    <row r="274" s="44" customFormat="1" ht="12.5" x14ac:dyDescent="0.25"/>
    <row r="275" s="44" customFormat="1" ht="12.5" x14ac:dyDescent="0.25"/>
    <row r="276" s="44" customFormat="1" ht="12.5" x14ac:dyDescent="0.25"/>
    <row r="277" s="44" customFormat="1" ht="12.5" x14ac:dyDescent="0.25"/>
    <row r="278" s="44" customFormat="1" ht="12.5" x14ac:dyDescent="0.25"/>
    <row r="279" s="44" customFormat="1" ht="12.5" x14ac:dyDescent="0.25"/>
    <row r="280" s="44" customFormat="1" ht="12.5" x14ac:dyDescent="0.25"/>
    <row r="281" s="44" customFormat="1" ht="12.5" x14ac:dyDescent="0.25"/>
    <row r="282" s="44" customFormat="1" ht="12.5" x14ac:dyDescent="0.25"/>
    <row r="283" s="44" customFormat="1" ht="12.5" x14ac:dyDescent="0.25"/>
    <row r="284" s="44" customFormat="1" ht="12.5" x14ac:dyDescent="0.25"/>
    <row r="285" s="44" customFormat="1" ht="12.5" x14ac:dyDescent="0.25"/>
    <row r="286" s="44" customFormat="1" ht="12.5" x14ac:dyDescent="0.25"/>
    <row r="287" s="44" customFormat="1" ht="12.5" x14ac:dyDescent="0.25"/>
    <row r="288" s="44" customFormat="1" ht="12.5" x14ac:dyDescent="0.25"/>
    <row r="289" s="44" customFormat="1" ht="12.5" x14ac:dyDescent="0.25"/>
    <row r="290" s="44" customFormat="1" ht="12.5" x14ac:dyDescent="0.25"/>
    <row r="291" s="44" customFormat="1" ht="12.5" x14ac:dyDescent="0.25"/>
    <row r="292" s="44" customFormat="1" ht="12.5" x14ac:dyDescent="0.25"/>
    <row r="293" s="44" customFormat="1" ht="12.5" x14ac:dyDescent="0.25"/>
    <row r="294" s="44" customFormat="1" ht="12.5" x14ac:dyDescent="0.25"/>
    <row r="295" s="44" customFormat="1" ht="12.5" x14ac:dyDescent="0.25"/>
    <row r="296" s="44" customFormat="1" ht="12.5" x14ac:dyDescent="0.25"/>
    <row r="297" s="44" customFormat="1" ht="12.5" x14ac:dyDescent="0.25"/>
    <row r="298" s="44" customFormat="1" ht="12.5" x14ac:dyDescent="0.25"/>
    <row r="299" s="44" customFormat="1" ht="12.5" x14ac:dyDescent="0.25"/>
    <row r="300" s="44" customFormat="1" ht="12.5" x14ac:dyDescent="0.25"/>
    <row r="301" s="44" customFormat="1" ht="12.5" x14ac:dyDescent="0.25"/>
    <row r="302" s="44" customFormat="1" ht="12.5" x14ac:dyDescent="0.25"/>
    <row r="303" s="44" customFormat="1" ht="12.5" x14ac:dyDescent="0.25"/>
    <row r="304" s="44" customFormat="1" ht="12.5" x14ac:dyDescent="0.25"/>
    <row r="305" s="44" customFormat="1" ht="12.5" x14ac:dyDescent="0.25"/>
    <row r="306" s="44" customFormat="1" ht="12.5" x14ac:dyDescent="0.25"/>
    <row r="307" s="44" customFormat="1" ht="12.5" x14ac:dyDescent="0.25"/>
    <row r="308" s="44" customFormat="1" ht="12.5" x14ac:dyDescent="0.25"/>
    <row r="309" s="44" customFormat="1" ht="12.5" x14ac:dyDescent="0.25"/>
    <row r="310" s="44" customFormat="1" ht="12.5" x14ac:dyDescent="0.25"/>
    <row r="311" s="44" customFormat="1" ht="12.5" x14ac:dyDescent="0.25"/>
    <row r="312" s="44" customFormat="1" ht="12.5" x14ac:dyDescent="0.25"/>
    <row r="313" s="44" customFormat="1" ht="12.5" x14ac:dyDescent="0.25"/>
    <row r="314" s="44" customFormat="1" ht="12.5" x14ac:dyDescent="0.25"/>
    <row r="315" s="44" customFormat="1" ht="12.5" x14ac:dyDescent="0.25"/>
    <row r="316" s="44" customFormat="1" ht="12.5" x14ac:dyDescent="0.25"/>
    <row r="317" s="44" customFormat="1" ht="12.5" x14ac:dyDescent="0.25"/>
    <row r="318" s="44" customFormat="1" ht="12.5" x14ac:dyDescent="0.25"/>
    <row r="319" s="44" customFormat="1" ht="12.5" x14ac:dyDescent="0.25"/>
    <row r="320" s="44" customFormat="1" ht="12.5" x14ac:dyDescent="0.25"/>
    <row r="321" s="44" customFormat="1" ht="12.5" x14ac:dyDescent="0.25"/>
    <row r="322" s="44" customFormat="1" ht="12.5" x14ac:dyDescent="0.25"/>
    <row r="323" s="44" customFormat="1" ht="12.5" x14ac:dyDescent="0.25"/>
    <row r="324" s="44" customFormat="1" ht="12.5" x14ac:dyDescent="0.25"/>
    <row r="325" s="44" customFormat="1" ht="12.5" x14ac:dyDescent="0.25"/>
    <row r="326" s="44" customFormat="1" ht="12.5" x14ac:dyDescent="0.25"/>
    <row r="327" s="44" customFormat="1" ht="12.5" x14ac:dyDescent="0.25"/>
    <row r="328" s="44" customFormat="1" ht="12.5" x14ac:dyDescent="0.25"/>
    <row r="329" s="44" customFormat="1" ht="12.5" x14ac:dyDescent="0.25"/>
    <row r="330" s="44" customFormat="1" ht="12.5" x14ac:dyDescent="0.25"/>
    <row r="331" s="44" customFormat="1" ht="12.5" x14ac:dyDescent="0.25"/>
    <row r="332" s="44" customFormat="1" ht="12.5" x14ac:dyDescent="0.25"/>
    <row r="333" s="44" customFormat="1" ht="12.5" x14ac:dyDescent="0.25"/>
    <row r="334" s="44" customFormat="1" ht="12.5" x14ac:dyDescent="0.25"/>
    <row r="335" s="44" customFormat="1" ht="12.5" x14ac:dyDescent="0.25"/>
    <row r="336" s="44" customFormat="1" ht="12.5" x14ac:dyDescent="0.25"/>
    <row r="337" s="44" customFormat="1" ht="12.5" x14ac:dyDescent="0.25"/>
    <row r="338" s="44" customFormat="1" ht="12.5" x14ac:dyDescent="0.25"/>
    <row r="339" s="44" customFormat="1" ht="12.5" x14ac:dyDescent="0.25"/>
    <row r="340" s="44" customFormat="1" ht="12.5" x14ac:dyDescent="0.25"/>
    <row r="341" s="44" customFormat="1" ht="12.5" x14ac:dyDescent="0.25"/>
    <row r="342" s="44" customFormat="1" ht="12.5" x14ac:dyDescent="0.25"/>
    <row r="343" s="44" customFormat="1" ht="12.5" x14ac:dyDescent="0.25"/>
    <row r="344" s="44" customFormat="1" ht="12.5" x14ac:dyDescent="0.25"/>
    <row r="345" s="44" customFormat="1" ht="12.5" x14ac:dyDescent="0.25"/>
    <row r="346" s="44" customFormat="1" ht="12.5" x14ac:dyDescent="0.25"/>
    <row r="347" s="44" customFormat="1" ht="12.5" x14ac:dyDescent="0.25"/>
    <row r="348" s="44" customFormat="1" ht="12.5" x14ac:dyDescent="0.25"/>
    <row r="349" s="44" customFormat="1" ht="12.5" x14ac:dyDescent="0.25"/>
    <row r="350" s="44" customFormat="1" ht="12.5" x14ac:dyDescent="0.25"/>
    <row r="351" s="44" customFormat="1" ht="12.5" x14ac:dyDescent="0.25"/>
    <row r="352" s="44" customFormat="1" ht="12.5" x14ac:dyDescent="0.25"/>
    <row r="353" s="44" customFormat="1" ht="12.5" x14ac:dyDescent="0.25"/>
    <row r="354" s="44" customFormat="1" ht="12.5" x14ac:dyDescent="0.25"/>
    <row r="355" s="44" customFormat="1" ht="12.5" x14ac:dyDescent="0.25"/>
    <row r="356" s="44" customFormat="1" ht="12.5" x14ac:dyDescent="0.25"/>
    <row r="357" s="44" customFormat="1" ht="12.5" x14ac:dyDescent="0.25"/>
    <row r="358" s="44" customFormat="1" ht="12.5" x14ac:dyDescent="0.25"/>
    <row r="359" s="44" customFormat="1" ht="12.5" x14ac:dyDescent="0.25"/>
    <row r="360" s="44" customFormat="1" ht="12.5" x14ac:dyDescent="0.25"/>
    <row r="361" s="44" customFormat="1" ht="12.5" x14ac:dyDescent="0.25"/>
    <row r="362" s="44" customFormat="1" ht="12.5" x14ac:dyDescent="0.25"/>
    <row r="363" s="44" customFormat="1" ht="12.5" x14ac:dyDescent="0.25"/>
    <row r="364" s="44" customFormat="1" ht="12.5" x14ac:dyDescent="0.25"/>
    <row r="365" s="44" customFormat="1" ht="12.5" x14ac:dyDescent="0.25"/>
    <row r="366" s="44" customFormat="1" ht="12.5" x14ac:dyDescent="0.25"/>
    <row r="367" s="44" customFormat="1" ht="12.5" x14ac:dyDescent="0.25"/>
    <row r="368" s="44" customFormat="1" ht="12.5" x14ac:dyDescent="0.25"/>
    <row r="369" s="44" customFormat="1" ht="12.5" x14ac:dyDescent="0.25"/>
    <row r="370" s="44" customFormat="1" ht="12.5" x14ac:dyDescent="0.25"/>
    <row r="371" s="44" customFormat="1" ht="12.5" x14ac:dyDescent="0.25"/>
    <row r="372" s="44" customFormat="1" ht="12.5" x14ac:dyDescent="0.25"/>
    <row r="373" s="44" customFormat="1" ht="12.5" x14ac:dyDescent="0.25"/>
    <row r="374" s="44" customFormat="1" ht="12.5" x14ac:dyDescent="0.25"/>
    <row r="375" s="44" customFormat="1" ht="12.5" x14ac:dyDescent="0.25"/>
    <row r="376" s="44" customFormat="1" ht="12.5" x14ac:dyDescent="0.25"/>
    <row r="377" s="44" customFormat="1" ht="12.5" x14ac:dyDescent="0.25"/>
    <row r="378" s="44" customFormat="1" ht="12.5" x14ac:dyDescent="0.25"/>
    <row r="379" s="44" customFormat="1" ht="12.5" x14ac:dyDescent="0.25"/>
    <row r="380" s="44" customFormat="1" ht="12.5" x14ac:dyDescent="0.25"/>
    <row r="381" s="44" customFormat="1" ht="12.5" x14ac:dyDescent="0.25"/>
    <row r="382" s="44" customFormat="1" ht="12.5" x14ac:dyDescent="0.25"/>
    <row r="383" s="44" customFormat="1" ht="12.5" x14ac:dyDescent="0.25"/>
    <row r="384" s="44" customFormat="1" ht="12.5" x14ac:dyDescent="0.25"/>
    <row r="385" s="44" customFormat="1" ht="12.5" x14ac:dyDescent="0.25"/>
    <row r="386" s="44" customFormat="1" ht="12.5" x14ac:dyDescent="0.25"/>
    <row r="387" s="44" customFormat="1" ht="12.5" x14ac:dyDescent="0.25"/>
    <row r="388" s="44" customFormat="1" ht="12.5" x14ac:dyDescent="0.25"/>
    <row r="389" s="44" customFormat="1" ht="12.5" x14ac:dyDescent="0.25"/>
    <row r="390" s="44" customFormat="1" ht="12.5" x14ac:dyDescent="0.25"/>
    <row r="391" s="44" customFormat="1" ht="12.5" x14ac:dyDescent="0.25"/>
    <row r="392" s="44" customFormat="1" ht="12.5" x14ac:dyDescent="0.25"/>
    <row r="393" s="44" customFormat="1" ht="12.5" x14ac:dyDescent="0.25"/>
    <row r="394" s="44" customFormat="1" ht="12.5" x14ac:dyDescent="0.25"/>
    <row r="395" s="44" customFormat="1" ht="12.5" x14ac:dyDescent="0.25"/>
    <row r="396" s="44" customFormat="1" ht="12.5" x14ac:dyDescent="0.25"/>
    <row r="397" s="44" customFormat="1" ht="12.5" x14ac:dyDescent="0.25"/>
    <row r="398" s="44" customFormat="1" ht="12.5" x14ac:dyDescent="0.25"/>
    <row r="399" s="44" customFormat="1" ht="12.5" x14ac:dyDescent="0.25"/>
    <row r="400" s="44" customFormat="1" ht="12.5" x14ac:dyDescent="0.25"/>
    <row r="401" s="44" customFormat="1" ht="12.5" x14ac:dyDescent="0.25"/>
    <row r="402" s="44" customFormat="1" ht="12.5" x14ac:dyDescent="0.25"/>
    <row r="403" s="44" customFormat="1" ht="12.5" x14ac:dyDescent="0.25"/>
    <row r="404" s="44" customFormat="1" ht="12.5" x14ac:dyDescent="0.25"/>
    <row r="405" s="44" customFormat="1" ht="12.5" x14ac:dyDescent="0.25"/>
    <row r="406" s="44" customFormat="1" ht="12.5" x14ac:dyDescent="0.25"/>
    <row r="407" s="44" customFormat="1" ht="12.5" x14ac:dyDescent="0.25"/>
    <row r="408" s="44" customFormat="1" ht="12.5" x14ac:dyDescent="0.25"/>
    <row r="409" s="44" customFormat="1" ht="12.5" x14ac:dyDescent="0.25"/>
    <row r="410" s="44" customFormat="1" ht="12.5" x14ac:dyDescent="0.25"/>
    <row r="411" s="44" customFormat="1" ht="12.5" x14ac:dyDescent="0.25"/>
    <row r="412" s="44" customFormat="1" ht="12.5" x14ac:dyDescent="0.25"/>
    <row r="413" s="44" customFormat="1" ht="12.5" x14ac:dyDescent="0.25"/>
    <row r="414" s="44" customFormat="1" ht="12.5" x14ac:dyDescent="0.25"/>
    <row r="415" s="44" customFormat="1" ht="12.5" x14ac:dyDescent="0.25"/>
    <row r="416" s="44" customFormat="1" ht="12.5" x14ac:dyDescent="0.25"/>
    <row r="417" s="44" customFormat="1" ht="12.5" x14ac:dyDescent="0.25"/>
    <row r="418" s="44" customFormat="1" ht="12.5" x14ac:dyDescent="0.25"/>
    <row r="419" s="44" customFormat="1" ht="12.5" x14ac:dyDescent="0.25"/>
    <row r="420" s="44" customFormat="1" ht="12.5" x14ac:dyDescent="0.25"/>
    <row r="421" s="44" customFormat="1" ht="12.5" x14ac:dyDescent="0.25"/>
    <row r="422" s="44" customFormat="1" ht="12.5" x14ac:dyDescent="0.25"/>
    <row r="423" s="44" customFormat="1" ht="12.5" x14ac:dyDescent="0.25"/>
    <row r="424" s="44" customFormat="1" ht="12.5" x14ac:dyDescent="0.25"/>
    <row r="425" s="44" customFormat="1" ht="12.5" x14ac:dyDescent="0.25"/>
    <row r="426" s="44" customFormat="1" ht="12.5" x14ac:dyDescent="0.25"/>
    <row r="427" s="44" customFormat="1" ht="12.5" x14ac:dyDescent="0.25"/>
    <row r="428" s="44" customFormat="1" ht="12.5" x14ac:dyDescent="0.25"/>
    <row r="429" s="44" customFormat="1" ht="12.5" x14ac:dyDescent="0.25"/>
    <row r="430" s="44" customFormat="1" ht="12.5" x14ac:dyDescent="0.25"/>
    <row r="431" s="44" customFormat="1" ht="12.5" x14ac:dyDescent="0.25"/>
    <row r="432" s="44" customFormat="1" ht="12.5" x14ac:dyDescent="0.25"/>
    <row r="433" s="44" customFormat="1" ht="12.5" x14ac:dyDescent="0.25"/>
    <row r="434" s="44" customFormat="1" ht="12.5" x14ac:dyDescent="0.25"/>
    <row r="435" s="44" customFormat="1" ht="12.5" x14ac:dyDescent="0.25"/>
    <row r="436" s="44" customFormat="1" ht="12.5" x14ac:dyDescent="0.25"/>
    <row r="437" s="44" customFormat="1" ht="12.5" x14ac:dyDescent="0.25"/>
    <row r="438" s="44" customFormat="1" ht="12.5" x14ac:dyDescent="0.25"/>
    <row r="439" s="44" customFormat="1" ht="12.5" x14ac:dyDescent="0.25"/>
    <row r="440" s="44" customFormat="1" ht="12.5" x14ac:dyDescent="0.25"/>
    <row r="441" s="44" customFormat="1" ht="12.5" x14ac:dyDescent="0.25"/>
    <row r="442" s="44" customFormat="1" ht="12.5" x14ac:dyDescent="0.25"/>
    <row r="443" s="44" customFormat="1" ht="12.5" x14ac:dyDescent="0.25"/>
    <row r="444" s="44" customFormat="1" ht="12.5" x14ac:dyDescent="0.25"/>
    <row r="445" s="44" customFormat="1" ht="12.5" x14ac:dyDescent="0.25"/>
    <row r="446" s="44" customFormat="1" ht="12.5" x14ac:dyDescent="0.25"/>
    <row r="447" s="44" customFormat="1" ht="12.5" x14ac:dyDescent="0.25"/>
    <row r="448" s="44" customFormat="1" ht="12.5" x14ac:dyDescent="0.25"/>
    <row r="449" s="44" customFormat="1" ht="12.5" x14ac:dyDescent="0.25"/>
    <row r="450" s="44" customFormat="1" ht="12.5" x14ac:dyDescent="0.25"/>
    <row r="451" s="44" customFormat="1" ht="12.5" x14ac:dyDescent="0.25"/>
    <row r="452" s="44" customFormat="1" ht="12.5" x14ac:dyDescent="0.25"/>
    <row r="453" s="44" customFormat="1" ht="12.5" x14ac:dyDescent="0.25"/>
    <row r="454" s="44" customFormat="1" ht="12.5" x14ac:dyDescent="0.25"/>
    <row r="455" s="44" customFormat="1" ht="12.5" x14ac:dyDescent="0.25"/>
    <row r="456" s="44" customFormat="1" ht="12.5" x14ac:dyDescent="0.25"/>
    <row r="457" s="44" customFormat="1" ht="12.5" x14ac:dyDescent="0.25"/>
    <row r="458" s="44" customFormat="1" ht="12.5" x14ac:dyDescent="0.25"/>
    <row r="459" s="44" customFormat="1" ht="12.5" x14ac:dyDescent="0.25"/>
    <row r="460" s="44" customFormat="1" ht="12.5" x14ac:dyDescent="0.25"/>
    <row r="461" s="44" customFormat="1" ht="12.5" x14ac:dyDescent="0.25"/>
    <row r="462" s="44" customFormat="1" ht="12.5" x14ac:dyDescent="0.25"/>
    <row r="463" s="44" customFormat="1" ht="12.5" x14ac:dyDescent="0.25"/>
    <row r="464" s="44" customFormat="1" ht="12.5" x14ac:dyDescent="0.25"/>
    <row r="465" s="44" customFormat="1" ht="12.5" x14ac:dyDescent="0.25"/>
    <row r="466" s="44" customFormat="1" ht="12.5" x14ac:dyDescent="0.25"/>
    <row r="467" s="44" customFormat="1" ht="12.5" x14ac:dyDescent="0.25"/>
    <row r="468" s="44" customFormat="1" ht="12.5" x14ac:dyDescent="0.25"/>
    <row r="469" s="44" customFormat="1" ht="12.5" x14ac:dyDescent="0.25"/>
    <row r="470" s="44" customFormat="1" ht="12.5" x14ac:dyDescent="0.25"/>
    <row r="471" s="44" customFormat="1" ht="12.5" x14ac:dyDescent="0.25"/>
    <row r="472" s="44" customFormat="1" ht="12.5" x14ac:dyDescent="0.25"/>
    <row r="473" s="44" customFormat="1" ht="12.5" x14ac:dyDescent="0.25"/>
    <row r="474" s="44" customFormat="1" ht="12.5" x14ac:dyDescent="0.25"/>
    <row r="475" s="44" customFormat="1" ht="12.5" x14ac:dyDescent="0.25"/>
    <row r="476" s="44" customFormat="1" ht="12.5" x14ac:dyDescent="0.25"/>
    <row r="477" s="44" customFormat="1" ht="12.5" x14ac:dyDescent="0.25"/>
    <row r="478" s="44" customFormat="1" ht="12.5" x14ac:dyDescent="0.25"/>
    <row r="479" s="44" customFormat="1" ht="12.5" x14ac:dyDescent="0.25"/>
    <row r="480" s="44" customFormat="1" ht="12.5" x14ac:dyDescent="0.25"/>
    <row r="481" s="44" customFormat="1" ht="12.5" x14ac:dyDescent="0.25"/>
    <row r="482" s="44" customFormat="1" ht="12.5" x14ac:dyDescent="0.25"/>
    <row r="483" s="44" customFormat="1" ht="12.5" x14ac:dyDescent="0.25"/>
    <row r="484" s="44" customFormat="1" ht="12.5" x14ac:dyDescent="0.25"/>
    <row r="485" s="44" customFormat="1" ht="12.5" x14ac:dyDescent="0.25"/>
    <row r="486" s="44" customFormat="1" ht="12.5" x14ac:dyDescent="0.25"/>
    <row r="487" s="44" customFormat="1" ht="12.5" x14ac:dyDescent="0.25"/>
    <row r="488" s="44" customFormat="1" ht="12.5" x14ac:dyDescent="0.25"/>
    <row r="489" s="44" customFormat="1" ht="12.5" x14ac:dyDescent="0.25"/>
    <row r="490" s="44" customFormat="1" ht="12.5" x14ac:dyDescent="0.25"/>
    <row r="491" s="44" customFormat="1" ht="12.5" x14ac:dyDescent="0.25"/>
    <row r="492" s="44" customFormat="1" ht="12.5" x14ac:dyDescent="0.25"/>
    <row r="493" s="44" customFormat="1" ht="12.5" x14ac:dyDescent="0.25"/>
    <row r="494" s="44" customFormat="1" ht="12.5" x14ac:dyDescent="0.25"/>
    <row r="495" s="44" customFormat="1" ht="12.5" x14ac:dyDescent="0.25"/>
    <row r="496" s="44" customFormat="1" ht="12.5" x14ac:dyDescent="0.25"/>
    <row r="497" s="44" customFormat="1" ht="12.5" x14ac:dyDescent="0.25"/>
    <row r="498" s="44" customFormat="1" ht="12.5" x14ac:dyDescent="0.25"/>
    <row r="499" s="44" customFormat="1" ht="12.5" x14ac:dyDescent="0.25"/>
    <row r="500" s="44" customFormat="1" ht="12.5" x14ac:dyDescent="0.25"/>
    <row r="501" s="44" customFormat="1" ht="12.5" x14ac:dyDescent="0.25"/>
    <row r="502" s="44" customFormat="1" ht="12.5" x14ac:dyDescent="0.25"/>
    <row r="503" s="44" customFormat="1" ht="12.5" x14ac:dyDescent="0.25"/>
    <row r="504" s="44" customFormat="1" ht="12.5" x14ac:dyDescent="0.25"/>
    <row r="505" s="44" customFormat="1" ht="12.5" x14ac:dyDescent="0.25"/>
    <row r="506" s="44" customFormat="1" ht="12.5" x14ac:dyDescent="0.25"/>
    <row r="507" s="44" customFormat="1" ht="12.5" x14ac:dyDescent="0.25"/>
    <row r="508" s="44" customFormat="1" ht="12.5" x14ac:dyDescent="0.25"/>
    <row r="509" s="44" customFormat="1" ht="12.5" x14ac:dyDescent="0.25"/>
    <row r="510" s="44" customFormat="1" ht="12.5" x14ac:dyDescent="0.25"/>
    <row r="511" s="44" customFormat="1" ht="12.5" x14ac:dyDescent="0.25"/>
    <row r="512" s="44" customFormat="1" ht="12.5" x14ac:dyDescent="0.25"/>
    <row r="513" s="44" customFormat="1" ht="12.5" x14ac:dyDescent="0.25"/>
    <row r="514" s="44" customFormat="1" ht="12.5" x14ac:dyDescent="0.25"/>
    <row r="515" s="44" customFormat="1" ht="12.5" x14ac:dyDescent="0.25"/>
    <row r="516" s="44" customFormat="1" ht="12.5" x14ac:dyDescent="0.25"/>
    <row r="517" s="44" customFormat="1" ht="12.5" x14ac:dyDescent="0.25"/>
    <row r="518" s="44" customFormat="1" ht="12.5" x14ac:dyDescent="0.25"/>
    <row r="519" s="44" customFormat="1" ht="12.5" x14ac:dyDescent="0.25"/>
    <row r="520" s="44" customFormat="1" ht="12.5" x14ac:dyDescent="0.25"/>
    <row r="521" s="44" customFormat="1" ht="12.5" x14ac:dyDescent="0.25"/>
    <row r="522" s="44" customFormat="1" ht="12.5" x14ac:dyDescent="0.25"/>
    <row r="523" s="44" customFormat="1" ht="12.5" x14ac:dyDescent="0.25"/>
    <row r="524" s="44" customFormat="1" ht="12.5" x14ac:dyDescent="0.25"/>
    <row r="525" s="44" customFormat="1" ht="12.5" x14ac:dyDescent="0.25"/>
    <row r="526" s="44" customFormat="1" ht="12.5" x14ac:dyDescent="0.25"/>
    <row r="527" s="44" customFormat="1" ht="12.5" x14ac:dyDescent="0.25"/>
    <row r="528" s="44" customFormat="1" ht="12.5" x14ac:dyDescent="0.25"/>
    <row r="529" s="44" customFormat="1" ht="12.5" x14ac:dyDescent="0.25"/>
    <row r="530" s="44" customFormat="1" ht="12.5" x14ac:dyDescent="0.25"/>
    <row r="531" s="44" customFormat="1" ht="12.5" x14ac:dyDescent="0.25"/>
    <row r="532" s="44" customFormat="1" ht="12.5" x14ac:dyDescent="0.25"/>
    <row r="533" s="44" customFormat="1" ht="12.5" x14ac:dyDescent="0.25"/>
    <row r="534" s="44" customFormat="1" ht="12.5" x14ac:dyDescent="0.25"/>
    <row r="535" s="44" customFormat="1" ht="12.5" x14ac:dyDescent="0.25"/>
    <row r="536" s="44" customFormat="1" ht="12.5" x14ac:dyDescent="0.25"/>
    <row r="537" s="44" customFormat="1" ht="12.5" x14ac:dyDescent="0.25"/>
    <row r="538" s="44" customFormat="1" ht="12.5" x14ac:dyDescent="0.25"/>
    <row r="539" s="44" customFormat="1" ht="12.5" x14ac:dyDescent="0.25"/>
    <row r="540" s="44" customFormat="1" ht="12.5" x14ac:dyDescent="0.25"/>
    <row r="541" s="44" customFormat="1" ht="12.5" x14ac:dyDescent="0.25"/>
    <row r="542" s="44" customFormat="1" ht="12.5" x14ac:dyDescent="0.25"/>
    <row r="543" s="44" customFormat="1" ht="12.5" x14ac:dyDescent="0.25"/>
    <row r="544" s="44" customFormat="1" ht="12.5" x14ac:dyDescent="0.25"/>
    <row r="545" s="44" customFormat="1" ht="12.5" x14ac:dyDescent="0.25"/>
    <row r="546" s="44" customFormat="1" ht="12.5" x14ac:dyDescent="0.25"/>
    <row r="547" s="44" customFormat="1" ht="12.5" x14ac:dyDescent="0.25"/>
    <row r="548" s="44" customFormat="1" ht="12.5" x14ac:dyDescent="0.25"/>
    <row r="549" s="44" customFormat="1" ht="12.5" x14ac:dyDescent="0.25"/>
    <row r="550" s="44" customFormat="1" ht="12.5" x14ac:dyDescent="0.25"/>
    <row r="551" s="44" customFormat="1" ht="12.5" x14ac:dyDescent="0.25"/>
    <row r="552" s="44" customFormat="1" ht="12.5" x14ac:dyDescent="0.25"/>
    <row r="553" s="44" customFormat="1" ht="12.5" x14ac:dyDescent="0.25"/>
    <row r="554" s="44" customFormat="1" ht="12.5" x14ac:dyDescent="0.25"/>
    <row r="555" s="44" customFormat="1" ht="12.5" x14ac:dyDescent="0.25"/>
    <row r="556" s="44" customFormat="1" ht="12.5" x14ac:dyDescent="0.25"/>
    <row r="557" s="44" customFormat="1" ht="12.5" x14ac:dyDescent="0.25"/>
    <row r="558" s="44" customFormat="1" ht="12.5" x14ac:dyDescent="0.25"/>
    <row r="559" s="44" customFormat="1" ht="12.5" x14ac:dyDescent="0.25"/>
    <row r="560" s="44" customFormat="1" ht="12.5" x14ac:dyDescent="0.25"/>
    <row r="561" s="44" customFormat="1" ht="12.5" x14ac:dyDescent="0.25"/>
    <row r="562" s="44" customFormat="1" ht="12.5" x14ac:dyDescent="0.25"/>
    <row r="563" s="44" customFormat="1" ht="12.5" x14ac:dyDescent="0.25"/>
    <row r="564" s="44" customFormat="1" ht="12.5" x14ac:dyDescent="0.25"/>
    <row r="565" s="44" customFormat="1" ht="12.5" x14ac:dyDescent="0.25"/>
    <row r="566" s="44" customFormat="1" ht="12.5" x14ac:dyDescent="0.25"/>
    <row r="567" s="44" customFormat="1" ht="12.5" x14ac:dyDescent="0.25"/>
    <row r="568" s="44" customFormat="1" ht="12.5" x14ac:dyDescent="0.25"/>
    <row r="569" s="44" customFormat="1" ht="12.5" x14ac:dyDescent="0.25"/>
    <row r="570" s="44" customFormat="1" ht="12.5" x14ac:dyDescent="0.25"/>
    <row r="571" s="44" customFormat="1" ht="12.5" x14ac:dyDescent="0.25"/>
    <row r="572" s="44" customFormat="1" ht="12.5" x14ac:dyDescent="0.25"/>
    <row r="573" s="44" customFormat="1" ht="12.5" x14ac:dyDescent="0.25"/>
    <row r="574" s="44" customFormat="1" ht="12.5" x14ac:dyDescent="0.25"/>
    <row r="575" s="44" customFormat="1" ht="12.5" x14ac:dyDescent="0.25"/>
    <row r="576" s="44" customFormat="1" ht="12.5" x14ac:dyDescent="0.25"/>
    <row r="577" s="44" customFormat="1" ht="12.5" x14ac:dyDescent="0.25"/>
    <row r="578" s="44" customFormat="1" ht="12.5" x14ac:dyDescent="0.25"/>
    <row r="579" s="44" customFormat="1" ht="12.5" x14ac:dyDescent="0.25"/>
    <row r="580" s="44" customFormat="1" ht="12.5" x14ac:dyDescent="0.25"/>
    <row r="581" s="44" customFormat="1" ht="12.5" x14ac:dyDescent="0.25"/>
    <row r="582" s="44" customFormat="1" ht="12.5" x14ac:dyDescent="0.25"/>
    <row r="583" s="44" customFormat="1" ht="12.5" x14ac:dyDescent="0.25"/>
    <row r="584" s="44" customFormat="1" ht="12.5" x14ac:dyDescent="0.25"/>
    <row r="585" s="44" customFormat="1" ht="12.5" x14ac:dyDescent="0.25"/>
    <row r="586" s="44" customFormat="1" ht="12.5" x14ac:dyDescent="0.25"/>
    <row r="587" s="44" customFormat="1" ht="12.5" x14ac:dyDescent="0.25"/>
    <row r="588" s="44" customFormat="1" ht="12.5" x14ac:dyDescent="0.25"/>
    <row r="589" s="44" customFormat="1" ht="12.5" x14ac:dyDescent="0.25"/>
    <row r="590" s="44" customFormat="1" ht="12.5" x14ac:dyDescent="0.25"/>
    <row r="591" s="44" customFormat="1" ht="12.5" x14ac:dyDescent="0.25"/>
    <row r="592" s="44" customFormat="1" ht="12.5" x14ac:dyDescent="0.25"/>
    <row r="593" s="44" customFormat="1" ht="12.5" x14ac:dyDescent="0.25"/>
    <row r="594" s="44" customFormat="1" ht="12.5" x14ac:dyDescent="0.25"/>
    <row r="595" s="44" customFormat="1" ht="12.5" x14ac:dyDescent="0.25"/>
    <row r="596" s="44" customFormat="1" ht="12.5" x14ac:dyDescent="0.25"/>
    <row r="597" s="44" customFormat="1" ht="12.5" x14ac:dyDescent="0.25"/>
    <row r="598" s="44" customFormat="1" ht="12.5" x14ac:dyDescent="0.25"/>
    <row r="599" s="44" customFormat="1" ht="12.5" x14ac:dyDescent="0.25"/>
    <row r="600" s="44" customFormat="1" ht="12.5" x14ac:dyDescent="0.25"/>
    <row r="601" s="44" customFormat="1" ht="12.5" x14ac:dyDescent="0.25"/>
    <row r="602" s="44" customFormat="1" ht="12.5" x14ac:dyDescent="0.25"/>
    <row r="603" s="44" customFormat="1" ht="12.5" x14ac:dyDescent="0.25"/>
    <row r="604" s="44" customFormat="1" ht="12.5" x14ac:dyDescent="0.25"/>
    <row r="605" s="44" customFormat="1" ht="12.5" x14ac:dyDescent="0.25"/>
    <row r="606" s="44" customFormat="1" ht="12.5" x14ac:dyDescent="0.25"/>
    <row r="607" s="44" customFormat="1" ht="12.5" x14ac:dyDescent="0.25"/>
    <row r="608" s="44" customFormat="1" ht="12.5" x14ac:dyDescent="0.25"/>
    <row r="609" s="44" customFormat="1" ht="12.5" x14ac:dyDescent="0.25"/>
    <row r="610" s="44" customFormat="1" ht="12.5" x14ac:dyDescent="0.25"/>
    <row r="611" s="44" customFormat="1" ht="12.5" x14ac:dyDescent="0.25"/>
    <row r="612" s="44" customFormat="1" ht="12.5" x14ac:dyDescent="0.25"/>
    <row r="613" s="44" customFormat="1" ht="12.5" x14ac:dyDescent="0.25"/>
    <row r="614" s="44" customFormat="1" ht="12.5" x14ac:dyDescent="0.25"/>
    <row r="615" s="44" customFormat="1" ht="12.5" x14ac:dyDescent="0.25"/>
    <row r="616" s="44" customFormat="1" ht="12.5" x14ac:dyDescent="0.25"/>
    <row r="617" s="44" customFormat="1" ht="12.5" x14ac:dyDescent="0.25"/>
    <row r="618" s="44" customFormat="1" ht="12.5" x14ac:dyDescent="0.25"/>
    <row r="619" s="44" customFormat="1" ht="12.5" x14ac:dyDescent="0.25"/>
    <row r="620" s="44" customFormat="1" ht="12.5" x14ac:dyDescent="0.25"/>
    <row r="621" s="44" customFormat="1" ht="12.5" x14ac:dyDescent="0.25"/>
    <row r="622" s="44" customFormat="1" ht="12.5" x14ac:dyDescent="0.25"/>
    <row r="623" s="44" customFormat="1" ht="12.5" x14ac:dyDescent="0.25"/>
    <row r="624" s="44" customFormat="1" ht="12.5" x14ac:dyDescent="0.25"/>
    <row r="625" s="44" customFormat="1" ht="12.5" x14ac:dyDescent="0.25"/>
    <row r="626" s="44" customFormat="1" ht="12.5" x14ac:dyDescent="0.25"/>
    <row r="627" s="44" customFormat="1" ht="12.5" x14ac:dyDescent="0.25"/>
    <row r="628" s="44" customFormat="1" ht="12.5" x14ac:dyDescent="0.25"/>
    <row r="629" s="44" customFormat="1" ht="12.5" x14ac:dyDescent="0.25"/>
    <row r="630" s="44" customFormat="1" ht="12.5" x14ac:dyDescent="0.25"/>
    <row r="631" s="44" customFormat="1" ht="12.5" x14ac:dyDescent="0.25"/>
    <row r="632" s="44" customFormat="1" ht="12.5" x14ac:dyDescent="0.25"/>
    <row r="633" s="44" customFormat="1" ht="12.5" x14ac:dyDescent="0.25"/>
    <row r="634" s="44" customFormat="1" ht="12.5" x14ac:dyDescent="0.25"/>
    <row r="635" s="44" customFormat="1" ht="12.5" x14ac:dyDescent="0.25"/>
    <row r="636" s="44" customFormat="1" ht="12.5" x14ac:dyDescent="0.25"/>
    <row r="637" s="44" customFormat="1" ht="12.5" x14ac:dyDescent="0.25"/>
    <row r="638" s="44" customFormat="1" ht="12.5" x14ac:dyDescent="0.25"/>
    <row r="639" s="44" customFormat="1" ht="12.5" x14ac:dyDescent="0.25"/>
    <row r="640" s="44" customFormat="1" ht="12.5" x14ac:dyDescent="0.25"/>
    <row r="641" s="44" customFormat="1" ht="12.5" x14ac:dyDescent="0.25"/>
    <row r="642" s="44" customFormat="1" ht="12.5" x14ac:dyDescent="0.25"/>
    <row r="643" s="44" customFormat="1" ht="12.5" x14ac:dyDescent="0.25"/>
    <row r="644" s="44" customFormat="1" ht="12.5" x14ac:dyDescent="0.25"/>
    <row r="645" s="44" customFormat="1" ht="12.5" x14ac:dyDescent="0.25"/>
    <row r="646" s="44" customFormat="1" ht="12.5" x14ac:dyDescent="0.25"/>
    <row r="647" s="44" customFormat="1" ht="12.5" x14ac:dyDescent="0.25"/>
    <row r="648" s="44" customFormat="1" ht="12.5" x14ac:dyDescent="0.25"/>
    <row r="649" s="44" customFormat="1" ht="12.5" x14ac:dyDescent="0.25"/>
    <row r="650" s="44" customFormat="1" ht="12.5" x14ac:dyDescent="0.25"/>
    <row r="651" s="44" customFormat="1" ht="12.5" x14ac:dyDescent="0.25"/>
    <row r="652" s="44" customFormat="1" ht="12.5" x14ac:dyDescent="0.25"/>
    <row r="653" s="44" customFormat="1" ht="12.5" x14ac:dyDescent="0.25"/>
    <row r="654" s="44" customFormat="1" ht="12.5" x14ac:dyDescent="0.25"/>
    <row r="655" s="44" customFormat="1" ht="12.5" x14ac:dyDescent="0.25"/>
    <row r="656" s="44" customFormat="1" ht="12.5" x14ac:dyDescent="0.25"/>
    <row r="657" s="44" customFormat="1" ht="12.5" x14ac:dyDescent="0.25"/>
    <row r="658" s="44" customFormat="1" ht="12.5" x14ac:dyDescent="0.25"/>
    <row r="659" s="44" customFormat="1" ht="12.5" x14ac:dyDescent="0.25"/>
    <row r="660" s="44" customFormat="1" ht="12.5" x14ac:dyDescent="0.25"/>
    <row r="661" s="44" customFormat="1" ht="12.5" x14ac:dyDescent="0.25"/>
    <row r="662" s="44" customFormat="1" ht="12.5" x14ac:dyDescent="0.25"/>
    <row r="663" s="44" customFormat="1" ht="12.5" x14ac:dyDescent="0.25"/>
    <row r="664" s="44" customFormat="1" ht="12.5" x14ac:dyDescent="0.25"/>
    <row r="665" s="44" customFormat="1" ht="12.5" x14ac:dyDescent="0.25"/>
    <row r="666" s="44" customFormat="1" ht="12.5" x14ac:dyDescent="0.25"/>
    <row r="667" s="44" customFormat="1" ht="12.5" x14ac:dyDescent="0.25"/>
    <row r="668" s="44" customFormat="1" ht="12.5" x14ac:dyDescent="0.25"/>
    <row r="669" s="44" customFormat="1" ht="12.5" x14ac:dyDescent="0.25"/>
    <row r="670" s="44" customFormat="1" ht="12.5" x14ac:dyDescent="0.25"/>
    <row r="671" s="44" customFormat="1" ht="12.5" x14ac:dyDescent="0.25"/>
    <row r="672" s="44" customFormat="1" ht="12.5" x14ac:dyDescent="0.25"/>
    <row r="673" s="44" customFormat="1" ht="12.5" x14ac:dyDescent="0.25"/>
    <row r="674" s="44" customFormat="1" ht="12.5" x14ac:dyDescent="0.25"/>
    <row r="675" s="44" customFormat="1" ht="12.5" x14ac:dyDescent="0.25"/>
    <row r="676" s="44" customFormat="1" ht="12.5" x14ac:dyDescent="0.25"/>
    <row r="677" s="44" customFormat="1" ht="12.5" x14ac:dyDescent="0.25"/>
    <row r="678" s="44" customFormat="1" ht="12.5" x14ac:dyDescent="0.25"/>
    <row r="679" s="44" customFormat="1" ht="12.5" x14ac:dyDescent="0.25"/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9217" r:id="rId3">
          <objectPr defaultSize="0" autoPict="0" r:id="rId4">
            <anchor moveWithCells="1">
              <from>
                <xdr:col>7</xdr:col>
                <xdr:colOff>38100</xdr:colOff>
                <xdr:row>9</xdr:row>
                <xdr:rowOff>165100</xdr:rowOff>
              </from>
              <to>
                <xdr:col>9</xdr:col>
                <xdr:colOff>419100</xdr:colOff>
                <xdr:row>16</xdr:row>
                <xdr:rowOff>50800</xdr:rowOff>
              </to>
            </anchor>
          </objectPr>
        </oleObject>
      </mc:Choice>
      <mc:Fallback>
        <oleObject shapeId="9217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65E3-08D2-4B5F-90FD-91A80A8C1F00}">
  <dimension ref="A1:O30"/>
  <sheetViews>
    <sheetView topLeftCell="A25" workbookViewId="0">
      <selection activeCell="F11" sqref="F11"/>
    </sheetView>
  </sheetViews>
  <sheetFormatPr defaultColWidth="9.1796875" defaultRowHeight="13" x14ac:dyDescent="0.3"/>
  <cols>
    <col min="1" max="4" width="10.81640625" style="10" customWidth="1"/>
    <col min="5" max="5" width="11.453125" style="10" customWidth="1"/>
    <col min="6" max="9" width="10.81640625" style="10" customWidth="1"/>
    <col min="10" max="16384" width="9.1796875" style="10"/>
  </cols>
  <sheetData>
    <row r="1" spans="1:15" ht="16.5" x14ac:dyDescent="0.35">
      <c r="A1" s="9" t="s">
        <v>16</v>
      </c>
    </row>
    <row r="3" spans="1:15" x14ac:dyDescent="0.3">
      <c r="A3" s="10" t="s">
        <v>17</v>
      </c>
    </row>
    <row r="4" spans="1:15" x14ac:dyDescent="0.3">
      <c r="A4" s="10" t="s">
        <v>18</v>
      </c>
    </row>
    <row r="5" spans="1:15" x14ac:dyDescent="0.3">
      <c r="A5" s="10" t="s">
        <v>19</v>
      </c>
    </row>
    <row r="6" spans="1:15" ht="26" x14ac:dyDescent="0.3">
      <c r="E6" s="11" t="s">
        <v>20</v>
      </c>
      <c r="F6" s="12">
        <v>0.05</v>
      </c>
    </row>
    <row r="7" spans="1:15" x14ac:dyDescent="0.3">
      <c r="E7" s="13" t="s">
        <v>21</v>
      </c>
      <c r="F7" s="14"/>
      <c r="H7" s="10" t="s">
        <v>22</v>
      </c>
    </row>
    <row r="8" spans="1:15" x14ac:dyDescent="0.3">
      <c r="A8" s="15"/>
      <c r="B8" s="15"/>
      <c r="C8" s="15" t="s">
        <v>23</v>
      </c>
      <c r="D8" s="15" t="s">
        <v>24</v>
      </c>
      <c r="E8" s="15" t="s">
        <v>25</v>
      </c>
      <c r="F8" s="15" t="s">
        <v>26</v>
      </c>
      <c r="G8" s="15" t="s">
        <v>27</v>
      </c>
      <c r="H8" s="16"/>
      <c r="I8" s="16"/>
      <c r="J8" s="16"/>
      <c r="K8" s="16"/>
      <c r="L8" s="16"/>
      <c r="M8" s="16"/>
      <c r="N8" s="16"/>
      <c r="O8" s="16"/>
    </row>
    <row r="9" spans="1:15" x14ac:dyDescent="0.3">
      <c r="A9" s="17" t="s">
        <v>28</v>
      </c>
      <c r="B9" s="17" t="s">
        <v>29</v>
      </c>
      <c r="C9" s="17" t="s">
        <v>30</v>
      </c>
      <c r="D9" s="17" t="s">
        <v>31</v>
      </c>
      <c r="E9" s="17" t="s">
        <v>32</v>
      </c>
      <c r="F9" s="17" t="s">
        <v>32</v>
      </c>
      <c r="G9" s="17" t="s">
        <v>31</v>
      </c>
      <c r="H9" s="16"/>
      <c r="I9" s="16"/>
      <c r="J9" s="16"/>
      <c r="K9" s="16"/>
      <c r="L9" s="16"/>
      <c r="M9" s="16"/>
      <c r="N9" s="16"/>
      <c r="O9" s="16"/>
    </row>
    <row r="10" spans="1:15" x14ac:dyDescent="0.3">
      <c r="A10" s="10">
        <v>1</v>
      </c>
      <c r="B10" s="18">
        <v>179.22</v>
      </c>
      <c r="C10" s="19">
        <f>+B10</f>
        <v>179.22</v>
      </c>
      <c r="D10" s="20" t="s">
        <v>33</v>
      </c>
      <c r="E10" s="20" t="s">
        <v>33</v>
      </c>
      <c r="F10" s="20" t="s">
        <v>33</v>
      </c>
      <c r="G10" s="20" t="s">
        <v>33</v>
      </c>
      <c r="I10" s="21"/>
    </row>
    <row r="11" spans="1:15" x14ac:dyDescent="0.3">
      <c r="A11" s="10">
        <f t="shared" ref="A11:A29" si="0">+A10+1</f>
        <v>2</v>
      </c>
      <c r="B11" s="18">
        <v>202.2</v>
      </c>
      <c r="C11" s="19">
        <f>AVERAGE(B$10:B11)</f>
        <v>190.70999999999998</v>
      </c>
      <c r="D11" s="21">
        <f>STDEV(B$10:B11)</f>
        <v>16.249313831666857</v>
      </c>
      <c r="E11" s="19">
        <f t="shared" ref="E11:E29" si="1">+C11-TINV($F$6,A11-1)*(D11/SQRT(A11))</f>
        <v>44.71570758135266</v>
      </c>
      <c r="F11" s="19">
        <f t="shared" ref="F11:F29" si="2">+C11+TINV($F$6,A11-1)*(D11/SQRT(A11))</f>
        <v>336.7042924186473</v>
      </c>
      <c r="G11" s="22">
        <f t="shared" ref="G11:G29" si="3">(C11-E11)/C11</f>
        <v>0.76553034669732756</v>
      </c>
      <c r="I11" s="21"/>
    </row>
    <row r="12" spans="1:15" x14ac:dyDescent="0.3">
      <c r="A12" s="10">
        <f t="shared" si="0"/>
        <v>3</v>
      </c>
      <c r="B12" s="18">
        <v>199.41</v>
      </c>
      <c r="C12" s="19">
        <f>AVERAGE(B$10:B12)</f>
        <v>193.60999999999999</v>
      </c>
      <c r="D12" s="21">
        <f>STDEV(B$10:B12)</f>
        <v>12.539940191244929</v>
      </c>
      <c r="E12" s="19">
        <f t="shared" si="1"/>
        <v>162.45906166783479</v>
      </c>
      <c r="F12" s="19">
        <f t="shared" si="2"/>
        <v>224.76093833216518</v>
      </c>
      <c r="G12" s="22">
        <f t="shared" si="3"/>
        <v>0.1608952963801725</v>
      </c>
      <c r="I12" s="21"/>
    </row>
    <row r="13" spans="1:15" x14ac:dyDescent="0.3">
      <c r="A13" s="10">
        <f t="shared" si="0"/>
        <v>4</v>
      </c>
      <c r="B13" s="18">
        <v>156.72</v>
      </c>
      <c r="C13" s="19">
        <f>AVERAGE(B$10:B13)</f>
        <v>184.38749999999999</v>
      </c>
      <c r="D13" s="21">
        <f>STDEV(B$10:B13)</f>
        <v>21.096241963913855</v>
      </c>
      <c r="E13" s="19">
        <f t="shared" si="1"/>
        <v>150.81867135328559</v>
      </c>
      <c r="F13" s="19">
        <f t="shared" si="2"/>
        <v>217.95632864671438</v>
      </c>
      <c r="G13" s="22">
        <f t="shared" si="3"/>
        <v>0.1820558803970681</v>
      </c>
      <c r="I13" s="21"/>
    </row>
    <row r="14" spans="1:15" x14ac:dyDescent="0.3">
      <c r="A14" s="10">
        <f t="shared" si="0"/>
        <v>5</v>
      </c>
      <c r="B14" s="18">
        <v>199.14</v>
      </c>
      <c r="C14" s="19">
        <f>AVERAGE(B$10:B14)</f>
        <v>187.33799999999999</v>
      </c>
      <c r="D14" s="21">
        <f>STDEV(B$10:B14)</f>
        <v>19.424618915180801</v>
      </c>
      <c r="E14" s="19">
        <f t="shared" si="1"/>
        <v>163.21915001419214</v>
      </c>
      <c r="F14" s="19">
        <f t="shared" si="2"/>
        <v>211.45684998580785</v>
      </c>
      <c r="G14" s="22">
        <f t="shared" si="3"/>
        <v>0.12874510235941378</v>
      </c>
      <c r="I14" s="21"/>
    </row>
    <row r="15" spans="1:15" x14ac:dyDescent="0.3">
      <c r="A15" s="10">
        <f t="shared" si="0"/>
        <v>6</v>
      </c>
      <c r="B15" s="18">
        <v>183.3</v>
      </c>
      <c r="C15" s="19">
        <f>AVERAGE(B$10:B15)</f>
        <v>186.66499999999999</v>
      </c>
      <c r="D15" s="21">
        <f>STDEV(B$10:B15)</f>
        <v>17.451940579775073</v>
      </c>
      <c r="E15" s="19">
        <f t="shared" si="1"/>
        <v>168.35031157023704</v>
      </c>
      <c r="F15" s="19">
        <f t="shared" si="2"/>
        <v>204.97968842976294</v>
      </c>
      <c r="G15" s="22">
        <f t="shared" si="3"/>
        <v>9.8115278331572353E-2</v>
      </c>
      <c r="I15" s="21"/>
    </row>
    <row r="16" spans="1:15" x14ac:dyDescent="0.3">
      <c r="A16" s="10">
        <f t="shared" si="0"/>
        <v>7</v>
      </c>
      <c r="B16" s="18">
        <v>146.25</v>
      </c>
      <c r="C16" s="19">
        <f>AVERAGE(B$10:B16)</f>
        <v>180.89142857142858</v>
      </c>
      <c r="D16" s="21">
        <f>STDEV(B$10:B16)</f>
        <v>22.071416227458286</v>
      </c>
      <c r="E16" s="19">
        <f t="shared" si="1"/>
        <v>160.47877311410596</v>
      </c>
      <c r="F16" s="19">
        <f t="shared" si="2"/>
        <v>201.30408402875119</v>
      </c>
      <c r="G16" s="22">
        <f t="shared" si="3"/>
        <v>0.11284479103586863</v>
      </c>
      <c r="I16" s="21"/>
    </row>
    <row r="17" spans="1:9" x14ac:dyDescent="0.3">
      <c r="A17" s="10">
        <f t="shared" si="0"/>
        <v>8</v>
      </c>
      <c r="B17" s="18">
        <v>172.74</v>
      </c>
      <c r="C17" s="19">
        <f>AVERAGE(B$10:B17)</f>
        <v>179.8725</v>
      </c>
      <c r="D17" s="21">
        <f>STDEV(B$10:B17)</f>
        <v>20.636391399660944</v>
      </c>
      <c r="E17" s="19">
        <f t="shared" si="1"/>
        <v>162.62004504294401</v>
      </c>
      <c r="F17" s="19">
        <f t="shared" si="2"/>
        <v>197.12495495705599</v>
      </c>
      <c r="G17" s="22">
        <f t="shared" si="3"/>
        <v>9.5914911712774262E-2</v>
      </c>
      <c r="I17" s="21"/>
    </row>
    <row r="18" spans="1:9" x14ac:dyDescent="0.3">
      <c r="A18" s="10">
        <f t="shared" si="0"/>
        <v>9</v>
      </c>
      <c r="B18" s="18">
        <v>160.19999999999999</v>
      </c>
      <c r="C18" s="19">
        <f>AVERAGE(B$10:B18)</f>
        <v>177.68666666666667</v>
      </c>
      <c r="D18" s="21">
        <f>STDEV(B$10:B18)</f>
        <v>20.386978074251093</v>
      </c>
      <c r="E18" s="19">
        <f t="shared" si="1"/>
        <v>162.01584808548677</v>
      </c>
      <c r="F18" s="19">
        <f t="shared" si="2"/>
        <v>193.35748524784657</v>
      </c>
      <c r="G18" s="22">
        <f t="shared" si="3"/>
        <v>8.8193553715416095E-2</v>
      </c>
      <c r="I18" s="21"/>
    </row>
    <row r="19" spans="1:9" x14ac:dyDescent="0.3">
      <c r="A19" s="10">
        <f t="shared" si="0"/>
        <v>10</v>
      </c>
      <c r="B19" s="18">
        <v>148.77000000000001</v>
      </c>
      <c r="C19" s="19">
        <f>AVERAGE(B$10:B19)</f>
        <v>174.79500000000002</v>
      </c>
      <c r="D19" s="21">
        <f>STDEV(B$10:B19)</f>
        <v>21.285329454814448</v>
      </c>
      <c r="E19" s="19">
        <f t="shared" si="1"/>
        <v>159.56839257863768</v>
      </c>
      <c r="F19" s="19">
        <f t="shared" si="2"/>
        <v>190.02160742136235</v>
      </c>
      <c r="G19" s="22">
        <f t="shared" si="3"/>
        <v>8.7111229848464367E-2</v>
      </c>
      <c r="I19" s="21"/>
    </row>
    <row r="20" spans="1:9" x14ac:dyDescent="0.3">
      <c r="A20" s="10">
        <f t="shared" si="0"/>
        <v>11</v>
      </c>
      <c r="B20" s="18">
        <v>169.25</v>
      </c>
      <c r="C20" s="19">
        <f>AVERAGE(B$10:B20)</f>
        <v>174.29090909090908</v>
      </c>
      <c r="D20" s="21">
        <f>STDEV(B$10:B20)</f>
        <v>20.262129924835161</v>
      </c>
      <c r="E20" s="19">
        <f t="shared" si="1"/>
        <v>160.67862498786434</v>
      </c>
      <c r="F20" s="19">
        <f t="shared" si="2"/>
        <v>187.90319319395383</v>
      </c>
      <c r="G20" s="22">
        <f t="shared" si="3"/>
        <v>7.8100941546782904E-2</v>
      </c>
      <c r="I20" s="21"/>
    </row>
    <row r="21" spans="1:9" x14ac:dyDescent="0.3">
      <c r="A21" s="10">
        <f t="shared" si="0"/>
        <v>12</v>
      </c>
      <c r="B21" s="18">
        <v>170.45</v>
      </c>
      <c r="C21" s="19">
        <f>AVERAGE(B$10:B21)</f>
        <v>173.97083333333333</v>
      </c>
      <c r="D21" s="21">
        <f>STDEV(B$10:B21)</f>
        <v>19.350974351006986</v>
      </c>
      <c r="E21" s="19">
        <f t="shared" si="1"/>
        <v>161.6758108103908</v>
      </c>
      <c r="F21" s="19">
        <f t="shared" si="2"/>
        <v>186.26585585627586</v>
      </c>
      <c r="G21" s="22">
        <f t="shared" si="3"/>
        <v>7.0672895492688126E-2</v>
      </c>
      <c r="I21" s="21"/>
    </row>
    <row r="22" spans="1:9" x14ac:dyDescent="0.3">
      <c r="A22" s="10">
        <f t="shared" si="0"/>
        <v>13</v>
      </c>
      <c r="B22" s="18">
        <v>174.75</v>
      </c>
      <c r="C22" s="19">
        <f>AVERAGE(B$10:B22)</f>
        <v>174.03076923076924</v>
      </c>
      <c r="D22" s="21">
        <f>STDEV(B$10:B22)</f>
        <v>18.528407676474284</v>
      </c>
      <c r="E22" s="19">
        <f t="shared" si="1"/>
        <v>162.83416453025453</v>
      </c>
      <c r="F22" s="19">
        <f t="shared" si="2"/>
        <v>185.22737393128395</v>
      </c>
      <c r="G22" s="22">
        <f t="shared" si="3"/>
        <v>6.4336925878134388E-2</v>
      </c>
      <c r="I22" s="21"/>
    </row>
    <row r="23" spans="1:9" x14ac:dyDescent="0.3">
      <c r="A23" s="10">
        <f t="shared" si="0"/>
        <v>14</v>
      </c>
      <c r="B23" s="18">
        <v>171.25</v>
      </c>
      <c r="C23" s="19">
        <f>AVERAGE(B$10:B23)</f>
        <v>173.83214285714286</v>
      </c>
      <c r="D23" s="21">
        <f>STDEV(B$10:B23)</f>
        <v>17.817025210809948</v>
      </c>
      <c r="E23" s="19">
        <f t="shared" si="1"/>
        <v>163.544898773037</v>
      </c>
      <c r="F23" s="19">
        <f t="shared" si="2"/>
        <v>184.11938694124871</v>
      </c>
      <c r="G23" s="22">
        <f t="shared" si="3"/>
        <v>5.9179182371122352E-2</v>
      </c>
      <c r="I23" s="21"/>
    </row>
    <row r="24" spans="1:9" x14ac:dyDescent="0.3">
      <c r="A24" s="10">
        <f t="shared" si="0"/>
        <v>15</v>
      </c>
      <c r="B24" s="18">
        <v>170</v>
      </c>
      <c r="C24" s="19">
        <f>AVERAGE(B$10:B24)</f>
        <v>173.57666666666668</v>
      </c>
      <c r="D24" s="21">
        <f>STDEV(B$10:B24)</f>
        <v>17.1974029047024</v>
      </c>
      <c r="E24" s="19">
        <f t="shared" si="1"/>
        <v>164.05306237518846</v>
      </c>
      <c r="F24" s="19">
        <f t="shared" si="2"/>
        <v>183.1002709581449</v>
      </c>
      <c r="G24" s="22">
        <f t="shared" si="3"/>
        <v>5.4866846301220712E-2</v>
      </c>
      <c r="I24" s="21"/>
    </row>
    <row r="25" spans="1:9" x14ac:dyDescent="0.3">
      <c r="A25" s="10">
        <f t="shared" si="0"/>
        <v>16</v>
      </c>
      <c r="B25" s="18">
        <v>174.5</v>
      </c>
      <c r="C25" s="19">
        <f>AVERAGE(B$10:B25)</f>
        <v>173.63437500000001</v>
      </c>
      <c r="D25" s="21">
        <f>STDEV(B$10:B25)</f>
        <v>16.615873121305825</v>
      </c>
      <c r="E25" s="19">
        <f t="shared" si="1"/>
        <v>164.78040119662847</v>
      </c>
      <c r="F25" s="19">
        <f t="shared" si="2"/>
        <v>182.48834880337154</v>
      </c>
      <c r="G25" s="22">
        <f t="shared" si="3"/>
        <v>5.099205617189298E-2</v>
      </c>
      <c r="I25" s="21"/>
    </row>
    <row r="26" spans="1:9" x14ac:dyDescent="0.3">
      <c r="A26" s="10">
        <f t="shared" si="0"/>
        <v>17</v>
      </c>
      <c r="B26" s="18">
        <v>170.05</v>
      </c>
      <c r="C26" s="19">
        <f>AVERAGE(B$10:B26)</f>
        <v>173.42352941176472</v>
      </c>
      <c r="D26" s="21">
        <f>STDEV(B$10:B26)</f>
        <v>16.111720478108655</v>
      </c>
      <c r="E26" s="19">
        <f t="shared" si="1"/>
        <v>165.13964713407083</v>
      </c>
      <c r="F26" s="19">
        <f t="shared" si="2"/>
        <v>181.70741168945861</v>
      </c>
      <c r="G26" s="22">
        <f t="shared" si="3"/>
        <v>4.776677251231129E-2</v>
      </c>
      <c r="I26" s="21"/>
    </row>
    <row r="27" spans="1:9" x14ac:dyDescent="0.3">
      <c r="A27" s="10">
        <f t="shared" si="0"/>
        <v>18</v>
      </c>
      <c r="B27" s="18">
        <v>170.02500000000001</v>
      </c>
      <c r="C27" s="19">
        <f>AVERAGE(B$10:B27)</f>
        <v>173.23472222222225</v>
      </c>
      <c r="D27" s="21">
        <f>STDEV(B$10:B27)</f>
        <v>15.651177222423632</v>
      </c>
      <c r="E27" s="19">
        <f t="shared" si="1"/>
        <v>165.45157489712543</v>
      </c>
      <c r="F27" s="19">
        <f t="shared" si="2"/>
        <v>181.01786954731907</v>
      </c>
      <c r="G27" s="22">
        <f t="shared" si="3"/>
        <v>4.4928333218976421E-2</v>
      </c>
      <c r="I27" s="21"/>
    </row>
    <row r="28" spans="1:9" x14ac:dyDescent="0.3">
      <c r="A28" s="10">
        <f t="shared" si="0"/>
        <v>19</v>
      </c>
      <c r="B28" s="18">
        <v>172.1</v>
      </c>
      <c r="C28" s="19">
        <f>AVERAGE(B$10:B28)</f>
        <v>173.17500000000001</v>
      </c>
      <c r="D28" s="21">
        <f>STDEV(B$10:B28)</f>
        <v>15.212437802301404</v>
      </c>
      <c r="E28" s="19">
        <f t="shared" si="1"/>
        <v>165.8428396818509</v>
      </c>
      <c r="F28" s="19">
        <f t="shared" si="2"/>
        <v>180.50716031814912</v>
      </c>
      <c r="G28" s="22">
        <f t="shared" si="3"/>
        <v>4.2339600509017507E-2</v>
      </c>
      <c r="I28" s="21"/>
    </row>
    <row r="29" spans="1:9" x14ac:dyDescent="0.3">
      <c r="A29" s="10">
        <f t="shared" si="0"/>
        <v>20</v>
      </c>
      <c r="B29" s="18">
        <v>173</v>
      </c>
      <c r="C29" s="19">
        <f>AVERAGE(B$10:B29)</f>
        <v>173.16625000000002</v>
      </c>
      <c r="D29" s="21">
        <f>STDEV(B$10:B29)</f>
        <v>14.806751382837417</v>
      </c>
      <c r="E29" s="19">
        <f t="shared" si="1"/>
        <v>166.23647704055404</v>
      </c>
      <c r="F29" s="19">
        <f t="shared" si="2"/>
        <v>180.096022959446</v>
      </c>
      <c r="G29" s="22">
        <f t="shared" si="3"/>
        <v>4.0018034457903792E-2</v>
      </c>
      <c r="I29" s="21"/>
    </row>
    <row r="30" spans="1:9" x14ac:dyDescent="0.3">
      <c r="D30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DoE &amp; Yates</vt:lpstr>
      <vt:lpstr>Replications calculus</vt:lpstr>
      <vt:lpstr>Replications conf. interval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 Fonseca i Casas</dc:creator>
  <cp:keywords/>
  <dc:description/>
  <cp:lastModifiedBy>Pau Fonseca i Casas</cp:lastModifiedBy>
  <cp:revision/>
  <dcterms:created xsi:type="dcterms:W3CDTF">2013-12-04T15:24:33Z</dcterms:created>
  <dcterms:modified xsi:type="dcterms:W3CDTF">2023-04-17T14:25:32Z</dcterms:modified>
  <cp:category/>
  <cp:contentStatus/>
</cp:coreProperties>
</file>