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4" i="1"/>
  <c r="H14" i="1"/>
  <c r="H15" i="1" s="1"/>
  <c r="H16" i="1" s="1"/>
  <c r="H17" i="1" s="1"/>
  <c r="H18" i="1" s="1"/>
  <c r="H19" i="1" s="1"/>
  <c r="G14" i="1"/>
  <c r="C14" i="1"/>
  <c r="D14" i="1" s="1"/>
  <c r="D13" i="1"/>
  <c r="E13" i="1" s="1"/>
  <c r="I13" i="1" s="1"/>
  <c r="E4" i="1" s="1"/>
  <c r="C15" i="1" l="1"/>
  <c r="C16" i="1" s="1"/>
  <c r="D7" i="1" s="1"/>
  <c r="F4" i="1"/>
  <c r="C26" i="1" s="1"/>
  <c r="K25" i="1" s="1"/>
  <c r="H26" i="1" s="1"/>
  <c r="G15" i="1"/>
  <c r="D5" i="1"/>
  <c r="D16" i="1"/>
  <c r="E16" i="1" s="1"/>
  <c r="E14" i="1"/>
  <c r="I14" i="1" s="1"/>
  <c r="E5" i="1" s="1"/>
  <c r="K26" i="1" l="1"/>
  <c r="D15" i="1"/>
  <c r="E15" i="1" s="1"/>
  <c r="C17" i="1"/>
  <c r="C18" i="1" s="1"/>
  <c r="D6" i="1"/>
  <c r="F5" i="1"/>
  <c r="C27" i="1" s="1"/>
  <c r="D27" i="1" s="1"/>
  <c r="G16" i="1"/>
  <c r="I15" i="1"/>
  <c r="E6" i="1" s="1"/>
  <c r="F6" i="1" s="1"/>
  <c r="C28" i="1" s="1"/>
  <c r="D17" i="1"/>
  <c r="J28" i="1" l="1"/>
  <c r="D28" i="1"/>
  <c r="H27" i="1"/>
  <c r="I27" i="1" s="1"/>
  <c r="E17" i="1"/>
  <c r="C9" i="1"/>
  <c r="G17" i="1"/>
  <c r="I16" i="1"/>
  <c r="E7" i="1" s="1"/>
  <c r="F7" i="1" s="1"/>
  <c r="C29" i="1" s="1"/>
  <c r="C19" i="1"/>
  <c r="D19" i="1" s="1"/>
  <c r="E19" i="1" s="1"/>
  <c r="D18" i="1"/>
  <c r="E18" i="1" s="1"/>
  <c r="K27" i="1" l="1"/>
  <c r="G18" i="1"/>
  <c r="I17" i="1"/>
  <c r="H28" i="1" l="1"/>
  <c r="I28" i="1" s="1"/>
  <c r="K28" i="1" s="1"/>
  <c r="G19" i="1"/>
  <c r="I19" i="1" s="1"/>
  <c r="I18" i="1"/>
  <c r="H29" i="1" l="1"/>
  <c r="D29" i="1" s="1"/>
  <c r="E29" i="1" l="1"/>
  <c r="J29" i="1"/>
  <c r="I29" i="1" s="1"/>
  <c r="K29" i="1" s="1"/>
</calcChain>
</file>

<file path=xl/sharedStrings.xml><?xml version="1.0" encoding="utf-8"?>
<sst xmlns="http://schemas.openxmlformats.org/spreadsheetml/2006/main" count="38" uniqueCount="28">
  <si>
    <t>Year</t>
  </si>
  <si>
    <t>T0</t>
  </si>
  <si>
    <t>T1</t>
  </si>
  <si>
    <t>T2</t>
  </si>
  <si>
    <t>T3</t>
  </si>
  <si>
    <t>T4</t>
  </si>
  <si>
    <t>Volumes</t>
  </si>
  <si>
    <t>Lapses</t>
  </si>
  <si>
    <t>Net</t>
  </si>
  <si>
    <t>Cashflows</t>
  </si>
  <si>
    <t>Operating Costs</t>
  </si>
  <si>
    <t>Fixed</t>
  </si>
  <si>
    <t>Variable</t>
  </si>
  <si>
    <t>Total</t>
  </si>
  <si>
    <t>Net Inforce</t>
  </si>
  <si>
    <t>IRR</t>
  </si>
  <si>
    <t>NPV</t>
  </si>
  <si>
    <t>Profit/Loss per product</t>
  </si>
  <si>
    <t>Profit/Loss</t>
  </si>
  <si>
    <t>Opearting costs</t>
  </si>
  <si>
    <t>Interest</t>
  </si>
  <si>
    <t>Balance</t>
  </si>
  <si>
    <t>Amortizantion schedule</t>
  </si>
  <si>
    <t>Period</t>
  </si>
  <si>
    <t>Principal</t>
  </si>
  <si>
    <t>Payment</t>
  </si>
  <si>
    <t>Borrow/Pay</t>
  </si>
  <si>
    <t>Dis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</si>
</sst>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&quot;#,##0.00;[Red]\-&quot;R&quot;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/>
    </xf>
    <xf numFmtId="43" fontId="3" fillId="0" borderId="1" xfId="1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/>
    </xf>
    <xf numFmtId="43" fontId="0" fillId="0" borderId="1" xfId="0" applyNumberFormat="1" applyBorder="1" applyAlignment="1">
      <alignment horizontal="left"/>
    </xf>
    <xf numFmtId="0" fontId="0" fillId="0" borderId="0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0" fillId="2" borderId="0" xfId="1" applyFont="1" applyFill="1"/>
    <xf numFmtId="43" fontId="0" fillId="2" borderId="1" xfId="1" applyFont="1" applyFill="1" applyBorder="1" applyAlignment="1">
      <alignment horizontal="left"/>
    </xf>
    <xf numFmtId="43" fontId="0" fillId="4" borderId="1" xfId="1" applyFont="1" applyFill="1" applyBorder="1" applyAlignment="1">
      <alignment horizontal="left"/>
    </xf>
    <xf numFmtId="43" fontId="0" fillId="4" borderId="0" xfId="1" applyFont="1" applyFill="1"/>
    <xf numFmtId="0" fontId="0" fillId="0" borderId="0" xfId="0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1" xfId="1" applyFont="1" applyFill="1" applyBorder="1"/>
    <xf numFmtId="43" fontId="0" fillId="0" borderId="1" xfId="0" applyNumberFormat="1" applyBorder="1"/>
    <xf numFmtId="43" fontId="0" fillId="3" borderId="1" xfId="0" applyNumberFormat="1" applyFill="1" applyBorder="1"/>
    <xf numFmtId="0" fontId="0" fillId="0" borderId="1" xfId="0" applyFont="1" applyBorder="1" applyAlignment="1">
      <alignment horizontal="center"/>
    </xf>
    <xf numFmtId="43" fontId="0" fillId="3" borderId="1" xfId="1" applyFont="1" applyFill="1" applyBorder="1"/>
    <xf numFmtId="49" fontId="0" fillId="0" borderId="1" xfId="1" applyNumberFormat="1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8" fontId="0" fillId="3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workbookViewId="0">
      <selection activeCell="T7" sqref="T7"/>
    </sheetView>
  </sheetViews>
  <sheetFormatPr defaultRowHeight="15" x14ac:dyDescent="0.25"/>
  <cols>
    <col min="1" max="1" width="3.140625" customWidth="1"/>
    <col min="3" max="3" width="12.42578125" style="1" customWidth="1"/>
    <col min="4" max="4" width="11.140625" customWidth="1"/>
    <col min="5" max="5" width="11" bestFit="1" customWidth="1"/>
    <col min="6" max="8" width="10.42578125" bestFit="1" customWidth="1"/>
    <col min="9" max="9" width="12.85546875" bestFit="1" customWidth="1"/>
    <col min="10" max="11" width="10.42578125" bestFit="1" customWidth="1"/>
  </cols>
  <sheetData>
    <row r="1" spans="1:9" x14ac:dyDescent="0.25">
      <c r="A1" s="24">
        <v>1</v>
      </c>
      <c r="B1" s="3" t="s">
        <v>9</v>
      </c>
    </row>
    <row r="2" spans="1:9" ht="30" x14ac:dyDescent="0.25">
      <c r="B2" s="14" t="s">
        <v>0</v>
      </c>
      <c r="C2" s="15" t="s">
        <v>17</v>
      </c>
      <c r="D2" s="16" t="s">
        <v>18</v>
      </c>
      <c r="E2" s="16" t="s">
        <v>19</v>
      </c>
      <c r="F2" s="17" t="s">
        <v>9</v>
      </c>
    </row>
    <row r="3" spans="1:9" x14ac:dyDescent="0.25">
      <c r="B3" s="22" t="s">
        <v>1</v>
      </c>
      <c r="C3" s="1">
        <v>0</v>
      </c>
    </row>
    <row r="4" spans="1:9" x14ac:dyDescent="0.25">
      <c r="B4" s="22" t="s">
        <v>2</v>
      </c>
      <c r="C4" s="21">
        <v>-65</v>
      </c>
      <c r="D4" s="21">
        <f>C4*C13</f>
        <v>-65000</v>
      </c>
      <c r="E4" s="18">
        <f>I13</f>
        <v>5850</v>
      </c>
      <c r="F4" s="11">
        <f>D4-E4</f>
        <v>-70850</v>
      </c>
    </row>
    <row r="5" spans="1:9" x14ac:dyDescent="0.25">
      <c r="B5" s="22" t="s">
        <v>3</v>
      </c>
      <c r="C5" s="21">
        <v>30</v>
      </c>
      <c r="D5" s="21">
        <f>C5*C14</f>
        <v>33000</v>
      </c>
      <c r="E5" s="18">
        <f t="shared" ref="E5:E7" si="0">I14</f>
        <v>6503.1</v>
      </c>
      <c r="F5" s="11">
        <f t="shared" ref="F5:F7" si="1">D5-E5</f>
        <v>26496.9</v>
      </c>
    </row>
    <row r="6" spans="1:9" x14ac:dyDescent="0.25">
      <c r="B6" s="22" t="s">
        <v>4</v>
      </c>
      <c r="C6" s="21">
        <v>50</v>
      </c>
      <c r="D6" s="21">
        <f>C6*C15</f>
        <v>60500</v>
      </c>
      <c r="E6" s="18">
        <f t="shared" si="0"/>
        <v>7245.5346000000009</v>
      </c>
      <c r="F6" s="11">
        <f t="shared" si="1"/>
        <v>53254.465400000001</v>
      </c>
    </row>
    <row r="7" spans="1:9" x14ac:dyDescent="0.25">
      <c r="B7" s="22" t="s">
        <v>5</v>
      </c>
      <c r="C7" s="21">
        <v>65</v>
      </c>
      <c r="D7" s="21">
        <f>C7*C16</f>
        <v>86515</v>
      </c>
      <c r="E7" s="18">
        <f t="shared" si="0"/>
        <v>8090.9885436000022</v>
      </c>
      <c r="F7" s="11">
        <f t="shared" si="1"/>
        <v>78424.011456399996</v>
      </c>
    </row>
    <row r="8" spans="1:9" ht="11.25" customHeight="1" x14ac:dyDescent="0.25">
      <c r="C8"/>
    </row>
    <row r="9" spans="1:9" x14ac:dyDescent="0.25">
      <c r="B9" s="13" t="s">
        <v>15</v>
      </c>
      <c r="C9" s="23">
        <f>IRR(F3:F7)</f>
        <v>0.4351503009731077</v>
      </c>
    </row>
    <row r="11" spans="1:9" x14ac:dyDescent="0.25">
      <c r="B11" s="3" t="s">
        <v>6</v>
      </c>
      <c r="G11" s="3" t="s">
        <v>10</v>
      </c>
    </row>
    <row r="12" spans="1:9" x14ac:dyDescent="0.25">
      <c r="B12" s="4" t="s">
        <v>0</v>
      </c>
      <c r="C12" s="5" t="s">
        <v>6</v>
      </c>
      <c r="D12" s="4" t="s">
        <v>7</v>
      </c>
      <c r="E12" s="4" t="s">
        <v>14</v>
      </c>
      <c r="F12" s="10"/>
      <c r="G12" s="4" t="s">
        <v>11</v>
      </c>
      <c r="H12" s="4" t="s">
        <v>12</v>
      </c>
      <c r="I12" s="4" t="s">
        <v>13</v>
      </c>
    </row>
    <row r="13" spans="1:9" x14ac:dyDescent="0.25">
      <c r="B13" s="7">
        <v>2013</v>
      </c>
      <c r="C13" s="20">
        <v>1000</v>
      </c>
      <c r="D13" s="8">
        <f>C13*0.05</f>
        <v>50</v>
      </c>
      <c r="E13" s="9">
        <f>C13-D13</f>
        <v>950</v>
      </c>
      <c r="F13" s="10"/>
      <c r="G13" s="8">
        <v>3000</v>
      </c>
      <c r="H13" s="8">
        <v>3</v>
      </c>
      <c r="I13" s="19">
        <f>G13+(H13*E13)</f>
        <v>5850</v>
      </c>
    </row>
    <row r="14" spans="1:9" x14ac:dyDescent="0.25">
      <c r="B14" s="7">
        <v>2014</v>
      </c>
      <c r="C14" s="20">
        <f>C13*1.1</f>
        <v>1100</v>
      </c>
      <c r="D14" s="8">
        <f t="shared" ref="D14:D19" si="2">C14*0.05</f>
        <v>55</v>
      </c>
      <c r="E14" s="9">
        <f t="shared" ref="E14:E19" si="3">C14-D14</f>
        <v>1045</v>
      </c>
      <c r="F14" s="10"/>
      <c r="G14" s="8">
        <f>G13*1.06</f>
        <v>3180</v>
      </c>
      <c r="H14" s="8">
        <f>H13*1.06</f>
        <v>3.18</v>
      </c>
      <c r="I14" s="19">
        <f t="shared" ref="I14:I19" si="4">G14+(H14*E14)</f>
        <v>6503.1</v>
      </c>
    </row>
    <row r="15" spans="1:9" x14ac:dyDescent="0.25">
      <c r="B15" s="7">
        <v>2015</v>
      </c>
      <c r="C15" s="20">
        <f t="shared" ref="C15:C19" si="5">C14*1.1</f>
        <v>1210</v>
      </c>
      <c r="D15" s="8">
        <f t="shared" si="2"/>
        <v>60.5</v>
      </c>
      <c r="E15" s="9">
        <f t="shared" si="3"/>
        <v>1149.5</v>
      </c>
      <c r="F15" s="10"/>
      <c r="G15" s="8">
        <f t="shared" ref="G15:G19" si="6">G14*1.06</f>
        <v>3370.8</v>
      </c>
      <c r="H15" s="8">
        <f t="shared" ref="H15:H19" si="7">H14*1.06</f>
        <v>3.3708000000000005</v>
      </c>
      <c r="I15" s="19">
        <f t="shared" si="4"/>
        <v>7245.5346000000009</v>
      </c>
    </row>
    <row r="16" spans="1:9" x14ac:dyDescent="0.25">
      <c r="B16" s="7">
        <v>2016</v>
      </c>
      <c r="C16" s="20">
        <f t="shared" si="5"/>
        <v>1331</v>
      </c>
      <c r="D16" s="8">
        <f t="shared" si="2"/>
        <v>66.55</v>
      </c>
      <c r="E16" s="9">
        <f t="shared" si="3"/>
        <v>1264.45</v>
      </c>
      <c r="F16" s="10"/>
      <c r="G16" s="8">
        <f t="shared" si="6"/>
        <v>3573.0480000000002</v>
      </c>
      <c r="H16" s="8">
        <f t="shared" si="7"/>
        <v>3.5730480000000009</v>
      </c>
      <c r="I16" s="19">
        <f t="shared" si="4"/>
        <v>8090.9885436000022</v>
      </c>
    </row>
    <row r="17" spans="1:11" x14ac:dyDescent="0.25">
      <c r="B17" s="7">
        <v>2017</v>
      </c>
      <c r="C17" s="20">
        <f t="shared" si="5"/>
        <v>1464.1000000000001</v>
      </c>
      <c r="D17" s="8">
        <f t="shared" si="2"/>
        <v>73.205000000000013</v>
      </c>
      <c r="E17" s="9">
        <f t="shared" si="3"/>
        <v>1390.8950000000002</v>
      </c>
      <c r="F17" s="10"/>
      <c r="G17" s="8">
        <f t="shared" si="6"/>
        <v>3787.4308800000003</v>
      </c>
      <c r="H17" s="8">
        <f t="shared" si="7"/>
        <v>3.7874308800000009</v>
      </c>
      <c r="I17" s="19">
        <f t="shared" si="4"/>
        <v>9055.3495538376028</v>
      </c>
    </row>
    <row r="18" spans="1:11" x14ac:dyDescent="0.25">
      <c r="B18" s="7">
        <v>2018</v>
      </c>
      <c r="C18" s="20">
        <f t="shared" si="5"/>
        <v>1610.5100000000002</v>
      </c>
      <c r="D18" s="8">
        <f t="shared" si="2"/>
        <v>80.525500000000022</v>
      </c>
      <c r="E18" s="9">
        <f t="shared" si="3"/>
        <v>1529.9845000000003</v>
      </c>
      <c r="F18" s="10"/>
      <c r="G18" s="8">
        <f t="shared" si="6"/>
        <v>4014.6767328000005</v>
      </c>
      <c r="H18" s="8">
        <f t="shared" si="7"/>
        <v>4.0146767328000008</v>
      </c>
      <c r="I18" s="19">
        <f t="shared" si="4"/>
        <v>10157.069906494646</v>
      </c>
    </row>
    <row r="19" spans="1:11" x14ac:dyDescent="0.25">
      <c r="B19" s="7">
        <v>2019</v>
      </c>
      <c r="C19" s="20">
        <f t="shared" si="5"/>
        <v>1771.5610000000004</v>
      </c>
      <c r="D19" s="8">
        <f t="shared" si="2"/>
        <v>88.578050000000019</v>
      </c>
      <c r="E19" s="9">
        <f t="shared" si="3"/>
        <v>1682.9829500000003</v>
      </c>
      <c r="F19" s="10"/>
      <c r="G19" s="8">
        <f t="shared" si="6"/>
        <v>4255.5573367680008</v>
      </c>
      <c r="H19" s="8">
        <f t="shared" si="7"/>
        <v>4.2555573367680015</v>
      </c>
      <c r="I19" s="19">
        <f t="shared" si="4"/>
        <v>11417.587777295957</v>
      </c>
    </row>
    <row r="21" spans="1:11" x14ac:dyDescent="0.25">
      <c r="A21" s="25">
        <v>2</v>
      </c>
      <c r="B21" s="13" t="s">
        <v>16</v>
      </c>
      <c r="C21" s="33">
        <f>NPV(C22,E25,E26,E27,E28,E29)</f>
        <v>77994.926603541069</v>
      </c>
    </row>
    <row r="22" spans="1:11" x14ac:dyDescent="0.25">
      <c r="B22" s="13" t="s">
        <v>27</v>
      </c>
      <c r="C22" s="32">
        <v>0.23649999999999999</v>
      </c>
    </row>
    <row r="23" spans="1:11" x14ac:dyDescent="0.25">
      <c r="G23" s="2" t="s">
        <v>22</v>
      </c>
    </row>
    <row r="24" spans="1:11" x14ac:dyDescent="0.25">
      <c r="B24" s="14" t="s">
        <v>0</v>
      </c>
      <c r="C24" s="17" t="s">
        <v>9</v>
      </c>
      <c r="D24" s="6" t="s">
        <v>26</v>
      </c>
      <c r="E24" s="12" t="s">
        <v>8</v>
      </c>
      <c r="G24" s="29" t="s">
        <v>23</v>
      </c>
      <c r="H24" s="29" t="s">
        <v>20</v>
      </c>
      <c r="I24" s="29" t="s">
        <v>24</v>
      </c>
      <c r="J24" s="16" t="s">
        <v>25</v>
      </c>
      <c r="K24" s="16" t="s">
        <v>21</v>
      </c>
    </row>
    <row r="25" spans="1:11" x14ac:dyDescent="0.25">
      <c r="B25" s="12" t="s">
        <v>1</v>
      </c>
      <c r="C25" s="27"/>
      <c r="D25" s="27">
        <v>70850</v>
      </c>
      <c r="E25" s="27">
        <v>70850</v>
      </c>
      <c r="G25" s="31">
        <v>0</v>
      </c>
      <c r="K25" s="27">
        <f>C26*-1</f>
        <v>70850</v>
      </c>
    </row>
    <row r="26" spans="1:11" x14ac:dyDescent="0.25">
      <c r="B26" s="12" t="s">
        <v>2</v>
      </c>
      <c r="C26" s="26">
        <f>F4</f>
        <v>-70850</v>
      </c>
      <c r="D26" s="11">
        <v>0</v>
      </c>
      <c r="E26" s="11">
        <v>0</v>
      </c>
      <c r="G26" s="31">
        <v>1</v>
      </c>
      <c r="H26" s="28">
        <f>K25*0.12</f>
        <v>8502</v>
      </c>
      <c r="I26" s="28">
        <v>0</v>
      </c>
      <c r="J26" s="30">
        <v>0</v>
      </c>
      <c r="K26" s="30">
        <f>K25+H26</f>
        <v>79352</v>
      </c>
    </row>
    <row r="27" spans="1:11" x14ac:dyDescent="0.25">
      <c r="B27" s="12" t="s">
        <v>3</v>
      </c>
      <c r="C27" s="26">
        <f>F5</f>
        <v>26496.9</v>
      </c>
      <c r="D27" s="11">
        <f>C27*-1</f>
        <v>-26496.9</v>
      </c>
      <c r="E27" s="11">
        <v>0</v>
      </c>
      <c r="G27" s="31">
        <v>2</v>
      </c>
      <c r="H27" s="28">
        <f>K26*0.12</f>
        <v>9522.24</v>
      </c>
      <c r="I27" s="28">
        <f>J27-H27</f>
        <v>16973.760000000002</v>
      </c>
      <c r="J27" s="30">
        <v>26496</v>
      </c>
      <c r="K27" s="30">
        <f>K26-I27</f>
        <v>62378.239999999998</v>
      </c>
    </row>
    <row r="28" spans="1:11" x14ac:dyDescent="0.25">
      <c r="B28" s="12" t="s">
        <v>4</v>
      </c>
      <c r="C28" s="26">
        <f>F6</f>
        <v>53254.465400000001</v>
      </c>
      <c r="D28" s="11">
        <f>C28*-1</f>
        <v>-53254.465400000001</v>
      </c>
      <c r="E28" s="11">
        <v>0</v>
      </c>
      <c r="G28" s="31">
        <v>3</v>
      </c>
      <c r="H28" s="28">
        <f t="shared" ref="H28:H29" si="8">K27*0.12</f>
        <v>7485.3887999999997</v>
      </c>
      <c r="I28" s="28">
        <f>J28-H28</f>
        <v>45769.0766</v>
      </c>
      <c r="J28" s="30">
        <f>C28</f>
        <v>53254.465400000001</v>
      </c>
      <c r="K28" s="30">
        <f>K27-I28</f>
        <v>16609.163399999998</v>
      </c>
    </row>
    <row r="29" spans="1:11" x14ac:dyDescent="0.25">
      <c r="B29" s="12" t="s">
        <v>5</v>
      </c>
      <c r="C29" s="26">
        <f>F7</f>
        <v>78424.011456399996</v>
      </c>
      <c r="D29" s="11">
        <f>-1*(H29+K28)</f>
        <v>-18602.263007999998</v>
      </c>
      <c r="E29" s="11">
        <f>C29+D29</f>
        <v>59821.748448400002</v>
      </c>
      <c r="G29" s="31">
        <v>4</v>
      </c>
      <c r="H29" s="28">
        <f t="shared" si="8"/>
        <v>1993.0996079999995</v>
      </c>
      <c r="I29" s="28">
        <f>J29-H29</f>
        <v>16609.163399999998</v>
      </c>
      <c r="J29" s="30">
        <f>D29*-1</f>
        <v>18602.263007999998</v>
      </c>
      <c r="K29" s="30">
        <f>K28-I29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2017-07-07T22:46:40Z</dcterms:modified>
</cp:coreProperties>
</file>